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Noviembre/Morelos/"/>
    </mc:Choice>
  </mc:AlternateContent>
  <xr:revisionPtr revIDLastSave="1" documentId="13_ncr:1_{1B0D2E50-A606-44AA-B8E8-844C842D6977}" xr6:coauthVersionLast="47" xr6:coauthVersionMax="47" xr10:uidLastSave="{7BEDD6AD-9F45-4EF3-994C-4668AE8B319B}"/>
  <bookViews>
    <workbookView xWindow="-110" yWindow="-110" windowWidth="19420" windowHeight="10300" tabRatio="611" xr2:uid="{979455BA-0754-495E-B9C6-A0A2D3A3EEFC}"/>
  </bookViews>
  <sheets>
    <sheet name="NOVIEMBRE" sheetId="5" r:id="rId1"/>
  </sheets>
  <externalReferences>
    <externalReference r:id="rId2"/>
    <externalReference r:id="rId3"/>
    <externalReference r:id="rId4"/>
    <externalReference r:id="rId5"/>
  </externalReferences>
  <definedNames>
    <definedName name="_xlnm._FilterDatabase" localSheetId="0" hidden="1">NOVIEMBRE!$A$6:$S$50</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NOVIEMBRE!$6:$6</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81" i="5" l="1"/>
  <c r="R181" i="5"/>
  <c r="P162" i="5"/>
  <c r="P161" i="5"/>
  <c r="P160" i="5"/>
  <c r="P159" i="5"/>
  <c r="P158" i="5"/>
  <c r="P156" i="5"/>
  <c r="P155" i="5"/>
  <c r="P154" i="5"/>
  <c r="P153" i="5"/>
  <c r="P152" i="5"/>
  <c r="P151" i="5"/>
  <c r="P150" i="5"/>
  <c r="P149" i="5"/>
  <c r="P148" i="5"/>
  <c r="P147" i="5"/>
  <c r="P146" i="5"/>
  <c r="S145" i="5" l="1"/>
  <c r="R145" i="5" s="1"/>
  <c r="S144" i="5"/>
  <c r="R144" i="5" s="1"/>
  <c r="S143" i="5"/>
  <c r="R143" i="5"/>
  <c r="S142" i="5"/>
  <c r="R142" i="5"/>
  <c r="S141" i="5"/>
  <c r="R141" i="5"/>
  <c r="S140" i="5"/>
  <c r="R140" i="5"/>
  <c r="R139" i="5"/>
  <c r="S138" i="5" l="1"/>
  <c r="R138" i="5"/>
  <c r="S137" i="5"/>
  <c r="R137" i="5"/>
  <c r="S136" i="5"/>
  <c r="R136" i="5"/>
  <c r="S135" i="5"/>
  <c r="R135" i="5"/>
  <c r="S134" i="5"/>
  <c r="R134" i="5"/>
  <c r="S133" i="5"/>
  <c r="R133" i="5"/>
  <c r="S132" i="5"/>
  <c r="R132" i="5"/>
  <c r="S131" i="5"/>
  <c r="R131" i="5"/>
  <c r="S130" i="5"/>
  <c r="R130" i="5"/>
  <c r="S129" i="5"/>
  <c r="R129" i="5"/>
  <c r="S128" i="5"/>
  <c r="R128" i="5"/>
  <c r="S127" i="5"/>
  <c r="R127" i="5"/>
  <c r="S126" i="5"/>
  <c r="R126" i="5"/>
  <c r="S125" i="5"/>
  <c r="R125" i="5"/>
  <c r="S124" i="5"/>
  <c r="R124" i="5"/>
  <c r="S123" i="5"/>
  <c r="R123" i="5"/>
  <c r="S122" i="5"/>
  <c r="R122" i="5"/>
  <c r="S121" i="5"/>
  <c r="R121" i="5"/>
  <c r="S120" i="5"/>
  <c r="R120" i="5"/>
  <c r="S119" i="5"/>
  <c r="R119" i="5"/>
  <c r="R118" i="5" l="1"/>
  <c r="S118" i="5" s="1"/>
  <c r="P118" i="5"/>
  <c r="R117" i="5"/>
  <c r="S117" i="5" s="1"/>
  <c r="R116" i="5"/>
  <c r="S116" i="5" s="1"/>
  <c r="P115" i="5"/>
  <c r="R115" i="5" s="1"/>
  <c r="S115" i="5" s="1"/>
  <c r="P114" i="5"/>
  <c r="R114" i="5" s="1"/>
  <c r="S114" i="5" s="1"/>
  <c r="P113" i="5"/>
  <c r="R113" i="5" s="1"/>
  <c r="S113" i="5" s="1"/>
  <c r="R112" i="5"/>
  <c r="S112" i="5" s="1"/>
  <c r="P112" i="5"/>
  <c r="P111" i="5"/>
  <c r="R111" i="5" s="1"/>
  <c r="S111" i="5" s="1"/>
  <c r="P110" i="5"/>
  <c r="R110" i="5" s="1"/>
  <c r="S110" i="5" s="1"/>
  <c r="R109" i="5"/>
  <c r="S109" i="5" s="1"/>
  <c r="R108" i="5"/>
  <c r="S108" i="5" s="1"/>
  <c r="R107" i="5"/>
  <c r="S107" i="5" s="1"/>
  <c r="R106" i="5"/>
  <c r="S106" i="5" s="1"/>
  <c r="R105" i="5"/>
  <c r="S105" i="5" s="1"/>
  <c r="R104" i="5"/>
  <c r="S104" i="5" s="1"/>
  <c r="S103" i="5"/>
  <c r="R103" i="5"/>
  <c r="P102" i="5"/>
  <c r="R102" i="5" s="1"/>
  <c r="S102" i="5" s="1"/>
  <c r="P101" i="5"/>
  <c r="R101" i="5" s="1"/>
  <c r="S101" i="5" s="1"/>
  <c r="P100" i="5"/>
  <c r="R100" i="5" s="1"/>
  <c r="S100" i="5" s="1"/>
  <c r="R99" i="5"/>
  <c r="S99" i="5" s="1"/>
  <c r="P99" i="5"/>
  <c r="P98" i="5"/>
  <c r="R98" i="5" s="1"/>
  <c r="S98" i="5" s="1"/>
  <c r="P97" i="5"/>
  <c r="R97" i="5" s="1"/>
  <c r="S97" i="5" s="1"/>
  <c r="R96" i="5"/>
  <c r="S96" i="5" s="1"/>
  <c r="P96" i="5"/>
  <c r="P95" i="5"/>
  <c r="R95" i="5" s="1"/>
  <c r="S95" i="5" s="1"/>
  <c r="R94" i="5"/>
  <c r="S94" i="5" s="1"/>
  <c r="P94" i="5"/>
  <c r="P93" i="5"/>
  <c r="R93" i="5" s="1"/>
  <c r="S93" i="5" s="1"/>
  <c r="R92" i="5"/>
  <c r="S92" i="5" s="1"/>
  <c r="R91" i="5"/>
  <c r="S91" i="5" s="1"/>
  <c r="R90" i="5"/>
  <c r="S90" i="5" s="1"/>
  <c r="P90" i="5"/>
  <c r="P89" i="5"/>
  <c r="R89" i="5" s="1"/>
  <c r="S89" i="5" s="1"/>
  <c r="R88" i="5"/>
  <c r="S88" i="5" s="1"/>
  <c r="P88" i="5"/>
  <c r="P87" i="5"/>
  <c r="R87" i="5" s="1"/>
  <c r="S87" i="5" s="1"/>
  <c r="P86" i="5"/>
  <c r="R86" i="5" s="1"/>
  <c r="S86" i="5" s="1"/>
  <c r="P85" i="5"/>
  <c r="R85" i="5" s="1"/>
  <c r="S85" i="5" s="1"/>
  <c r="R84" i="5"/>
  <c r="S84" i="5" s="1"/>
  <c r="R83" i="5"/>
  <c r="S83" i="5" s="1"/>
  <c r="R82" i="5"/>
  <c r="S82" i="5" s="1"/>
  <c r="P82" i="5"/>
  <c r="R81" i="5"/>
  <c r="S81" i="5" s="1"/>
  <c r="R80" i="5"/>
  <c r="S80" i="5" s="1"/>
  <c r="P79" i="5"/>
  <c r="R79" i="5" s="1"/>
  <c r="S79" i="5" s="1"/>
  <c r="R78" i="5"/>
  <c r="S78" i="5" s="1"/>
  <c r="P78" i="5"/>
  <c r="P77" i="5"/>
  <c r="R77" i="5" s="1"/>
  <c r="S77" i="5" s="1"/>
  <c r="S76" i="5"/>
  <c r="R76" i="5"/>
  <c r="P76" i="5"/>
  <c r="R75" i="5"/>
  <c r="S75" i="5" s="1"/>
  <c r="R74" i="5"/>
  <c r="S74" i="5" s="1"/>
  <c r="P74" i="5"/>
  <c r="P73" i="5"/>
  <c r="R73" i="5" s="1"/>
  <c r="S73" i="5" s="1"/>
  <c r="P72" i="5"/>
  <c r="R72" i="5" s="1"/>
  <c r="S72" i="5" s="1"/>
  <c r="P71" i="5"/>
  <c r="R71" i="5" s="1"/>
  <c r="S71" i="5" s="1"/>
  <c r="P70" i="5"/>
  <c r="R70" i="5" s="1"/>
  <c r="S70" i="5" s="1"/>
  <c r="R69" i="5"/>
  <c r="S69" i="5" s="1"/>
  <c r="R68" i="5"/>
  <c r="S68" i="5" s="1"/>
  <c r="R67" i="5"/>
  <c r="S67" i="5" s="1"/>
  <c r="R66" i="5"/>
  <c r="S66" i="5" s="1"/>
  <c r="R65" i="5"/>
  <c r="R64" i="5"/>
  <c r="S64" i="5" s="1"/>
  <c r="R63" i="5"/>
  <c r="S63" i="5" s="1"/>
  <c r="P62" i="5"/>
  <c r="R62" i="5" s="1"/>
  <c r="S62" i="5" s="1"/>
  <c r="P61" i="5"/>
  <c r="R61" i="5" s="1"/>
  <c r="S61" i="5" s="1"/>
  <c r="R60" i="5"/>
  <c r="S60" i="5" s="1"/>
  <c r="R59" i="5"/>
  <c r="S59" i="5" s="1"/>
  <c r="R58" i="5"/>
  <c r="S58" i="5" s="1"/>
  <c r="R57" i="5"/>
  <c r="S57" i="5" s="1"/>
  <c r="R56" i="5"/>
  <c r="S56" i="5" s="1"/>
  <c r="R55" i="5"/>
  <c r="S55" i="5" s="1"/>
  <c r="P54" i="5"/>
  <c r="R54" i="5" s="1"/>
  <c r="S54" i="5" s="1"/>
  <c r="P53" i="5"/>
  <c r="R53" i="5" s="1"/>
  <c r="S53" i="5" s="1"/>
  <c r="P52" i="5"/>
  <c r="R52" i="5" s="1"/>
  <c r="S52" i="5" s="1"/>
  <c r="S51" i="5" l="1"/>
  <c r="R45" i="5"/>
  <c r="S45" i="5" s="1"/>
  <c r="R44" i="5"/>
  <c r="S44" i="5" s="1"/>
  <c r="R43" i="5"/>
  <c r="S43" i="5" s="1"/>
  <c r="R38" i="5"/>
  <c r="P38" i="5" s="1"/>
  <c r="P51" i="5" l="1"/>
  <c r="P45" i="5"/>
  <c r="P44" i="5"/>
  <c r="P43" i="5"/>
  <c r="S38" i="5"/>
  <c r="R37" i="5" l="1"/>
  <c r="S33" i="5"/>
  <c r="S34" i="5"/>
  <c r="S35" i="5"/>
  <c r="S36" i="5"/>
  <c r="P33" i="5"/>
  <c r="P34" i="5"/>
  <c r="P35" i="5"/>
  <c r="P36" i="5"/>
  <c r="P32" i="5"/>
  <c r="S37" i="5" l="1"/>
  <c r="R48" i="5"/>
  <c r="S48" i="5" s="1"/>
  <c r="P48" i="5" l="1"/>
  <c r="S32" i="5" l="1"/>
  <c r="S29" i="5"/>
  <c r="P29" i="5"/>
  <c r="S30" i="5"/>
  <c r="S31" i="5"/>
  <c r="P31" i="5"/>
  <c r="P30" i="5"/>
  <c r="R42" i="5" l="1"/>
  <c r="S25" i="5"/>
  <c r="S26" i="5"/>
  <c r="P25" i="5"/>
  <c r="P26" i="5"/>
  <c r="S27" i="5"/>
  <c r="R49" i="5"/>
  <c r="P49" i="5" s="1"/>
  <c r="R50" i="5"/>
  <c r="P50" i="5" s="1"/>
  <c r="R47" i="5" l="1"/>
  <c r="P47" i="5" s="1"/>
  <c r="P42" i="5"/>
  <c r="P37" i="5"/>
  <c r="R46" i="5"/>
  <c r="S24" i="5"/>
  <c r="S22" i="5"/>
  <c r="S23" i="5"/>
  <c r="P22" i="5"/>
  <c r="P23" i="5"/>
  <c r="P24" i="5"/>
  <c r="P7" i="5"/>
  <c r="P8" i="5"/>
  <c r="P9" i="5"/>
  <c r="P10" i="5"/>
  <c r="P11" i="5"/>
  <c r="P12" i="5"/>
  <c r="P13" i="5"/>
  <c r="P14" i="5"/>
  <c r="P15" i="5"/>
  <c r="P16" i="5"/>
  <c r="P17" i="5"/>
  <c r="P18" i="5"/>
  <c r="P19" i="5"/>
  <c r="P20" i="5"/>
  <c r="P21" i="5"/>
  <c r="S21" i="5"/>
  <c r="S20" i="5"/>
  <c r="S19" i="5"/>
  <c r="S18" i="5"/>
  <c r="S17" i="5"/>
  <c r="S16" i="5"/>
  <c r="S15" i="5"/>
  <c r="S14" i="5"/>
  <c r="S13" i="5"/>
  <c r="S12" i="5"/>
  <c r="S11" i="5"/>
  <c r="S10" i="5"/>
  <c r="S9" i="5"/>
  <c r="S8" i="5"/>
  <c r="S7" i="5"/>
  <c r="P27" i="5"/>
  <c r="S50" i="5"/>
  <c r="S49" i="5"/>
  <c r="S28" i="5" l="1"/>
  <c r="P46" i="5"/>
  <c r="S42" i="5"/>
  <c r="S46" i="5" l="1"/>
  <c r="P28" i="5"/>
  <c r="S47" i="5" l="1"/>
</calcChain>
</file>

<file path=xl/sharedStrings.xml><?xml version="1.0" encoding="utf-8"?>
<sst xmlns="http://schemas.openxmlformats.org/spreadsheetml/2006/main" count="2357" uniqueCount="363">
  <si>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</si>
  <si>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</si>
  <si>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</si>
  <si>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</si>
  <si>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</si>
  <si>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</si>
  <si>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</si>
  <si>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</si>
  <si>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</si>
  <si>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</si>
  <si>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</si>
  <si>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</si>
  <si>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</si>
  <si>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</si>
  <si>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</si>
  <si>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</si>
  <si>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</si>
  <si>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</si>
  <si>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</si>
  <si>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001</t>
  </si>
  <si>
    <t>M001</t>
  </si>
  <si>
    <t>B00OD01</t>
  </si>
  <si>
    <t>B00OD02</t>
  </si>
  <si>
    <t>Junta Local Ejecutiva</t>
  </si>
  <si>
    <t>MS00</t>
  </si>
  <si>
    <t>GARRAFON  DE AGUA 20 LTS</t>
  </si>
  <si>
    <t>22104001-0154</t>
  </si>
  <si>
    <t>MONTO</t>
  </si>
  <si>
    <t>PESOS</t>
  </si>
  <si>
    <t>22104</t>
  </si>
  <si>
    <t>Programa Anual de Adquisiciones, Arrendamientos y Servicios del INE  2025(PAAASINE)</t>
  </si>
  <si>
    <t>N/A</t>
  </si>
  <si>
    <t>22104001-0087</t>
  </si>
  <si>
    <t>AGUA PURIFICADA 500 ml.</t>
  </si>
  <si>
    <t>ARRENDAMIENTO DE MAQUINARIA Y EQUIPO</t>
  </si>
  <si>
    <t>SERVICIOS DE LAVANDERIA, LIMPIEZA E HIGIENE</t>
  </si>
  <si>
    <t>R005</t>
  </si>
  <si>
    <t>PIEZA</t>
  </si>
  <si>
    <t>PRODUCTOS ALIMENTICIOS PARA EL PERSONAL EN LAS 
INSTALACIONES DE LAS DEPENDENCIAS Y ENTIDADES</t>
  </si>
  <si>
    <t>MANTENIMIENTO Y CONSERVACION DE VEHICULOS TERRESTRES, 
AEREOS, MARITIMOS, LACUSTRES Y FLUVIALES</t>
  </si>
  <si>
    <t>35501</t>
  </si>
  <si>
    <t>32601</t>
  </si>
  <si>
    <t>35801</t>
  </si>
  <si>
    <t>33801</t>
  </si>
  <si>
    <t>SERVICIOS DE VIGILANCIA</t>
  </si>
  <si>
    <t>ADJUDICACIÓN DIRECTA</t>
  </si>
  <si>
    <t>SERVICIO</t>
  </si>
  <si>
    <t>INE/SERVS/JLE-MOR/05/2024</t>
  </si>
  <si>
    <t>INE/SERVS/JLE-MOR/04/2024</t>
  </si>
  <si>
    <t>INE/SERVS/JLE-MOR/06/2024</t>
  </si>
  <si>
    <t>INVITACIÓN A  CUANDO MENOS 3 PERSONAS</t>
  </si>
  <si>
    <t>32201</t>
  </si>
  <si>
    <t>ARRENDAMIENTO DE EDIFICIOS Y LOCALES</t>
  </si>
  <si>
    <t>INE/ARREND/JLE-MOR/01/2025</t>
  </si>
  <si>
    <t>ARRENDAMIENTO</t>
  </si>
  <si>
    <t>MS02</t>
  </si>
  <si>
    <t>21601001-0026</t>
  </si>
  <si>
    <t>TOALLA DE MICROFIBRA</t>
  </si>
  <si>
    <t>MATERIAL DE LIMPIEZA</t>
  </si>
  <si>
    <t>DESODORANTE AMBIENTAL (AEROSOL)</t>
  </si>
  <si>
    <t>JABON DETERGENTE EN POLVO  1 kg.</t>
  </si>
  <si>
    <t>FIBRA VERDE SCOTCH - BRITE</t>
  </si>
  <si>
    <t>DESENGRASANTE</t>
  </si>
  <si>
    <t>BOLSA DE PLASTICO P/BASURA 90X1.20</t>
  </si>
  <si>
    <t>BOLSA DE PLASTICO P/BASURA 50X70</t>
  </si>
  <si>
    <t>PAPEL HIGIENICO</t>
  </si>
  <si>
    <t>PAPEL TOALLA  EN ROLLO</t>
  </si>
  <si>
    <t>21600008-0004</t>
  </si>
  <si>
    <t>21600022-0004</t>
  </si>
  <si>
    <t>21600017-0002</t>
  </si>
  <si>
    <t>21601001-0052</t>
  </si>
  <si>
    <t>21600006-0022</t>
  </si>
  <si>
    <t>21600006-0020</t>
  </si>
  <si>
    <t>21601001-0013</t>
  </si>
  <si>
    <t>21601001-0018</t>
  </si>
  <si>
    <t>KILOGRAMO</t>
  </si>
  <si>
    <t>CAJA</t>
  </si>
  <si>
    <t>SERVICIO DE VIGILANCIA EN LAS OFICINAS DE LA JUNTA LOCAL EJECUTIVA CORRESPONDIENTE AL MES DE JULIO DE 2025.</t>
  </si>
  <si>
    <t>SERVICIO DE LAVADO DE LOS VEHICULOS EMPLEADOS EN EL DESARROLLO DE LAS ACTIVIDADES DE LAS DIFERENTES AREAS DE LA JUNTA LOCAL EJECUTIVA DURANTE EL TRANSCURSO DEL MES DE JULIO DEL 2025.</t>
  </si>
  <si>
    <t>NOVIEMBRE</t>
  </si>
  <si>
    <t>21600013-0007</t>
  </si>
  <si>
    <t>CEPILLO P/W.C.</t>
  </si>
  <si>
    <t>21601001-0004</t>
  </si>
  <si>
    <t>CUBETA</t>
  </si>
  <si>
    <t>21600012-0003</t>
  </si>
  <si>
    <t>ESCOBA DE PLASTICO TIPO  CEPILLO</t>
  </si>
  <si>
    <t>21600012-0002</t>
  </si>
  <si>
    <t>ESCOBA DE PLASTICO</t>
  </si>
  <si>
    <t>21601001-0035</t>
  </si>
  <si>
    <t>FIBRA ESPONJA PARA TRASTES</t>
  </si>
  <si>
    <t>21600009-0001</t>
  </si>
  <si>
    <t>DESTAPACAÑOS</t>
  </si>
  <si>
    <t>21600022-0013</t>
  </si>
  <si>
    <t>LIMPIA VIDRIOS</t>
  </si>
  <si>
    <t>21600007-0004</t>
  </si>
  <si>
    <t>PASTILLA P/TANQUE W.C.</t>
  </si>
  <si>
    <t>21600031-0001</t>
  </si>
  <si>
    <t>RECOGEDOR DE LAMINA Y PLASTICO</t>
  </si>
  <si>
    <t>21601001-0118</t>
  </si>
  <si>
    <t>TOALLAS ANTIBACTERIALES</t>
  </si>
  <si>
    <t>21601001-0097</t>
  </si>
  <si>
    <t>BOTELLA DE SANITIZANTE 125 ML</t>
  </si>
  <si>
    <t>PAQUETE</t>
  </si>
  <si>
    <t>ARRENDAMIENTO DEL INMUEBLE EMPLEADO PARA EL RESGUARDO DEL ARCHIVO INSTITUCIONAL AGOSTO 2025</t>
  </si>
  <si>
    <t>ARRENDAMIENTO DEL INMUEBLE EMPLEADO PARA EL RESGUARDO DEL ARCHIVO INSTITUCIONAL SEPTIEMBRE 2025</t>
  </si>
  <si>
    <t>ARRENDAMIENTO DEL INMUEBLE EMPLEADO PARA EL RESGUARDO DEL ARCHIVO INSTITUCIONAL OCTUBRE 2025</t>
  </si>
  <si>
    <t>SERVICIO DE LIMPIEZA EN LAS OFICINAS DE LA JUNTA LOCAL EJECUTIVA CORRESPONDIENTE AL MES DE OCTUBRE DE 2025.</t>
  </si>
  <si>
    <t>ARRENDAMIENTO DE EQUIPOS DE FOTOCOPIADO EN LAS OFICINAS DE LA JUNTA LOCAL EJECUTIVA CORRESPONDIENTE AL MES DE OCTUBRE DE 2025.</t>
  </si>
  <si>
    <t>PRODUCTOS ALIMENTICIOS PARA EL PERSONAL DERIVADO DE ACTIVIDADES EXTRAORDINARIAS</t>
  </si>
  <si>
    <t>22106001-0003</t>
  </si>
  <si>
    <t>ALIMENTOS</t>
  </si>
  <si>
    <t>D15081H</t>
  </si>
  <si>
    <t>R003</t>
  </si>
  <si>
    <t>22103001-0003</t>
  </si>
  <si>
    <t>PRODUCTOS ALIMENTICIOS PARA EL PERSONAL QUE REALIZA LABORES EN CAMPO O DE SUPERVISIÓN</t>
  </si>
  <si>
    <t>D15041H</t>
  </si>
  <si>
    <t>SERVICIO DE DESAZOLVE DE LAS FOSAS SEPTICAS UBICADAS EN EL EDIFICIO DE LA JUNTA LOCAL EJECUTIVA</t>
  </si>
  <si>
    <t>26102001-0019</t>
  </si>
  <si>
    <t>DISPERSION ELECTRONICA DE COMBUSTIBLE PARA SERVICIOS PUBLICOS</t>
  </si>
  <si>
    <t>26103001-0031</t>
  </si>
  <si>
    <t>DISPERSION ELECTRONICA DE COMBUSTIBLE PARA SERVICIOS ADMINISTRATIVOS</t>
  </si>
  <si>
    <t>COMISION POR SUMINISTRO DE COMBUSTIBLE A TRAVES DE TARJETAS ELECTRONICAS PARA EL PARQUE VEHICULAR DE LA JUNTA LOCAL EJECUTIVA PROYECTOS ETIQUETADOS MEDIANTE PEDIDO NO. 9651926 CORRESPONDIENTE AL MES NOVIEMBRE DE 2025.</t>
  </si>
  <si>
    <t>33901</t>
  </si>
  <si>
    <t>SUBCONTRATACION DE SERVICIOS CON TERCEROS</t>
  </si>
  <si>
    <t>26103</t>
  </si>
  <si>
    <t>B00PE02</t>
  </si>
  <si>
    <t>26102</t>
  </si>
  <si>
    <t>COMBUSTIBLES, LUBRICANTES Y ADITIVOS PARA VEHICULOS 
TERRESTRES, AEREOS, MARITIMOS, LACUSTRES Y FLUVIALES 
DESTINADOS A SERVICIOS PUBLICOS Y LA OPERACION DE 
PROGRAMAS PUBLICOS</t>
  </si>
  <si>
    <t>INE/SERVS/JLE-MOR/07/2024</t>
  </si>
  <si>
    <t>COMBUSTIBLES, LUBRICANTES Y ADITIVOS PARA VEHICULOS 
TERRESTRES, AEREOS, MARITIMOS, LACUSTRES Y FLUVIALES 
DESTINADOS A SERVICIOS ADMINISTRATIVOS</t>
  </si>
  <si>
    <t>J13321H</t>
  </si>
  <si>
    <t>R002</t>
  </si>
  <si>
    <t>R11051H</t>
  </si>
  <si>
    <t>SERVICIO DE AGUA</t>
  </si>
  <si>
    <t>SERVICIO DE AGUA POTABLE DEL 6TO. BIMESTRE DE 2025 EN EL EDIFICIO QUE OCUPAN LAS OFICINAS DE LA JUNTA LOCAL EJECUTIVA.</t>
  </si>
  <si>
    <t>SERVICIO DE IMPRESIÓN A COLOR TAMAÑO CARTA DEL PROYECTO ÁRBOL PARA LA CONSULTA INFANTIL Y JUVENIL SOLICITADO POR LA VCEYEC DE ESTA JUNTA LOCAL EJECUTIVA.</t>
  </si>
  <si>
    <t>SERVICIO DE IMPRESION A COLOR TAMAÑO CARTA DE LAS PAUTAS DIDACTICAS DEL PROYECTO ARBOL Y LA FORMACION Y PARTICIPACION CIUDADANA DE NIÑAS NIÑOS Y ADOLESCENTE SOLICITADO POR LA VCEYEC DE ESTA JUNTA LOCAL EJECUTIVA.</t>
  </si>
  <si>
    <t>SERVICIO DE IMPRESION DE CINCO LONAS TIPO ROLL UP PARA LA CONSULTA INFANTIL Y JUVENIL SOLICITADO POR LA VCEYEC DE ESTA JUNTA LOCAL EJECUTIVA.</t>
  </si>
  <si>
    <t>OTROS SERVICIOS COMERCIALES</t>
  </si>
  <si>
    <t>IMPRESIÓN Y ELABORACIÓN DE MATERIAL INFORMATIVO DERIVADO DE LA OPERACIÓN Y ADMINISTRACIÓN DE LAS DEPENDENCIAS Y ENTIDADES</t>
  </si>
  <si>
    <t>SUMINISTRO DE ALIMENTOS POR CONCEPTO DE CAPACITACION DEL PROGRAMA FORMATIVO PROYECTO ARBOL DIRIGIDO A ESTUDIANTES DE EDUCACION PRIMARIA QUE SE LLEVO A CABO EN EL MUNICIPIO DE CUAUTLA SOLICITADO POR LA VCEYEC DE LA JLE.</t>
  </si>
  <si>
    <t>GASTOS POR SERVICIOS DE TRASLADO DE PERSONAS</t>
  </si>
  <si>
    <t>MS01</t>
  </si>
  <si>
    <t>Vestuario y uniformes</t>
  </si>
  <si>
    <t>27100013-0005</t>
  </si>
  <si>
    <t>PLAYERA TIPO POLO</t>
  </si>
  <si>
    <t>No aplica</t>
  </si>
  <si>
    <t>Pieza</t>
  </si>
  <si>
    <t>Adjudicación directa</t>
  </si>
  <si>
    <t>27100002-0001</t>
  </si>
  <si>
    <t>BLUSA</t>
  </si>
  <si>
    <t>27100006-0001</t>
  </si>
  <si>
    <t>CAMISA DE VESTIR</t>
  </si>
  <si>
    <t>Servicios de vigilancia</t>
  </si>
  <si>
    <t>-</t>
  </si>
  <si>
    <t>FACT. MADRE, SERVICIO DE VIGILANCIA PARA LA 01 JUNTA DISTRITAL EJECUTIVA, CORRESPONDIENTE AL MES DE OCTUBRE 2025</t>
  </si>
  <si>
    <t>Monto</t>
  </si>
  <si>
    <t>088</t>
  </si>
  <si>
    <t>B00MO02</t>
  </si>
  <si>
    <t>Arrendamiento de edificios y locales</t>
  </si>
  <si>
    <t>ARRENDAMIENTO DEL INMUEBLE OCUPADO POR LA 01 JUNTA DISTRITAL EJECUTIVA EN EL MES DE OCTUBRE 2025</t>
  </si>
  <si>
    <t>Servicio de agua</t>
  </si>
  <si>
    <t>REEMBOLSO FACT. C 106867 Y C 106866, SERVICIO DE AGUA POTABLE, 01 JDE CUENTAS  27085 Y  9709</t>
  </si>
  <si>
    <t>Servicio</t>
  </si>
  <si>
    <t>Materiales y útiles de oficina</t>
  </si>
  <si>
    <t>21101001-0333</t>
  </si>
  <si>
    <t>SERVILLETAS DESECHABLES</t>
  </si>
  <si>
    <t>Paquete</t>
  </si>
  <si>
    <t>Productos alimenticios para el personal en las
instalaciones de las Unidades Responsables</t>
  </si>
  <si>
    <t>22104001-0152</t>
  </si>
  <si>
    <t>GALLETAS MARIAN TARTALETAS</t>
  </si>
  <si>
    <t>22104001-0096</t>
  </si>
  <si>
    <t xml:space="preserve">CAFÉ MOLIDO </t>
  </si>
  <si>
    <t>22104001-0063</t>
  </si>
  <si>
    <t xml:space="preserve">PAQUETE DE REFRESCOS CON 36 LATAS </t>
  </si>
  <si>
    <t>Mantenimiento y conservación de vehículos terrestres,
aéreos, marítimos, lacustres y fluviales</t>
  </si>
  <si>
    <t>SUMINISTRO E INSTALACION CAMBIO DE CABLES DE BUJIAS Y SENSOR MAF, CAMIONETA BLANCA NISSAN PLACAS RAJ195A</t>
  </si>
  <si>
    <t>Servicios de lavandería, limpieza e higiene</t>
  </si>
  <si>
    <t>SERVICIO DE LIMPIEZA DE LA 01 JUNTA DISTRITAL EJECUTIVA,  2 ELEMENTOS CORRESPONDIENTE AL MES DE OCTUBRE 2025</t>
  </si>
  <si>
    <t>SERVICIO DE LIMPIEZA DEL MODULO DE ATENCION CIUDADANA 170151, MES DE OCTUBRE 2025</t>
  </si>
  <si>
    <t>22104001-0075</t>
  </si>
  <si>
    <t>Arrendamiento de maquinaria y equipo</t>
  </si>
  <si>
    <t>SERVICIO DE COPIADO E IMPRESIÓN PARA LA 01 JUNTA DISTRITAL EJECUTIVA, CORRESPONDIENTE AL MES DE OCTUBRE 2025</t>
  </si>
  <si>
    <t>Otros impuestos y derechos</t>
  </si>
  <si>
    <t>Material de Limpieza</t>
  </si>
  <si>
    <t>21601001-0006</t>
  </si>
  <si>
    <t>DESINFECTANTE EN AEROSOL</t>
  </si>
  <si>
    <t>21600007-0003</t>
  </si>
  <si>
    <t>DESINFECTANTE LIMPIADOR  (FABULOSO)</t>
  </si>
  <si>
    <t>21601001-0017</t>
  </si>
  <si>
    <t>TOALLA INTERDOBLADA</t>
  </si>
  <si>
    <t>Caja</t>
  </si>
  <si>
    <t>21601001-0065</t>
  </si>
  <si>
    <t>TOALLAS HUMEDAS DESINFECTANTES</t>
  </si>
  <si>
    <t>Material de limpieza</t>
  </si>
  <si>
    <t>21601001-0125</t>
  </si>
  <si>
    <t>Combustibles, lubricantes y aditivos para vehículos
terrestres, aéreos, marítimos, lacustres y fluviales destinados a
servicios administrativos</t>
  </si>
  <si>
    <t>Pesos</t>
  </si>
  <si>
    <t>Subcontratación de servicios con terceros</t>
  </si>
  <si>
    <t>CARGO ADMINISTRATIVO</t>
  </si>
  <si>
    <t>045</t>
  </si>
  <si>
    <t>Combustibles, Lubricantes y Aditivos para Vehículos Terrestres,
Aéreos, Marítimos, Lacustres y Fluviales destinados a Servicios
Públicos y la Operación de Programas Públicos.</t>
  </si>
  <si>
    <t>21601001-0002</t>
  </si>
  <si>
    <t>CLORO</t>
  </si>
  <si>
    <t>Combustibles, lubricantes y aditivos para maquinaria,
equipo de producción y servicios administrativos</t>
  </si>
  <si>
    <t>26105001-0008</t>
  </si>
  <si>
    <t>REEMBOLSO FACT. CV 343974, ADQUISICION DE GAS LP PARA EL DESARROLLO DE ACTIVIDADES DEL CEVEM</t>
  </si>
  <si>
    <t>Refacciones y accesorios menores otros bienes muebles</t>
  </si>
  <si>
    <t>29901001-0017</t>
  </si>
  <si>
    <t>AUDIFONOS - GASTO</t>
  </si>
  <si>
    <t>Refacciones y Accesorios para Equipo de Cómputo y
Telecomunicaciones</t>
  </si>
  <si>
    <t>29400015-0005</t>
  </si>
  <si>
    <t>TAPETE PARA MOUSE (RATON)</t>
  </si>
  <si>
    <t>29401001-0078</t>
  </si>
  <si>
    <t>MEMORIA USB 64 GB</t>
  </si>
  <si>
    <t>21100128-0007</t>
  </si>
  <si>
    <t>TINTA P/SELLO DE GOMA (AZUL)</t>
  </si>
  <si>
    <t>21100023-0002</t>
  </si>
  <si>
    <t>REGISTRADOR  LEFORT T/CARTA</t>
  </si>
  <si>
    <t>21100033-0007</t>
  </si>
  <si>
    <t>CINTA CANELA TRANSPARENTE</t>
  </si>
  <si>
    <t>21100039-0003</t>
  </si>
  <si>
    <t>CORRECTOR DE CINTA (MANUAL)</t>
  </si>
  <si>
    <t>21100013-0002</t>
  </si>
  <si>
    <t>BOLIGRAFO (VARIOS)</t>
  </si>
  <si>
    <t>21100087-0013</t>
  </si>
  <si>
    <t>PAPEL BOND T/CARTA 500 hjs.</t>
  </si>
  <si>
    <t>Productos alimenticios para el personal en las
instalaciones de las Unidades Responsables
22106 Productos alimenticios para el personal</t>
  </si>
  <si>
    <t xml:space="preserve">REEMBOLSO FACT. 1589448 Y W900137448, CONSUMO DE ALIMENTOS REUNION DE TRABAJO DEL 20-NOV-2025 Y ADQUISICION DESINFECTANTE  </t>
  </si>
  <si>
    <t>22104001-0079</t>
  </si>
  <si>
    <t>21601001-0104</t>
  </si>
  <si>
    <t>Material eléctrico y electrónico</t>
  </si>
  <si>
    <t>24601001-0172</t>
  </si>
  <si>
    <t>MULTI-CONTACTO</t>
  </si>
  <si>
    <t>24600015-0001</t>
  </si>
  <si>
    <t>CLAVIJA DE REDONDO A PLANO</t>
  </si>
  <si>
    <t>24600025-0003</t>
  </si>
  <si>
    <t>FOCO DE  40 w.</t>
  </si>
  <si>
    <t>24600025-0002</t>
  </si>
  <si>
    <t>FOCO DE  25 w.</t>
  </si>
  <si>
    <t>Refacciones y accesorios menores de edificios</t>
  </si>
  <si>
    <t>29201001-0026</t>
  </si>
  <si>
    <t>VALVULA TIPO SAPO</t>
  </si>
  <si>
    <t>Plaguicidas, abonos y fertilizantes</t>
  </si>
  <si>
    <t>25200001-0001</t>
  </si>
  <si>
    <t>INSECTICIDA</t>
  </si>
  <si>
    <t>Prendas de protección personal</t>
  </si>
  <si>
    <t>27201001-0003</t>
  </si>
  <si>
    <t>FAJA ELASTICA</t>
  </si>
  <si>
    <t>27200007-0006</t>
  </si>
  <si>
    <t>GUANTES DE CARNAZA PARA TRABAJOS GENERALES</t>
  </si>
  <si>
    <t>Par</t>
  </si>
  <si>
    <t>DELEGACIONALES</t>
  </si>
  <si>
    <t>RENTA DEL INMUEBLE UTILIZADO POR LA 02 JDE, MES DE OCTUBRE DE 2025</t>
  </si>
  <si>
    <t>01-2025</t>
  </si>
  <si>
    <t>ANUAL</t>
  </si>
  <si>
    <t>ADJUDICACIÓN DIRECTA POR MONTO</t>
  </si>
  <si>
    <t>RENTA DEL INMUEBLE UTILIZADO POR EL MAC 170251, MES DE OCTUBRE DE 2025</t>
  </si>
  <si>
    <t>02-2025</t>
  </si>
  <si>
    <t>RENTA DEL INMUEBLE UTILIZADO POR EL MAC 170252, MES DE OCTUBRE DE 2025</t>
  </si>
  <si>
    <t>04-2023</t>
  </si>
  <si>
    <t>RENTA DEL INMUEBLE UTILIZADO POR EL MAC 170254, MES DE OCTUBRE DE 2025</t>
  </si>
  <si>
    <t>02-2024</t>
  </si>
  <si>
    <t>SERVICIO DE VIGILANCIA DEL INMUEBLE QUE OCUPA LA 02 JDE, MES DE OCTUBRE DE 2025</t>
  </si>
  <si>
    <t xml:space="preserve"> INE/SERVS/JLE-MOR/04/2024</t>
  </si>
  <si>
    <t>INVITACION A CUANDO MENOS 3 PERSONAS</t>
  </si>
  <si>
    <t>SERVICIO DE VIGILANCIA DE LOS INMIUEBLES UTILIZADOS POR LOS MAC, MES DE OCTUBRE DE 2025</t>
  </si>
  <si>
    <t>SERVICIO DE LIMPIEZA DEL INMUEBLE QUE UTILIZA LA 02 JDE, MES DE OCTUBRE DE 2025</t>
  </si>
  <si>
    <t xml:space="preserve"> INE/SERVS/JLE-MOR/05/2024</t>
  </si>
  <si>
    <t>SERVICIO DE LIMPIEZA DE LOS INMUEBLES UTILIZADOS POR LOS MAC, MES DE OCTUBRE DE 2025</t>
  </si>
  <si>
    <t>SUMINISTRO DE AGUA POTABLE MAC 170252, OCTUBRE 2025</t>
  </si>
  <si>
    <t>NO APLICA</t>
  </si>
  <si>
    <t>Productos alimenticios para el personal en las instalaciones de las Unidades Responsables</t>
  </si>
  <si>
    <t>GARAFON DE AGUA 20 LTS</t>
  </si>
  <si>
    <t>COMPRA MENOR</t>
  </si>
  <si>
    <t>Materiales y útiles para el procesamiento en equipos y bienes informáticos</t>
  </si>
  <si>
    <t>21400008-0006</t>
  </si>
  <si>
    <t>AIRE COMPRIMIDO PROPELENTE</t>
  </si>
  <si>
    <t>21400008-0002</t>
  </si>
  <si>
    <t>SPRAY ESPUMA P/COMPUTADORA</t>
  </si>
  <si>
    <t>21400008-0001</t>
  </si>
  <si>
    <t>LIMPIADOR P/COMPONENTES DE COMPUTO</t>
  </si>
  <si>
    <t>044</t>
  </si>
  <si>
    <t>Combustibles, lubricantes y aditivos para vehículos terrestres, aéreos, marítimos, lacustres y fluviales destinados a servicios públicos y la operación de programas públicos</t>
  </si>
  <si>
    <t xml:space="preserve"> INE/SERVS/JLE-MOR/07/2024</t>
  </si>
  <si>
    <t>043</t>
  </si>
  <si>
    <t>Combustibles, lubricantes y aditivos para vehículos terrestres, aéreos, marítimos, lacustres y fluviales destinados a servicios administrativos</t>
  </si>
  <si>
    <t>COMISION SOBRE PEDIDO</t>
  </si>
  <si>
    <t>MS03</t>
  </si>
  <si>
    <t>SERVICIO DE VIGILANCIA DE LAS OFICINAS QUE UTILIZA LA 03 JUNTA DISTRITAL EJECUTIVA, CORRESPONDIENTE AL MES DE OCTUBRE DE 2025</t>
  </si>
  <si>
    <t>SERVICIOS</t>
  </si>
  <si>
    <t>INVITACIÓN A CUANDO MENOS 3</t>
  </si>
  <si>
    <t>SERVICIO DE ARRENDAMIENTO DEL INMUEBLE QUE SE UTILIZA COMO OFICINAS DE LA 03 JUNTA DISTRITAL EJECUTIVA CORRESPONDIENTE AL MES DE OCTUBRE DE 2025</t>
  </si>
  <si>
    <t>INE/JDE03/MOR/01/2025</t>
  </si>
  <si>
    <t>GARRAFON DE AGUA</t>
  </si>
  <si>
    <t>PZAS</t>
  </si>
  <si>
    <t>51901</t>
  </si>
  <si>
    <t>Equipo de administración</t>
  </si>
  <si>
    <t>51901001-0074</t>
  </si>
  <si>
    <t>SUMINISTRO DE DOS EQUIPOS TIPO MINISPLIT DE UNA TONELADA MARCA YORK A 220 v, 10 m DE CABLE DE USO RUDO, 2 CENTROS DE CARGA, MONTAJE E INSTALACIÓN DE EQUIPOS, HACER LA DISTRIBUCION ELECTRICA, HACER ALTO VACIO, CHECAR FUGAS Y ARRANQUE DE EQUIPO.</t>
  </si>
  <si>
    <t>COMPRA MENOS</t>
  </si>
  <si>
    <t>B00OD02  B00MO02</t>
  </si>
  <si>
    <t>PAGO DEL SERVICIO DE LIMPIEZA DEL MES DE OCTUBRE DE 2025 DEL INMUEBLE QUE OCUPA LAS OFICINAS DE LA 03 JUNTA DISTRITAL EJECUTIVA.</t>
  </si>
  <si>
    <t>35201</t>
  </si>
  <si>
    <t xml:space="preserve"> Mantenimiento y conservación de mobiliario y equipo de 
administración</t>
  </si>
  <si>
    <t>MANTENIMIENTO A TRES EQUIPOS DE AIRE ACONDICIONADO, SERIE G369006618423244010401A Y SERIE G3690066184232440104016 Y SERIE ST22122074FMD0003 (SALA DE SESIONES Y MAC DEL RFE)</t>
  </si>
  <si>
    <t>PAGO DE SERVICIO DE ARRENDAMIENTO DE EQUIPO DE FOTOCOPIADO DEL MES DE OCTUBRE DEL 2025.</t>
  </si>
  <si>
    <t>04 JUNTA DISTRITAL EJECUTIVA</t>
  </si>
  <si>
    <t>MS04</t>
  </si>
  <si>
    <t>MATERIALES Y UTILES DE OFICINA</t>
  </si>
  <si>
    <t>21100087-0015</t>
  </si>
  <si>
    <t>PAPEL BOND T/CARTA C/5000 hjs.</t>
  </si>
  <si>
    <t>ADJUDICACION DIRECTA</t>
  </si>
  <si>
    <t>21100091-0001</t>
  </si>
  <si>
    <t>PEGAMENTO ADHESIVO T/ LAPIZ</t>
  </si>
  <si>
    <t>B00CA01</t>
  </si>
  <si>
    <t>21100087-0022</t>
  </si>
  <si>
    <t>PAPEL BOND T/OFICIO  C/5000 hjs.</t>
  </si>
  <si>
    <t>21600015-0001</t>
  </si>
  <si>
    <t>ACIDO MURIATICO DE 1 LT.</t>
  </si>
  <si>
    <t>COMBUSTIBLES, LUBRICANTES Y ADITIVOS PARA VEHÍCULOS TERRESTRES, AÉREOS, MARÍTIMOS, LACUSTRES Y FLUVIALES DESTINADOS A SERVICIOS ADMINISTRATIVOS</t>
  </si>
  <si>
    <t xml:space="preserve">COMBUSTIBLES, LUBRICANTES Y ADITIVOS PARA VEHÍCULOS TERRESTRES, AÉREOS, MARÍTIMOS, LACUSTRES Y FLUVIALES DESTINADOS A SERVICIOS PÚBLICOS Y LA OPERACIÓN DE PROGRAMAS PÚBLICOS </t>
  </si>
  <si>
    <t>RENTA DEL INMUEBLE DE LA 04 JUNTA DISTRITAL EJECUTIVA.</t>
  </si>
  <si>
    <t>01/2022</t>
  </si>
  <si>
    <t>ARRE</t>
  </si>
  <si>
    <t>RENTA DEL INMUEBLE DE LOS MODULO DE ATENCION CIUDADANA 170451</t>
  </si>
  <si>
    <t>02/2022</t>
  </si>
  <si>
    <t>SERV.FOTOCOPIADO NOVIEMBRE</t>
  </si>
  <si>
    <t>Serv</t>
  </si>
  <si>
    <t>INVITACION A CUANDO MENOS TRES PERSONAS</t>
  </si>
  <si>
    <t>SERVICIO DE VIGILANCIA DE LAS INSTALACIONES DE LA 04 JUNTA DISTRITAL EJECUTIVA.</t>
  </si>
  <si>
    <t>SERVICIO DE VIGILANCIA DE LAS INSTALACIONES DEL MODULO DE ATENCION CIUDADANA 170451.</t>
  </si>
  <si>
    <t>SUBCONTRATACIÓN DE SERVICIOS CON TERCEROS</t>
  </si>
  <si>
    <t>COMISIONES POR DISPERSION DE MONEDERO ELECTRICO DE COMBUSTIBLE</t>
  </si>
  <si>
    <t>SERVICIOS DE LAVANDERÍA, LIMPIEZA E HIGIENE</t>
  </si>
  <si>
    <t>SERVICIO DE LIMPIEZA DE LAS INSTALACIONES DE LA 04 JUNTA DISTRITAL EJECUTIVA.</t>
  </si>
  <si>
    <t>05 Junta Distrital Ejecutiva</t>
  </si>
  <si>
    <t>MS05</t>
  </si>
  <si>
    <t>R009</t>
  </si>
  <si>
    <t>P12421H</t>
  </si>
  <si>
    <t xml:space="preserve">Subcontratación de servicios con terceros </t>
  </si>
  <si>
    <t>COMISION</t>
  </si>
  <si>
    <t>22103</t>
  </si>
  <si>
    <t>Productos alimenticios para el personal que realiza labores 
de campo o de supervisión</t>
  </si>
  <si>
    <t>22103001-0007</t>
  </si>
  <si>
    <t>AGUA PURIFICADA</t>
  </si>
  <si>
    <t>SERVICIO DE VIGILANCIA EN LAS OFICINAS DE LA 05 JUNTA DISTRITAL EJECUTIVA CORRESPONDIENTE AL MES DE OCTUBRE DE 2025</t>
  </si>
  <si>
    <t>LOTE</t>
  </si>
  <si>
    <t>LICITACION PUBLICA</t>
  </si>
  <si>
    <t>SERVICIO DE LIMPIEZA DE LAS OFICINAS DE LA JDE 05 CORRESPONDIENTE AL MES DE OCTUBRE DE 2025, CON 2 ELEMENTOS.</t>
  </si>
  <si>
    <t>27956</t>
  </si>
  <si>
    <t>SERVICIO DE ARRENDAMIENTO DEL INMUEBLE QUE OCUPA LA 05 JUNTA DISTRITAL EJECUTIVA CORRESPONDIENTE AL MES DE OCTUBRE DE 2025</t>
  </si>
  <si>
    <t>01/2025</t>
  </si>
  <si>
    <t>SERVICIO DE FOTOCOPIADO DE LAS ACTIVIDADES INHERENTES A LA 05 JDE DE OCTUBRE DE 2025</t>
  </si>
  <si>
    <t>J15611H</t>
  </si>
  <si>
    <t>33602</t>
  </si>
  <si>
    <t xml:space="preserve">Otros servicios comerciales </t>
  </si>
  <si>
    <t>SERVICIO DE DE REPRODUCCION PARA LA ENTREGA DE RESULTADOS DE LA CIJ</t>
  </si>
  <si>
    <t>31301</t>
  </si>
  <si>
    <t>SUMINISTRO DEL SERVICIO DE AGUA POTABLE EN LAS OFICINAS DE LA 05 JUNTA DISTRITAL EJECUTIVA EN MORELOS DEL MES DE OCTUBRE 2025</t>
  </si>
  <si>
    <t>01 Junta Distrital Ejecutiva</t>
  </si>
  <si>
    <t>02 JUNTA DISTRITAL EJECUTIVA</t>
  </si>
  <si>
    <t>03 Junta Distrital Ejecutiva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</si>
</sst>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quot;$&quot;#,##0.00"/>
    <numFmt numFmtId="165" formatCode="000"/>
  </numFmts>
  <fonts count="16"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sz val="10"/>
      <name val="Calibri"/>
      <family val="2"/>
      <scheme val="minor"/>
    </font>
    <font>
      <sz val="8"/>
      <name val="Arial"/>
      <family val="2"/>
    </font>
    <font>
      <sz val="10"/>
      <color theme="1"/>
      <name val="Calibri"/>
      <family val="2"/>
      <scheme val="minor"/>
    </font>
    <font>
      <sz val="11"/>
      <name val="Arial"/>
      <family val="2"/>
    </font>
    <font>
      <sz val="9"/>
      <color theme="1"/>
      <name val="Calibri"/>
      <family val="2"/>
      <scheme val="minor"/>
    </font>
    <font>
      <sz val="9"/>
      <name val="Calibri"/>
      <family val="2"/>
      <scheme val="minor"/>
    </font>
    <font>
      <sz val="9"/>
      <color theme="1"/>
      <name val="Arial"/>
      <family val="2"/>
    </font>
    <font>
      <sz val="9"/>
      <name val="Arial"/>
      <family val="2"/>
    </font>
    <font>
      <sz val="10"/>
      <color indexed="8"/>
      <name val="Calibri"/>
      <family val="2"/>
      <scheme val="minor"/>
    </font>
    <font>
      <sz val="10"/>
      <color theme="1"/>
      <name val="Arial"/>
      <family val="2"/>
    </font>
  </fonts>
  <fills count="5">
    <fill>
      <patternFill patternType="none"/>
    </fill>
    <fill>
      <patternFill patternType="gray125"/>
    </fill>
    <fill>
      <patternFill patternType="solid">
        <fgColor rgb="FF800080"/>
        <bgColor indexed="64"/>
      </patternFill>
    </fill>
    <fill>
      <patternFill patternType="solid">
        <fgColor rgb="FF621950"/>
        <bgColor indexed="64"/>
      </patternFill>
    </fill>
    <fill>
      <patternFill patternType="solid">
        <fgColor theme="0"/>
        <bgColor indexed="64"/>
      </patternFill>
    </fill>
  </fills>
  <borders count="10">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top style="thin">
        <color indexed="64"/>
      </top>
      <bottom/>
      <diagonal/>
    </border>
  </borders>
  <cellStyleXfs count="11">
    <xf numFmtId="0" fontId="0" fillId="0" borderId="0"/>
    <xf numFmtId="44" fontId="1" fillId="0" borderId="0" applyFont="0" applyFill="0" applyBorder="0" applyAlignment="0" applyProtection="0"/>
    <xf numFmtId="0" fontId="1" fillId="0" borderId="0"/>
    <xf numFmtId="0" fontId="1" fillId="0" borderId="0"/>
    <xf numFmtId="0" fontId="4" fillId="0" borderId="0"/>
    <xf numFmtId="43" fontId="5" fillId="0" borderId="0" applyNumberFormat="0" applyFill="0" applyBorder="0" applyAlignment="0" applyProtection="0"/>
    <xf numFmtId="0" fontId="7" fillId="0" borderId="0"/>
    <xf numFmtId="0" fontId="5" fillId="0" borderId="0"/>
    <xf numFmtId="0" fontId="4" fillId="0" borderId="0"/>
    <xf numFmtId="0" fontId="5" fillId="0" borderId="0"/>
    <xf numFmtId="44" fontId="1" fillId="0" borderId="0" applyFont="0" applyFill="0" applyBorder="0" applyAlignment="0" applyProtection="0"/>
  </cellStyleXfs>
  <cellXfs count="67">
    <xf numFmtId="0" fontId="0" fillId="0" borderId="0" xfId="0"/>
    <xf numFmtId="4" fontId="1" fillId="0" borderId="0" xfId="3" applyNumberFormat="1"/>
    <xf numFmtId="0" fontId="1" fillId="0" borderId="0" xfId="3"/>
    <xf numFmtId="0" fontId="3" fillId="0" borderId="0" xfId="2" applyFont="1" applyAlignment="1">
      <alignment horizontal="left" vertical="center"/>
    </xf>
    <xf numFmtId="0" fontId="3" fillId="0" borderId="0" xfId="2" applyFont="1" applyAlignment="1">
      <alignment horizontal="left"/>
    </xf>
    <xf numFmtId="0" fontId="3" fillId="0" borderId="0" xfId="2" applyFont="1"/>
    <xf numFmtId="4" fontId="3" fillId="0" borderId="0" xfId="2" applyNumberFormat="1" applyFont="1" applyAlignment="1">
      <alignment horizontal="right"/>
    </xf>
    <xf numFmtId="4" fontId="3" fillId="0" borderId="0" xfId="2" applyNumberFormat="1" applyFont="1" applyAlignment="1">
      <alignment horizontal="center"/>
    </xf>
    <xf numFmtId="0" fontId="1" fillId="0" borderId="0" xfId="3" applyAlignment="1">
      <alignment horizontal="center"/>
    </xf>
    <xf numFmtId="0" fontId="1" fillId="0" borderId="0" xfId="3" applyAlignment="1">
      <alignment horizontal="left" vertical="center"/>
    </xf>
    <xf numFmtId="0" fontId="1" fillId="0" borderId="0" xfId="3" applyAlignment="1">
      <alignment horizontal="left"/>
    </xf>
    <xf numFmtId="4" fontId="1" fillId="0" borderId="0" xfId="3" applyNumberFormat="1" applyAlignment="1">
      <alignment horizontal="right"/>
    </xf>
    <xf numFmtId="0" fontId="1" fillId="0" borderId="0" xfId="2" applyAlignment="1">
      <alignment horizontal="center" vertical="center" wrapText="1"/>
    </xf>
    <xf numFmtId="0" fontId="9" fillId="0" borderId="0" xfId="7" applyFont="1" applyAlignment="1">
      <alignment horizontal="center"/>
    </xf>
    <xf numFmtId="0" fontId="9" fillId="0" borderId="0" xfId="7" applyFont="1"/>
    <xf numFmtId="3" fontId="9" fillId="0" borderId="0" xfId="7" applyNumberFormat="1" applyFont="1" applyAlignment="1">
      <alignment horizontal="left"/>
    </xf>
    <xf numFmtId="0" fontId="6" fillId="0" borderId="0" xfId="2" applyFont="1" applyAlignment="1">
      <alignment horizontal="center" vertical="center" wrapText="1"/>
    </xf>
    <xf numFmtId="0" fontId="3" fillId="0" borderId="0" xfId="2" applyFont="1" applyAlignment="1">
      <alignment horizontal="center"/>
    </xf>
    <xf numFmtId="0" fontId="2" fillId="2" borderId="1" xfId="4" applyFont="1" applyFill="1" applyBorder="1" applyAlignment="1">
      <alignment horizontal="center" vertical="center" wrapText="1"/>
    </xf>
    <xf numFmtId="0" fontId="2" fillId="2" borderId="2" xfId="4" applyFont="1" applyFill="1" applyBorder="1" applyAlignment="1">
      <alignment horizontal="center" vertical="center" wrapText="1"/>
    </xf>
    <xf numFmtId="1" fontId="2" fillId="2" borderId="2" xfId="4" applyNumberFormat="1" applyFont="1" applyFill="1" applyBorder="1" applyAlignment="1">
      <alignment horizontal="center" vertical="center" wrapText="1"/>
    </xf>
    <xf numFmtId="1" fontId="2" fillId="2" borderId="2" xfId="4" applyNumberFormat="1" applyFont="1" applyFill="1" applyBorder="1" applyAlignment="1">
      <alignment horizontal="left" vertical="center" wrapText="1"/>
    </xf>
    <xf numFmtId="1" fontId="2" fillId="2" borderId="2" xfId="4" applyNumberFormat="1" applyFont="1" applyFill="1" applyBorder="1" applyAlignment="1">
      <alignment vertical="center" wrapText="1"/>
    </xf>
    <xf numFmtId="3" fontId="2" fillId="2" borderId="2" xfId="4" applyNumberFormat="1" applyFont="1" applyFill="1" applyBorder="1" applyAlignment="1">
      <alignment horizontal="center" vertical="center" wrapText="1"/>
    </xf>
    <xf numFmtId="4" fontId="2" fillId="2" borderId="2" xfId="4" applyNumberFormat="1" applyFont="1" applyFill="1" applyBorder="1" applyAlignment="1">
      <alignment horizontal="right" vertical="center" wrapText="1"/>
    </xf>
    <xf numFmtId="3" fontId="2" fillId="2" borderId="2" xfId="4" applyNumberFormat="1" applyFont="1" applyFill="1" applyBorder="1" applyAlignment="1">
      <alignment horizontal="left" vertical="center" wrapText="1"/>
    </xf>
    <xf numFmtId="4" fontId="2" fillId="2" borderId="2" xfId="5" applyNumberFormat="1" applyFont="1" applyFill="1" applyBorder="1" applyAlignment="1">
      <alignment horizontal="center" vertical="center" wrapText="1"/>
    </xf>
    <xf numFmtId="4" fontId="2" fillId="2" borderId="3" xfId="5" applyNumberFormat="1" applyFont="1" applyFill="1" applyBorder="1" applyAlignment="1">
      <alignment horizontal="center" vertical="center" wrapText="1"/>
    </xf>
    <xf numFmtId="164" fontId="6" fillId="0" borderId="6" xfId="6" applyNumberFormat="1" applyFont="1" applyBorder="1" applyAlignment="1">
      <alignment horizontal="center" vertical="center"/>
    </xf>
    <xf numFmtId="164" fontId="6" fillId="0" borderId="8" xfId="0" applyNumberFormat="1" applyFont="1" applyBorder="1" applyAlignment="1">
      <alignment horizontal="right" vertical="center"/>
    </xf>
    <xf numFmtId="0" fontId="8" fillId="0" borderId="7" xfId="0" applyFont="1" applyBorder="1" applyAlignment="1">
      <alignment horizontal="center" vertical="center" wrapText="1"/>
    </xf>
    <xf numFmtId="0" fontId="8" fillId="0" borderId="6" xfId="0" applyFont="1" applyBorder="1" applyAlignment="1">
      <alignment horizontal="center" vertical="center" wrapText="1"/>
    </xf>
    <xf numFmtId="0" fontId="6" fillId="0" borderId="4" xfId="0" applyFont="1" applyBorder="1" applyAlignment="1">
      <alignment horizontal="center" vertical="center"/>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165" fontId="8" fillId="0" borderId="6" xfId="0" applyNumberFormat="1" applyFont="1" applyBorder="1" applyAlignment="1">
      <alignment horizontal="center" vertical="center" wrapText="1"/>
    </xf>
    <xf numFmtId="0" fontId="6" fillId="0" borderId="6" xfId="6" applyFont="1" applyBorder="1" applyAlignment="1" applyProtection="1">
      <alignment horizontal="center" vertical="center"/>
      <protection locked="0"/>
    </xf>
    <xf numFmtId="1" fontId="6" fillId="0" borderId="6" xfId="4" applyNumberFormat="1" applyFont="1" applyBorder="1" applyAlignment="1">
      <alignment horizontal="center" vertical="center" wrapText="1"/>
    </xf>
    <xf numFmtId="0" fontId="6" fillId="0" borderId="6" xfId="6" applyFont="1" applyBorder="1" applyAlignment="1">
      <alignment horizontal="center" vertical="center"/>
    </xf>
    <xf numFmtId="0" fontId="10" fillId="0" borderId="6" xfId="2" applyFont="1" applyBorder="1" applyAlignment="1">
      <alignment horizontal="center" vertical="center"/>
    </xf>
    <xf numFmtId="0" fontId="10" fillId="0" borderId="6" xfId="0" applyFont="1" applyBorder="1" applyAlignment="1">
      <alignment vertical="center"/>
    </xf>
    <xf numFmtId="44" fontId="11" fillId="0" borderId="0" xfId="1" applyFont="1" applyFill="1" applyAlignment="1">
      <alignment horizontal="center" vertical="center" wrapText="1"/>
    </xf>
    <xf numFmtId="0" fontId="11" fillId="0" borderId="0" xfId="2" applyFont="1" applyAlignment="1">
      <alignment horizontal="center" vertical="center" wrapText="1"/>
    </xf>
    <xf numFmtId="0" fontId="10" fillId="0" borderId="0" xfId="2" applyFont="1" applyAlignment="1">
      <alignment horizontal="center" vertical="center" wrapText="1"/>
    </xf>
    <xf numFmtId="44" fontId="11" fillId="0" borderId="0" xfId="2" applyNumberFormat="1" applyFont="1" applyAlignment="1">
      <alignment horizontal="center" vertical="center" wrapText="1"/>
    </xf>
    <xf numFmtId="2" fontId="10" fillId="0" borderId="6" xfId="2" applyNumberFormat="1" applyFont="1" applyBorder="1" applyAlignment="1">
      <alignment horizontal="center" vertical="center"/>
    </xf>
    <xf numFmtId="44" fontId="12" fillId="0" borderId="6" xfId="1" applyFont="1" applyFill="1" applyBorder="1" applyAlignment="1">
      <alignment horizontal="center" vertical="center"/>
    </xf>
    <xf numFmtId="44" fontId="13" fillId="0" borderId="6" xfId="1" applyFont="1" applyFill="1" applyBorder="1" applyAlignment="1">
      <alignment vertical="center"/>
    </xf>
    <xf numFmtId="44" fontId="6" fillId="0" borderId="0" xfId="2" applyNumberFormat="1" applyFont="1" applyAlignment="1">
      <alignment horizontal="center" vertical="center" wrapText="1"/>
    </xf>
    <xf numFmtId="4" fontId="6" fillId="0" borderId="6" xfId="5" applyNumberFormat="1" applyFont="1" applyFill="1" applyBorder="1" applyAlignment="1">
      <alignment horizontal="right" vertical="center" wrapText="1"/>
    </xf>
    <xf numFmtId="4" fontId="6" fillId="0" borderId="6" xfId="0" applyNumberFormat="1" applyFont="1" applyBorder="1" applyAlignment="1">
      <alignment vertical="center"/>
    </xf>
    <xf numFmtId="0" fontId="10" fillId="0" borderId="6" xfId="0" applyFont="1" applyBorder="1"/>
    <xf numFmtId="4" fontId="10" fillId="0" borderId="6" xfId="3" applyNumberFormat="1" applyFont="1" applyBorder="1" applyAlignment="1">
      <alignment horizontal="right"/>
    </xf>
    <xf numFmtId="4" fontId="10" fillId="0" borderId="6" xfId="2" applyNumberFormat="1" applyFont="1" applyBorder="1" applyAlignment="1">
      <alignment horizontal="right" wrapText="1"/>
    </xf>
    <xf numFmtId="4" fontId="10" fillId="0" borderId="6" xfId="2" applyNumberFormat="1" applyFont="1" applyBorder="1" applyAlignment="1">
      <alignment wrapText="1"/>
    </xf>
    <xf numFmtId="4" fontId="11" fillId="0" borderId="6" xfId="0" applyNumberFormat="1" applyFont="1" applyBorder="1" applyAlignment="1">
      <alignment horizontal="right"/>
    </xf>
    <xf numFmtId="4" fontId="10" fillId="0" borderId="6" xfId="0" applyNumberFormat="1" applyFont="1" applyBorder="1"/>
    <xf numFmtId="4" fontId="10" fillId="0" borderId="6" xfId="0" applyNumberFormat="1" applyFont="1" applyBorder="1" applyAlignment="1">
      <alignment horizontal="right"/>
    </xf>
    <xf numFmtId="49" fontId="14" fillId="4" borderId="6" xfId="2" applyNumberFormat="1" applyFont="1" applyFill="1" applyBorder="1" applyAlignment="1">
      <alignment vertical="center" wrapText="1"/>
    </xf>
    <xf numFmtId="0" fontId="8" fillId="4" borderId="6" xfId="0" applyFont="1" applyFill="1" applyBorder="1" applyAlignment="1">
      <alignment wrapText="1"/>
    </xf>
    <xf numFmtId="2" fontId="6" fillId="4" borderId="6" xfId="2" applyNumberFormat="1" applyFont="1" applyFill="1" applyBorder="1" applyAlignment="1">
      <alignment horizontal="center" vertical="center" wrapText="1"/>
    </xf>
    <xf numFmtId="4" fontId="8" fillId="4" borderId="6" xfId="0" applyNumberFormat="1" applyFont="1" applyFill="1" applyBorder="1" applyAlignment="1">
      <alignment wrapText="1"/>
    </xf>
    <xf numFmtId="4" fontId="15" fillId="4" borderId="6" xfId="0" applyNumberFormat="1" applyFont="1" applyFill="1" applyBorder="1" applyAlignment="1">
      <alignment vertical="center" wrapText="1"/>
    </xf>
    <xf numFmtId="0" fontId="9" fillId="0" borderId="0" xfId="7" applyFont="1" applyAlignment="1">
      <alignment horizontal="center" vertical="center"/>
    </xf>
    <xf numFmtId="164" fontId="2" fillId="3" borderId="0" xfId="1" applyNumberFormat="1" applyFont="1" applyFill="1" applyAlignment="1">
      <alignment horizontal="center" vertical="center"/>
    </xf>
    <xf numFmtId="0" fontId="3" fillId="0" borderId="0" xfId="2" applyFont="1" applyAlignment="1">
      <alignment horizontal="center"/>
    </xf>
    <xf numFmtId="41" fontId="2" fillId="3" borderId="9" xfId="1" applyNumberFormat="1" applyFont="1" applyFill="1" applyBorder="1" applyAlignment="1">
      <alignment horizontal="center"/>
    </xf>
  </cellXfs>
  <cellStyles count="11">
    <cellStyle name="Millares 2" xfId="5" xr:uid="{69CD560A-0157-4FAC-9EAA-A447B18C6661}"/>
    <cellStyle name="Moneda" xfId="1" builtinId="4"/>
    <cellStyle name="Moneda 2 2" xfId="10" xr:uid="{AAE1AEDF-E817-49DF-B325-6CA2CADD03EC}"/>
    <cellStyle name="Normal" xfId="0" builtinId="0"/>
    <cellStyle name="Normal 2" xfId="9" xr:uid="{097D437E-A86C-4FA8-8D1E-69C833FB14FF}"/>
    <cellStyle name="Normal 2 2" xfId="2" xr:uid="{38D62897-79AF-4E5E-AD2E-E539E55F97A6}"/>
    <cellStyle name="Normal 4 2" xfId="7" xr:uid="{99C624C0-ED3F-4B8C-A17D-C92EF45AE196}"/>
    <cellStyle name="Normal 5" xfId="3" xr:uid="{B073A025-5A01-4806-93ED-4553141E8AD7}"/>
    <cellStyle name="Normal 8" xfId="4" xr:uid="{81744785-ED72-4530-91DA-A3FA6AA0CD8C}"/>
    <cellStyle name="Normal 8 2" xfId="8" xr:uid="{5DCCF1FA-2426-4765-8AA2-239306E2FCEE}"/>
    <cellStyle name="Normal_FORMATO_JUSTIFICACION DE AP 2004" xfId="6" xr:uid="{64CBCFB9-182A-4B48-9F62-D183EC81C1EE}"/>
  </cellStyles>
  <dxfs count="0"/>
  <tableStyles count="0" defaultTableStyle="TableStyleMedium2" defaultPivotStyle="PivotStyleLight16"/>
  <colors>
    <mruColors>
      <color rgb="FF66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154193</xdr:colOff>
      <xdr:row>0</xdr:row>
      <xdr:rowOff>83820</xdr:rowOff>
    </xdr:from>
    <xdr:to>
      <xdr:col>2</xdr:col>
      <xdr:colOff>15240</xdr:colOff>
      <xdr:row>4</xdr:row>
      <xdr:rowOff>14746</xdr:rowOff>
    </xdr:to>
    <xdr:pic>
      <xdr:nvPicPr>
        <xdr:cNvPr id="2" name="Imagen 1">
          <a:extLst>
            <a:ext uri="{FF2B5EF4-FFF2-40B4-BE49-F238E27FC236}">
              <a16:creationId xmlns:a16="http://schemas.microsoft.com/office/drawing/2014/main" id="{2531BE31-1A84-4FC7-AC7C-55791922BA9F}"/>
            </a:ext>
          </a:extLst>
        </xdr:cNvPr>
        <xdr:cNvPicPr>
          <a:picLocks noChangeAspect="1"/>
        </xdr:cNvPicPr>
      </xdr:nvPicPr>
      <xdr:blipFill>
        <a:blip xmlns:r="http://schemas.openxmlformats.org/officeDocument/2006/relationships" r:embed="rId1"/>
        <a:stretch>
          <a:fillRect/>
        </a:stretch>
      </xdr:blipFill>
      <xdr:spPr>
        <a:xfrm>
          <a:off x="154193" y="83820"/>
          <a:ext cx="1948927" cy="952006"/>
        </a:xfrm>
        <a:prstGeom prst="rect">
          <a:avLst/>
        </a:prstGeom>
      </xdr:spPr>
    </xdr:pic>
    <xdr:clientData/>
  </xdr:twoCellAnchor>
  <xdr:oneCellAnchor>
    <xdr:from>
      <xdr:col>14</xdr:col>
      <xdr:colOff>565150</xdr:colOff>
      <xdr:row>77</xdr:row>
      <xdr:rowOff>330200</xdr:rowOff>
    </xdr:from>
    <xdr:ext cx="114300" cy="114300"/>
    <xdr:pic>
      <xdr:nvPicPr>
        <xdr:cNvPr id="3" name="Imagen 2">
          <a:extLst>
            <a:ext uri="{FF2B5EF4-FFF2-40B4-BE49-F238E27FC236}">
              <a16:creationId xmlns:a16="http://schemas.microsoft.com/office/drawing/2014/main" id="{5E6730F8-C7B1-45FB-BDE8-7B31D929A8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830050" y="18942050"/>
          <a:ext cx="114300"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14</xdr:col>
      <xdr:colOff>565150</xdr:colOff>
      <xdr:row>79</xdr:row>
      <xdr:rowOff>330200</xdr:rowOff>
    </xdr:from>
    <xdr:ext cx="114300" cy="114300"/>
    <xdr:pic>
      <xdr:nvPicPr>
        <xdr:cNvPr id="4" name="Imagen 3">
          <a:extLst>
            <a:ext uri="{FF2B5EF4-FFF2-40B4-BE49-F238E27FC236}">
              <a16:creationId xmlns:a16="http://schemas.microsoft.com/office/drawing/2014/main" id="{AC93E59D-76B0-48EE-972C-7BECAAEEC3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830050" y="20212050"/>
          <a:ext cx="114300"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14</xdr:col>
      <xdr:colOff>565150</xdr:colOff>
      <xdr:row>82</xdr:row>
      <xdr:rowOff>330200</xdr:rowOff>
    </xdr:from>
    <xdr:ext cx="114300" cy="114300"/>
    <xdr:pic>
      <xdr:nvPicPr>
        <xdr:cNvPr id="5" name="Imagen 4">
          <a:extLst>
            <a:ext uri="{FF2B5EF4-FFF2-40B4-BE49-F238E27FC236}">
              <a16:creationId xmlns:a16="http://schemas.microsoft.com/office/drawing/2014/main" id="{F0BF0F78-9704-4CAE-975E-68A381C9D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830050" y="22117050"/>
          <a:ext cx="114300" cy="114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67BE6-9B41-419A-9E1A-A4C7A3CD6998}">
  <dimension ref="A3:Z181"/>
  <sheetViews>
    <sheetView tabSelected="1" zoomScale="98" zoomScaleNormal="98" workbookViewId="0">
      <pane ySplit="6" topLeftCell="A7" activePane="bottomLeft" state="frozen"/>
      <selection pane="bottomLeft" activeCell="A7" sqref="A7"/>
    </sheetView>
  </sheetViews>
  <sheetFormatPr baseColWidth="10" defaultColWidth="11.54296875" defaultRowHeight="14.5" x14ac:dyDescent="0.35"/>
  <cols>
    <col min="1" max="1" width="14.90625" style="2" customWidth="1"/>
    <col min="2" max="2" width="15.54296875" style="8" customWidth="1"/>
    <col min="3" max="6" width="7.54296875" style="8" customWidth="1"/>
    <col min="7" max="7" width="9.54296875" style="8" customWidth="1"/>
    <col min="8" max="8" width="8.54296875" style="8" customWidth="1"/>
    <col min="9" max="9" width="26.90625" style="9" customWidth="1"/>
    <col min="10" max="10" width="14.6328125" style="10" customWidth="1"/>
    <col min="11" max="11" width="47.54296875" style="2" customWidth="1"/>
    <col min="12" max="12" width="24.453125" style="8" customWidth="1"/>
    <col min="13" max="13" width="14.54296875" style="8" customWidth="1"/>
    <col min="14" max="14" width="11.08984375" style="8" customWidth="1"/>
    <col min="15" max="15" width="9.54296875" style="8" customWidth="1"/>
    <col min="16" max="16" width="11.6328125" style="11" customWidth="1"/>
    <col min="17" max="17" width="22.36328125" style="10" customWidth="1"/>
    <col min="18" max="18" width="13.90625" style="1" customWidth="1"/>
    <col min="19" max="19" width="14.1796875" style="1" customWidth="1"/>
    <col min="20" max="16384" width="11.54296875" style="2"/>
  </cols>
  <sheetData>
    <row r="3" spans="1:19" ht="26" x14ac:dyDescent="0.6">
      <c r="A3" s="65" t="s">
        <v>30</v>
      </c>
      <c r="B3" s="65"/>
      <c r="C3" s="65"/>
      <c r="D3" s="65"/>
      <c r="E3" s="65"/>
      <c r="F3" s="65"/>
      <c r="G3" s="65"/>
      <c r="H3" s="65"/>
      <c r="I3" s="65"/>
      <c r="J3" s="65"/>
      <c r="K3" s="65"/>
      <c r="L3" s="65"/>
      <c r="M3" s="65"/>
      <c r="N3" s="65"/>
      <c r="O3" s="65"/>
      <c r="P3" s="65"/>
      <c r="Q3" s="65"/>
      <c r="R3" s="65"/>
    </row>
    <row r="4" spans="1:19" ht="26" x14ac:dyDescent="0.6">
      <c r="A4" s="17"/>
      <c r="B4" s="17"/>
      <c r="C4" s="17"/>
      <c r="D4" s="17"/>
      <c r="E4" s="17"/>
      <c r="F4" s="17"/>
      <c r="G4" s="17"/>
      <c r="H4" s="17"/>
      <c r="I4" s="3"/>
      <c r="J4" s="4"/>
      <c r="K4" s="5"/>
      <c r="L4" s="17"/>
      <c r="M4" s="17"/>
      <c r="N4" s="17"/>
      <c r="O4" s="17"/>
      <c r="P4" s="6"/>
      <c r="Q4" s="4"/>
      <c r="R4" s="7"/>
    </row>
    <row r="5" spans="1:19" ht="27.5" customHeight="1" thickBot="1" x14ac:dyDescent="0.4"/>
    <row r="6" spans="1:19" s="12" customFormat="1" ht="56.25" customHeight="1" x14ac:dyDescent="0.35">
      <c r="A6" s="18" t="s">
        <v>0</v>
      </c>
      <c r="B6" s="19" t="s">
        <v>1</v>
      </c>
      <c r="C6" s="19" t="s">
        <v>2</v>
      </c>
      <c r="D6" s="19" t="s">
        <v>3</v>
      </c>
      <c r="E6" s="19" t="s">
        <v>4</v>
      </c>
      <c r="F6" s="19" t="s">
        <v>5</v>
      </c>
      <c r="G6" s="19" t="s">
        <v>6</v>
      </c>
      <c r="H6" s="20" t="s">
        <v>7</v>
      </c>
      <c r="I6" s="21" t="s">
        <v>8</v>
      </c>
      <c r="J6" s="21" t="s">
        <v>9</v>
      </c>
      <c r="K6" s="22" t="s">
        <v>10</v>
      </c>
      <c r="L6" s="20" t="s">
        <v>11</v>
      </c>
      <c r="M6" s="20" t="s">
        <v>12</v>
      </c>
      <c r="N6" s="20" t="s">
        <v>13</v>
      </c>
      <c r="O6" s="23" t="s">
        <v>14</v>
      </c>
      <c r="P6" s="24" t="s">
        <v>15</v>
      </c>
      <c r="Q6" s="25" t="s">
        <v>16</v>
      </c>
      <c r="R6" s="26" t="s">
        <v>17</v>
      </c>
      <c r="S6" s="27" t="s">
        <v>79</v>
      </c>
    </row>
    <row r="7" spans="1:19" s="12" customFormat="1" ht="56.25" customHeight="1" x14ac:dyDescent="0.35">
      <c r="A7" s="32" t="s">
        <v>18</v>
      </c>
      <c r="B7" s="33" t="s">
        <v>23</v>
      </c>
      <c r="C7" s="33" t="s">
        <v>24</v>
      </c>
      <c r="D7" s="34">
        <v>1</v>
      </c>
      <c r="E7" s="31" t="s">
        <v>20</v>
      </c>
      <c r="F7" s="35">
        <v>1</v>
      </c>
      <c r="G7" s="36" t="s">
        <v>21</v>
      </c>
      <c r="H7" s="36">
        <v>21601</v>
      </c>
      <c r="I7" s="30" t="s">
        <v>58</v>
      </c>
      <c r="J7" s="37" t="s">
        <v>72</v>
      </c>
      <c r="K7" s="30" t="s">
        <v>64</v>
      </c>
      <c r="L7" s="30">
        <v>2025020169</v>
      </c>
      <c r="M7" s="30" t="s">
        <v>31</v>
      </c>
      <c r="N7" s="30" t="s">
        <v>75</v>
      </c>
      <c r="O7" s="38">
        <v>10</v>
      </c>
      <c r="P7" s="28">
        <f t="shared" ref="P7:P26" si="0">R7/O7</f>
        <v>46.4</v>
      </c>
      <c r="Q7" s="30" t="s">
        <v>45</v>
      </c>
      <c r="R7" s="29">
        <v>464</v>
      </c>
      <c r="S7" s="29">
        <f t="shared" ref="S7:S23" si="1">R7</f>
        <v>464</v>
      </c>
    </row>
    <row r="8" spans="1:19" s="12" customFormat="1" ht="56.25" customHeight="1" x14ac:dyDescent="0.35">
      <c r="A8" s="32" t="s">
        <v>18</v>
      </c>
      <c r="B8" s="33" t="s">
        <v>23</v>
      </c>
      <c r="C8" s="33" t="s">
        <v>24</v>
      </c>
      <c r="D8" s="34">
        <v>1</v>
      </c>
      <c r="E8" s="31" t="s">
        <v>20</v>
      </c>
      <c r="F8" s="35">
        <v>1</v>
      </c>
      <c r="G8" s="36" t="s">
        <v>21</v>
      </c>
      <c r="H8" s="36">
        <v>21601</v>
      </c>
      <c r="I8" s="30" t="s">
        <v>58</v>
      </c>
      <c r="J8" s="37" t="s">
        <v>71</v>
      </c>
      <c r="K8" s="30" t="s">
        <v>63</v>
      </c>
      <c r="L8" s="30">
        <v>2025020169</v>
      </c>
      <c r="M8" s="30" t="s">
        <v>31</v>
      </c>
      <c r="N8" s="30" t="s">
        <v>75</v>
      </c>
      <c r="O8" s="38">
        <v>20</v>
      </c>
      <c r="P8" s="28">
        <f t="shared" si="0"/>
        <v>69.599999999999994</v>
      </c>
      <c r="Q8" s="30" t="s">
        <v>45</v>
      </c>
      <c r="R8" s="29">
        <v>1392</v>
      </c>
      <c r="S8" s="29">
        <f t="shared" si="1"/>
        <v>1392</v>
      </c>
    </row>
    <row r="9" spans="1:19" s="12" customFormat="1" ht="56.25" customHeight="1" x14ac:dyDescent="0.35">
      <c r="A9" s="32" t="s">
        <v>18</v>
      </c>
      <c r="B9" s="33" t="s">
        <v>23</v>
      </c>
      <c r="C9" s="33" t="s">
        <v>24</v>
      </c>
      <c r="D9" s="34">
        <v>1</v>
      </c>
      <c r="E9" s="31" t="s">
        <v>20</v>
      </c>
      <c r="F9" s="35">
        <v>1</v>
      </c>
      <c r="G9" s="36" t="s">
        <v>21</v>
      </c>
      <c r="H9" s="36">
        <v>21601</v>
      </c>
      <c r="I9" s="30" t="s">
        <v>58</v>
      </c>
      <c r="J9" s="37" t="s">
        <v>80</v>
      </c>
      <c r="K9" s="30" t="s">
        <v>81</v>
      </c>
      <c r="L9" s="30">
        <v>2025020169</v>
      </c>
      <c r="M9" s="30" t="s">
        <v>31</v>
      </c>
      <c r="N9" s="30" t="s">
        <v>37</v>
      </c>
      <c r="O9" s="38">
        <v>10</v>
      </c>
      <c r="P9" s="28">
        <f t="shared" si="0"/>
        <v>116</v>
      </c>
      <c r="Q9" s="30" t="s">
        <v>45</v>
      </c>
      <c r="R9" s="29">
        <v>1160</v>
      </c>
      <c r="S9" s="29">
        <f t="shared" si="1"/>
        <v>1160</v>
      </c>
    </row>
    <row r="10" spans="1:19" s="12" customFormat="1" ht="56.25" customHeight="1" x14ac:dyDescent="0.35">
      <c r="A10" s="32" t="s">
        <v>18</v>
      </c>
      <c r="B10" s="33" t="s">
        <v>23</v>
      </c>
      <c r="C10" s="33" t="s">
        <v>24</v>
      </c>
      <c r="D10" s="34">
        <v>1</v>
      </c>
      <c r="E10" s="31" t="s">
        <v>20</v>
      </c>
      <c r="F10" s="35">
        <v>1</v>
      </c>
      <c r="G10" s="36" t="s">
        <v>21</v>
      </c>
      <c r="H10" s="36">
        <v>21601</v>
      </c>
      <c r="I10" s="30" t="s">
        <v>58</v>
      </c>
      <c r="J10" s="37" t="s">
        <v>82</v>
      </c>
      <c r="K10" s="30" t="s">
        <v>83</v>
      </c>
      <c r="L10" s="30">
        <v>2025020169</v>
      </c>
      <c r="M10" s="30" t="s">
        <v>31</v>
      </c>
      <c r="N10" s="30" t="s">
        <v>37</v>
      </c>
      <c r="O10" s="38">
        <v>5</v>
      </c>
      <c r="P10" s="28">
        <f t="shared" si="0"/>
        <v>87</v>
      </c>
      <c r="Q10" s="30" t="s">
        <v>45</v>
      </c>
      <c r="R10" s="29">
        <v>435</v>
      </c>
      <c r="S10" s="29">
        <f t="shared" si="1"/>
        <v>435</v>
      </c>
    </row>
    <row r="11" spans="1:19" s="12" customFormat="1" ht="56.25" customHeight="1" x14ac:dyDescent="0.35">
      <c r="A11" s="32" t="s">
        <v>18</v>
      </c>
      <c r="B11" s="33" t="s">
        <v>23</v>
      </c>
      <c r="C11" s="33" t="s">
        <v>24</v>
      </c>
      <c r="D11" s="34">
        <v>1</v>
      </c>
      <c r="E11" s="31" t="s">
        <v>20</v>
      </c>
      <c r="F11" s="35">
        <v>1</v>
      </c>
      <c r="G11" s="36" t="s">
        <v>21</v>
      </c>
      <c r="H11" s="36">
        <v>21601</v>
      </c>
      <c r="I11" s="30" t="s">
        <v>58</v>
      </c>
      <c r="J11" s="37" t="s">
        <v>67</v>
      </c>
      <c r="K11" s="30" t="s">
        <v>59</v>
      </c>
      <c r="L11" s="30">
        <v>2025020169</v>
      </c>
      <c r="M11" s="30" t="s">
        <v>31</v>
      </c>
      <c r="N11" s="30" t="s">
        <v>37</v>
      </c>
      <c r="O11" s="38">
        <v>18</v>
      </c>
      <c r="P11" s="28">
        <f t="shared" si="0"/>
        <v>59.160000000000004</v>
      </c>
      <c r="Q11" s="30" t="s">
        <v>45</v>
      </c>
      <c r="R11" s="29">
        <v>1064.8800000000001</v>
      </c>
      <c r="S11" s="29">
        <f t="shared" si="1"/>
        <v>1064.8800000000001</v>
      </c>
    </row>
    <row r="12" spans="1:19" s="12" customFormat="1" ht="56.25" customHeight="1" x14ac:dyDescent="0.35">
      <c r="A12" s="32" t="s">
        <v>18</v>
      </c>
      <c r="B12" s="33" t="s">
        <v>23</v>
      </c>
      <c r="C12" s="33" t="s">
        <v>24</v>
      </c>
      <c r="D12" s="34">
        <v>1</v>
      </c>
      <c r="E12" s="31" t="s">
        <v>20</v>
      </c>
      <c r="F12" s="35">
        <v>1</v>
      </c>
      <c r="G12" s="36" t="s">
        <v>21</v>
      </c>
      <c r="H12" s="36">
        <v>21601</v>
      </c>
      <c r="I12" s="30" t="s">
        <v>58</v>
      </c>
      <c r="J12" s="37" t="s">
        <v>68</v>
      </c>
      <c r="K12" s="30" t="s">
        <v>60</v>
      </c>
      <c r="L12" s="30">
        <v>2025020169</v>
      </c>
      <c r="M12" s="30" t="s">
        <v>31</v>
      </c>
      <c r="N12" s="30" t="s">
        <v>37</v>
      </c>
      <c r="O12" s="38">
        <v>10</v>
      </c>
      <c r="P12" s="28">
        <f t="shared" si="0"/>
        <v>60.320000000000007</v>
      </c>
      <c r="Q12" s="30" t="s">
        <v>45</v>
      </c>
      <c r="R12" s="29">
        <v>603.20000000000005</v>
      </c>
      <c r="S12" s="29">
        <f t="shared" si="1"/>
        <v>603.20000000000005</v>
      </c>
    </row>
    <row r="13" spans="1:19" s="12" customFormat="1" ht="56.25" customHeight="1" x14ac:dyDescent="0.35">
      <c r="A13" s="32" t="s">
        <v>18</v>
      </c>
      <c r="B13" s="33" t="s">
        <v>23</v>
      </c>
      <c r="C13" s="33" t="s">
        <v>24</v>
      </c>
      <c r="D13" s="34">
        <v>1</v>
      </c>
      <c r="E13" s="31" t="s">
        <v>20</v>
      </c>
      <c r="F13" s="35">
        <v>1</v>
      </c>
      <c r="G13" s="36" t="s">
        <v>21</v>
      </c>
      <c r="H13" s="36">
        <v>21601</v>
      </c>
      <c r="I13" s="30" t="s">
        <v>58</v>
      </c>
      <c r="J13" s="37" t="s">
        <v>84</v>
      </c>
      <c r="K13" s="30" t="s">
        <v>85</v>
      </c>
      <c r="L13" s="30">
        <v>2025020169</v>
      </c>
      <c r="M13" s="30" t="s">
        <v>31</v>
      </c>
      <c r="N13" s="30" t="s">
        <v>37</v>
      </c>
      <c r="O13" s="38">
        <v>6</v>
      </c>
      <c r="P13" s="28">
        <f t="shared" si="0"/>
        <v>104.39999999999999</v>
      </c>
      <c r="Q13" s="30" t="s">
        <v>45</v>
      </c>
      <c r="R13" s="29">
        <v>626.4</v>
      </c>
      <c r="S13" s="29">
        <f t="shared" si="1"/>
        <v>626.4</v>
      </c>
    </row>
    <row r="14" spans="1:19" s="12" customFormat="1" ht="56.25" customHeight="1" x14ac:dyDescent="0.35">
      <c r="A14" s="32" t="s">
        <v>18</v>
      </c>
      <c r="B14" s="33" t="s">
        <v>23</v>
      </c>
      <c r="C14" s="33" t="s">
        <v>24</v>
      </c>
      <c r="D14" s="34">
        <v>1</v>
      </c>
      <c r="E14" s="31" t="s">
        <v>20</v>
      </c>
      <c r="F14" s="35">
        <v>1</v>
      </c>
      <c r="G14" s="36" t="s">
        <v>21</v>
      </c>
      <c r="H14" s="36">
        <v>21601</v>
      </c>
      <c r="I14" s="30" t="s">
        <v>58</v>
      </c>
      <c r="J14" s="37" t="s">
        <v>86</v>
      </c>
      <c r="K14" s="30" t="s">
        <v>87</v>
      </c>
      <c r="L14" s="30">
        <v>2025020169</v>
      </c>
      <c r="M14" s="30" t="s">
        <v>31</v>
      </c>
      <c r="N14" s="30" t="s">
        <v>37</v>
      </c>
      <c r="O14" s="38">
        <v>6</v>
      </c>
      <c r="P14" s="28">
        <f t="shared" si="0"/>
        <v>104.39999999999999</v>
      </c>
      <c r="Q14" s="30" t="s">
        <v>45</v>
      </c>
      <c r="R14" s="29">
        <v>626.4</v>
      </c>
      <c r="S14" s="29">
        <f t="shared" si="1"/>
        <v>626.4</v>
      </c>
    </row>
    <row r="15" spans="1:19" s="12" customFormat="1" ht="56.25" customHeight="1" x14ac:dyDescent="0.35">
      <c r="A15" s="32" t="s">
        <v>18</v>
      </c>
      <c r="B15" s="33" t="s">
        <v>23</v>
      </c>
      <c r="C15" s="33" t="s">
        <v>24</v>
      </c>
      <c r="D15" s="34">
        <v>1</v>
      </c>
      <c r="E15" s="31" t="s">
        <v>20</v>
      </c>
      <c r="F15" s="35">
        <v>1</v>
      </c>
      <c r="G15" s="36" t="s">
        <v>21</v>
      </c>
      <c r="H15" s="36">
        <v>21601</v>
      </c>
      <c r="I15" s="30" t="s">
        <v>58</v>
      </c>
      <c r="J15" s="37" t="s">
        <v>69</v>
      </c>
      <c r="K15" s="30" t="s">
        <v>61</v>
      </c>
      <c r="L15" s="30">
        <v>2025020169</v>
      </c>
      <c r="M15" s="30" t="s">
        <v>31</v>
      </c>
      <c r="N15" s="30" t="s">
        <v>37</v>
      </c>
      <c r="O15" s="38">
        <v>12</v>
      </c>
      <c r="P15" s="28">
        <f t="shared" si="0"/>
        <v>92.8</v>
      </c>
      <c r="Q15" s="30" t="s">
        <v>45</v>
      </c>
      <c r="R15" s="29">
        <v>1113.5999999999999</v>
      </c>
      <c r="S15" s="29">
        <f t="shared" si="1"/>
        <v>1113.5999999999999</v>
      </c>
    </row>
    <row r="16" spans="1:19" s="12" customFormat="1" ht="56.25" customHeight="1" x14ac:dyDescent="0.35">
      <c r="A16" s="32" t="s">
        <v>18</v>
      </c>
      <c r="B16" s="33" t="s">
        <v>23</v>
      </c>
      <c r="C16" s="33" t="s">
        <v>24</v>
      </c>
      <c r="D16" s="34">
        <v>1</v>
      </c>
      <c r="E16" s="31" t="s">
        <v>20</v>
      </c>
      <c r="F16" s="35">
        <v>1</v>
      </c>
      <c r="G16" s="36" t="s">
        <v>21</v>
      </c>
      <c r="H16" s="36">
        <v>21601</v>
      </c>
      <c r="I16" s="30" t="s">
        <v>58</v>
      </c>
      <c r="J16" s="37" t="s">
        <v>88</v>
      </c>
      <c r="K16" s="30" t="s">
        <v>89</v>
      </c>
      <c r="L16" s="30">
        <v>2025020169</v>
      </c>
      <c r="M16" s="30" t="s">
        <v>31</v>
      </c>
      <c r="N16" s="30" t="s">
        <v>37</v>
      </c>
      <c r="O16" s="38">
        <v>12</v>
      </c>
      <c r="P16" s="28">
        <f t="shared" si="0"/>
        <v>92.8</v>
      </c>
      <c r="Q16" s="30" t="s">
        <v>45</v>
      </c>
      <c r="R16" s="29">
        <v>1113.5999999999999</v>
      </c>
      <c r="S16" s="29">
        <f t="shared" si="1"/>
        <v>1113.5999999999999</v>
      </c>
    </row>
    <row r="17" spans="1:19" s="12" customFormat="1" ht="56.25" customHeight="1" x14ac:dyDescent="0.35">
      <c r="A17" s="32" t="s">
        <v>18</v>
      </c>
      <c r="B17" s="33" t="s">
        <v>23</v>
      </c>
      <c r="C17" s="33" t="s">
        <v>24</v>
      </c>
      <c r="D17" s="34">
        <v>1</v>
      </c>
      <c r="E17" s="31" t="s">
        <v>20</v>
      </c>
      <c r="F17" s="35">
        <v>1</v>
      </c>
      <c r="G17" s="36" t="s">
        <v>21</v>
      </c>
      <c r="H17" s="36">
        <v>21601</v>
      </c>
      <c r="I17" s="30" t="s">
        <v>58</v>
      </c>
      <c r="J17" s="37" t="s">
        <v>70</v>
      </c>
      <c r="K17" s="30" t="s">
        <v>62</v>
      </c>
      <c r="L17" s="30">
        <v>2025020169</v>
      </c>
      <c r="M17" s="30" t="s">
        <v>31</v>
      </c>
      <c r="N17" s="30" t="s">
        <v>37</v>
      </c>
      <c r="O17" s="38">
        <v>3</v>
      </c>
      <c r="P17" s="28">
        <f t="shared" si="0"/>
        <v>116</v>
      </c>
      <c r="Q17" s="30" t="s">
        <v>45</v>
      </c>
      <c r="R17" s="29">
        <v>348</v>
      </c>
      <c r="S17" s="29">
        <f t="shared" si="1"/>
        <v>348</v>
      </c>
    </row>
    <row r="18" spans="1:19" s="12" customFormat="1" ht="56.25" customHeight="1" x14ac:dyDescent="0.35">
      <c r="A18" s="32" t="s">
        <v>18</v>
      </c>
      <c r="B18" s="33" t="s">
        <v>23</v>
      </c>
      <c r="C18" s="33" t="s">
        <v>24</v>
      </c>
      <c r="D18" s="34">
        <v>1</v>
      </c>
      <c r="E18" s="31" t="s">
        <v>20</v>
      </c>
      <c r="F18" s="35">
        <v>1</v>
      </c>
      <c r="G18" s="36" t="s">
        <v>21</v>
      </c>
      <c r="H18" s="36">
        <v>21601</v>
      </c>
      <c r="I18" s="30" t="s">
        <v>58</v>
      </c>
      <c r="J18" s="37" t="s">
        <v>90</v>
      </c>
      <c r="K18" s="30" t="s">
        <v>91</v>
      </c>
      <c r="L18" s="30">
        <v>2025020169</v>
      </c>
      <c r="M18" s="30" t="s">
        <v>31</v>
      </c>
      <c r="N18" s="30" t="s">
        <v>37</v>
      </c>
      <c r="O18" s="38">
        <v>6</v>
      </c>
      <c r="P18" s="28">
        <f t="shared" si="0"/>
        <v>162.4</v>
      </c>
      <c r="Q18" s="30" t="s">
        <v>45</v>
      </c>
      <c r="R18" s="29">
        <v>974.4</v>
      </c>
      <c r="S18" s="29">
        <f t="shared" si="1"/>
        <v>974.4</v>
      </c>
    </row>
    <row r="19" spans="1:19" s="12" customFormat="1" ht="56.25" customHeight="1" x14ac:dyDescent="0.35">
      <c r="A19" s="32" t="s">
        <v>18</v>
      </c>
      <c r="B19" s="33" t="s">
        <v>23</v>
      </c>
      <c r="C19" s="33" t="s">
        <v>24</v>
      </c>
      <c r="D19" s="34">
        <v>1</v>
      </c>
      <c r="E19" s="31" t="s">
        <v>20</v>
      </c>
      <c r="F19" s="35">
        <v>1</v>
      </c>
      <c r="G19" s="36" t="s">
        <v>21</v>
      </c>
      <c r="H19" s="36">
        <v>21601</v>
      </c>
      <c r="I19" s="30" t="s">
        <v>58</v>
      </c>
      <c r="J19" s="37" t="s">
        <v>92</v>
      </c>
      <c r="K19" s="30" t="s">
        <v>93</v>
      </c>
      <c r="L19" s="30">
        <v>2025020169</v>
      </c>
      <c r="M19" s="30" t="s">
        <v>31</v>
      </c>
      <c r="N19" s="30" t="s">
        <v>37</v>
      </c>
      <c r="O19" s="38">
        <v>3</v>
      </c>
      <c r="P19" s="28">
        <f t="shared" si="0"/>
        <v>371.2</v>
      </c>
      <c r="Q19" s="30" t="s">
        <v>45</v>
      </c>
      <c r="R19" s="29">
        <v>1113.5999999999999</v>
      </c>
      <c r="S19" s="29">
        <f t="shared" si="1"/>
        <v>1113.5999999999999</v>
      </c>
    </row>
    <row r="20" spans="1:19" s="12" customFormat="1" ht="56.25" customHeight="1" x14ac:dyDescent="0.35">
      <c r="A20" s="32" t="s">
        <v>18</v>
      </c>
      <c r="B20" s="33" t="s">
        <v>23</v>
      </c>
      <c r="C20" s="33" t="s">
        <v>24</v>
      </c>
      <c r="D20" s="34">
        <v>1</v>
      </c>
      <c r="E20" s="31" t="s">
        <v>20</v>
      </c>
      <c r="F20" s="35">
        <v>1</v>
      </c>
      <c r="G20" s="36" t="s">
        <v>21</v>
      </c>
      <c r="H20" s="36">
        <v>21601</v>
      </c>
      <c r="I20" s="30" t="s">
        <v>58</v>
      </c>
      <c r="J20" s="37" t="s">
        <v>94</v>
      </c>
      <c r="K20" s="30" t="s">
        <v>95</v>
      </c>
      <c r="L20" s="30">
        <v>2025020169</v>
      </c>
      <c r="M20" s="30" t="s">
        <v>31</v>
      </c>
      <c r="N20" s="30" t="s">
        <v>37</v>
      </c>
      <c r="O20" s="38">
        <v>100</v>
      </c>
      <c r="P20" s="28">
        <f t="shared" si="0"/>
        <v>33.64</v>
      </c>
      <c r="Q20" s="30" t="s">
        <v>45</v>
      </c>
      <c r="R20" s="29">
        <v>3364</v>
      </c>
      <c r="S20" s="29">
        <f t="shared" si="1"/>
        <v>3364</v>
      </c>
    </row>
    <row r="21" spans="1:19" s="12" customFormat="1" ht="56.25" customHeight="1" x14ac:dyDescent="0.35">
      <c r="A21" s="32" t="s">
        <v>18</v>
      </c>
      <c r="B21" s="33" t="s">
        <v>23</v>
      </c>
      <c r="C21" s="33" t="s">
        <v>24</v>
      </c>
      <c r="D21" s="34">
        <v>1</v>
      </c>
      <c r="E21" s="31" t="s">
        <v>20</v>
      </c>
      <c r="F21" s="35">
        <v>1</v>
      </c>
      <c r="G21" s="36" t="s">
        <v>21</v>
      </c>
      <c r="H21" s="36">
        <v>21601</v>
      </c>
      <c r="I21" s="30" t="s">
        <v>58</v>
      </c>
      <c r="J21" s="37" t="s">
        <v>96</v>
      </c>
      <c r="K21" s="30" t="s">
        <v>97</v>
      </c>
      <c r="L21" s="30">
        <v>2025020169</v>
      </c>
      <c r="M21" s="30" t="s">
        <v>31</v>
      </c>
      <c r="N21" s="30" t="s">
        <v>37</v>
      </c>
      <c r="O21" s="38">
        <v>6</v>
      </c>
      <c r="P21" s="28">
        <f t="shared" si="0"/>
        <v>127.60000000000001</v>
      </c>
      <c r="Q21" s="30" t="s">
        <v>45</v>
      </c>
      <c r="R21" s="29">
        <v>765.6</v>
      </c>
      <c r="S21" s="29">
        <f t="shared" si="1"/>
        <v>765.6</v>
      </c>
    </row>
    <row r="22" spans="1:19" s="12" customFormat="1" ht="56.25" customHeight="1" x14ac:dyDescent="0.35">
      <c r="A22" s="32" t="s">
        <v>18</v>
      </c>
      <c r="B22" s="33" t="s">
        <v>23</v>
      </c>
      <c r="C22" s="33" t="s">
        <v>24</v>
      </c>
      <c r="D22" s="34">
        <v>1</v>
      </c>
      <c r="E22" s="31" t="s">
        <v>20</v>
      </c>
      <c r="F22" s="35">
        <v>1</v>
      </c>
      <c r="G22" s="36" t="s">
        <v>21</v>
      </c>
      <c r="H22" s="36">
        <v>21601</v>
      </c>
      <c r="I22" s="30" t="s">
        <v>58</v>
      </c>
      <c r="J22" s="37" t="s">
        <v>56</v>
      </c>
      <c r="K22" s="30" t="s">
        <v>57</v>
      </c>
      <c r="L22" s="30">
        <v>2025020169</v>
      </c>
      <c r="M22" s="30" t="s">
        <v>31</v>
      </c>
      <c r="N22" s="30" t="s">
        <v>37</v>
      </c>
      <c r="O22" s="38">
        <v>30</v>
      </c>
      <c r="P22" s="28">
        <f t="shared" si="0"/>
        <v>58</v>
      </c>
      <c r="Q22" s="30" t="s">
        <v>45</v>
      </c>
      <c r="R22" s="29">
        <v>1740</v>
      </c>
      <c r="S22" s="29">
        <f t="shared" si="1"/>
        <v>1740</v>
      </c>
    </row>
    <row r="23" spans="1:19" s="12" customFormat="1" ht="56.25" customHeight="1" x14ac:dyDescent="0.35">
      <c r="A23" s="32" t="s">
        <v>18</v>
      </c>
      <c r="B23" s="33" t="s">
        <v>23</v>
      </c>
      <c r="C23" s="33" t="s">
        <v>24</v>
      </c>
      <c r="D23" s="34">
        <v>1</v>
      </c>
      <c r="E23" s="31" t="s">
        <v>20</v>
      </c>
      <c r="F23" s="35">
        <v>1</v>
      </c>
      <c r="G23" s="36" t="s">
        <v>21</v>
      </c>
      <c r="H23" s="36">
        <v>21601</v>
      </c>
      <c r="I23" s="30" t="s">
        <v>58</v>
      </c>
      <c r="J23" s="37" t="s">
        <v>98</v>
      </c>
      <c r="K23" s="30" t="s">
        <v>99</v>
      </c>
      <c r="L23" s="30">
        <v>2025020169</v>
      </c>
      <c r="M23" s="30" t="s">
        <v>31</v>
      </c>
      <c r="N23" s="30" t="s">
        <v>102</v>
      </c>
      <c r="O23" s="38">
        <v>30</v>
      </c>
      <c r="P23" s="28">
        <f t="shared" si="0"/>
        <v>139.19999999999999</v>
      </c>
      <c r="Q23" s="30" t="s">
        <v>45</v>
      </c>
      <c r="R23" s="29">
        <v>4176</v>
      </c>
      <c r="S23" s="29">
        <f t="shared" si="1"/>
        <v>4176</v>
      </c>
    </row>
    <row r="24" spans="1:19" s="12" customFormat="1" ht="56.25" customHeight="1" x14ac:dyDescent="0.35">
      <c r="A24" s="32" t="s">
        <v>18</v>
      </c>
      <c r="B24" s="33" t="s">
        <v>23</v>
      </c>
      <c r="C24" s="33" t="s">
        <v>24</v>
      </c>
      <c r="D24" s="34">
        <v>1</v>
      </c>
      <c r="E24" s="31" t="s">
        <v>20</v>
      </c>
      <c r="F24" s="35">
        <v>1</v>
      </c>
      <c r="G24" s="36" t="s">
        <v>21</v>
      </c>
      <c r="H24" s="36">
        <v>21601</v>
      </c>
      <c r="I24" s="30" t="s">
        <v>58</v>
      </c>
      <c r="J24" s="37" t="s">
        <v>100</v>
      </c>
      <c r="K24" s="30" t="s">
        <v>101</v>
      </c>
      <c r="L24" s="30">
        <v>2025020169</v>
      </c>
      <c r="M24" s="30" t="s">
        <v>31</v>
      </c>
      <c r="N24" s="30" t="s">
        <v>37</v>
      </c>
      <c r="O24" s="38">
        <v>5</v>
      </c>
      <c r="P24" s="28">
        <f t="shared" si="0"/>
        <v>174</v>
      </c>
      <c r="Q24" s="30" t="s">
        <v>45</v>
      </c>
      <c r="R24" s="29">
        <v>870</v>
      </c>
      <c r="S24" s="29">
        <f>R24</f>
        <v>870</v>
      </c>
    </row>
    <row r="25" spans="1:19" s="12" customFormat="1" ht="56.25" customHeight="1" x14ac:dyDescent="0.35">
      <c r="A25" s="32" t="s">
        <v>18</v>
      </c>
      <c r="B25" s="33" t="s">
        <v>23</v>
      </c>
      <c r="C25" s="33" t="s">
        <v>24</v>
      </c>
      <c r="D25" s="34">
        <v>1</v>
      </c>
      <c r="E25" s="31" t="s">
        <v>20</v>
      </c>
      <c r="F25" s="35">
        <v>1</v>
      </c>
      <c r="G25" s="36" t="s">
        <v>21</v>
      </c>
      <c r="H25" s="36">
        <v>21601</v>
      </c>
      <c r="I25" s="30" t="s">
        <v>58</v>
      </c>
      <c r="J25" s="37" t="s">
        <v>73</v>
      </c>
      <c r="K25" s="30" t="s">
        <v>65</v>
      </c>
      <c r="L25" s="30">
        <v>2025020169</v>
      </c>
      <c r="M25" s="30" t="s">
        <v>31</v>
      </c>
      <c r="N25" s="30" t="s">
        <v>76</v>
      </c>
      <c r="O25" s="38">
        <v>10</v>
      </c>
      <c r="P25" s="28">
        <f t="shared" si="0"/>
        <v>626.4</v>
      </c>
      <c r="Q25" s="30" t="s">
        <v>45</v>
      </c>
      <c r="R25" s="29">
        <v>6264</v>
      </c>
      <c r="S25" s="29">
        <f t="shared" ref="S25:S26" si="2">R25</f>
        <v>6264</v>
      </c>
    </row>
    <row r="26" spans="1:19" s="12" customFormat="1" ht="56.25" customHeight="1" x14ac:dyDescent="0.35">
      <c r="A26" s="32" t="s">
        <v>18</v>
      </c>
      <c r="B26" s="33" t="s">
        <v>23</v>
      </c>
      <c r="C26" s="33" t="s">
        <v>24</v>
      </c>
      <c r="D26" s="34">
        <v>1</v>
      </c>
      <c r="E26" s="31" t="s">
        <v>20</v>
      </c>
      <c r="F26" s="35">
        <v>1</v>
      </c>
      <c r="G26" s="36" t="s">
        <v>21</v>
      </c>
      <c r="H26" s="36">
        <v>21601</v>
      </c>
      <c r="I26" s="30" t="s">
        <v>58</v>
      </c>
      <c r="J26" s="37" t="s">
        <v>74</v>
      </c>
      <c r="K26" s="30" t="s">
        <v>66</v>
      </c>
      <c r="L26" s="30">
        <v>2025020169</v>
      </c>
      <c r="M26" s="30" t="s">
        <v>31</v>
      </c>
      <c r="N26" s="30" t="s">
        <v>37</v>
      </c>
      <c r="O26" s="38">
        <v>10</v>
      </c>
      <c r="P26" s="28">
        <f t="shared" si="0"/>
        <v>626.4</v>
      </c>
      <c r="Q26" s="30" t="s">
        <v>45</v>
      </c>
      <c r="R26" s="29">
        <v>6264</v>
      </c>
      <c r="S26" s="29">
        <f t="shared" si="2"/>
        <v>6264</v>
      </c>
    </row>
    <row r="27" spans="1:19" s="16" customFormat="1" ht="54.5" customHeight="1" x14ac:dyDescent="0.35">
      <c r="A27" s="32" t="s">
        <v>18</v>
      </c>
      <c r="B27" s="33" t="s">
        <v>23</v>
      </c>
      <c r="C27" s="33" t="s">
        <v>24</v>
      </c>
      <c r="D27" s="34">
        <v>1</v>
      </c>
      <c r="E27" s="31" t="s">
        <v>20</v>
      </c>
      <c r="F27" s="35">
        <v>1</v>
      </c>
      <c r="G27" s="36" t="s">
        <v>21</v>
      </c>
      <c r="H27" s="36" t="s">
        <v>29</v>
      </c>
      <c r="I27" s="30" t="s">
        <v>38</v>
      </c>
      <c r="J27" s="37" t="s">
        <v>26</v>
      </c>
      <c r="K27" s="30" t="s">
        <v>25</v>
      </c>
      <c r="L27" s="30" t="s">
        <v>31</v>
      </c>
      <c r="M27" s="30" t="s">
        <v>31</v>
      </c>
      <c r="N27" s="30" t="s">
        <v>37</v>
      </c>
      <c r="O27" s="38">
        <v>77</v>
      </c>
      <c r="P27" s="28">
        <f t="shared" ref="P27:P32" si="3">R27/O27</f>
        <v>30</v>
      </c>
      <c r="Q27" s="30" t="s">
        <v>45</v>
      </c>
      <c r="R27" s="29">
        <v>2310</v>
      </c>
      <c r="S27" s="29">
        <f>R27</f>
        <v>2310</v>
      </c>
    </row>
    <row r="28" spans="1:19" s="16" customFormat="1" ht="53" customHeight="1" x14ac:dyDescent="0.35">
      <c r="A28" s="32" t="s">
        <v>18</v>
      </c>
      <c r="B28" s="33" t="s">
        <v>23</v>
      </c>
      <c r="C28" s="33" t="s">
        <v>24</v>
      </c>
      <c r="D28" s="34" t="s">
        <v>19</v>
      </c>
      <c r="E28" s="31" t="s">
        <v>20</v>
      </c>
      <c r="F28" s="35">
        <v>1</v>
      </c>
      <c r="G28" s="36" t="s">
        <v>21</v>
      </c>
      <c r="H28" s="36" t="s">
        <v>29</v>
      </c>
      <c r="I28" s="30" t="s">
        <v>38</v>
      </c>
      <c r="J28" s="37" t="s">
        <v>32</v>
      </c>
      <c r="K28" s="30" t="s">
        <v>33</v>
      </c>
      <c r="L28" s="30" t="s">
        <v>31</v>
      </c>
      <c r="M28" s="30" t="s">
        <v>31</v>
      </c>
      <c r="N28" s="30" t="s">
        <v>37</v>
      </c>
      <c r="O28" s="38">
        <v>720</v>
      </c>
      <c r="P28" s="28">
        <f t="shared" si="3"/>
        <v>5.041666666666667</v>
      </c>
      <c r="Q28" s="30" t="s">
        <v>45</v>
      </c>
      <c r="R28" s="29">
        <v>3630</v>
      </c>
      <c r="S28" s="29">
        <f t="shared" ref="S28:S38" si="4">R28</f>
        <v>3630</v>
      </c>
    </row>
    <row r="29" spans="1:19" s="16" customFormat="1" ht="53" customHeight="1" x14ac:dyDescent="0.35">
      <c r="A29" s="32" t="s">
        <v>18</v>
      </c>
      <c r="B29" s="33" t="s">
        <v>23</v>
      </c>
      <c r="C29" s="33" t="s">
        <v>24</v>
      </c>
      <c r="D29" s="34" t="s">
        <v>19</v>
      </c>
      <c r="E29" s="31" t="s">
        <v>20</v>
      </c>
      <c r="F29" s="35">
        <v>1</v>
      </c>
      <c r="G29" s="36" t="s">
        <v>21</v>
      </c>
      <c r="H29" s="36">
        <v>22103</v>
      </c>
      <c r="I29" s="30" t="s">
        <v>114</v>
      </c>
      <c r="J29" s="37" t="s">
        <v>113</v>
      </c>
      <c r="K29" s="30" t="s">
        <v>110</v>
      </c>
      <c r="L29" s="30" t="s">
        <v>31</v>
      </c>
      <c r="M29" s="30" t="s">
        <v>31</v>
      </c>
      <c r="N29" s="30" t="s">
        <v>28</v>
      </c>
      <c r="O29" s="38">
        <v>1</v>
      </c>
      <c r="P29" s="28">
        <f t="shared" si="3"/>
        <v>1009.92</v>
      </c>
      <c r="Q29" s="30" t="s">
        <v>45</v>
      </c>
      <c r="R29" s="29">
        <v>1009.92</v>
      </c>
      <c r="S29" s="29">
        <f t="shared" si="4"/>
        <v>1009.92</v>
      </c>
    </row>
    <row r="30" spans="1:19" s="12" customFormat="1" ht="56.25" customHeight="1" x14ac:dyDescent="0.35">
      <c r="A30" s="32" t="s">
        <v>18</v>
      </c>
      <c r="B30" s="33" t="s">
        <v>23</v>
      </c>
      <c r="C30" s="33" t="s">
        <v>24</v>
      </c>
      <c r="D30" s="34">
        <v>1</v>
      </c>
      <c r="E30" s="31" t="s">
        <v>112</v>
      </c>
      <c r="F30" s="35">
        <v>44</v>
      </c>
      <c r="G30" s="36" t="s">
        <v>111</v>
      </c>
      <c r="H30" s="36">
        <v>22106</v>
      </c>
      <c r="I30" s="30" t="s">
        <v>108</v>
      </c>
      <c r="J30" s="37" t="s">
        <v>109</v>
      </c>
      <c r="K30" s="30" t="s">
        <v>110</v>
      </c>
      <c r="L30" s="30" t="s">
        <v>31</v>
      </c>
      <c r="M30" s="30" t="s">
        <v>31</v>
      </c>
      <c r="N30" s="30" t="s">
        <v>28</v>
      </c>
      <c r="O30" s="38">
        <v>1</v>
      </c>
      <c r="P30" s="28">
        <f t="shared" si="3"/>
        <v>9607.69</v>
      </c>
      <c r="Q30" s="30" t="s">
        <v>45</v>
      </c>
      <c r="R30" s="29">
        <v>9607.69</v>
      </c>
      <c r="S30" s="29">
        <f t="shared" si="4"/>
        <v>9607.69</v>
      </c>
    </row>
    <row r="31" spans="1:19" s="12" customFormat="1" ht="56.25" customHeight="1" x14ac:dyDescent="0.35">
      <c r="A31" s="32" t="s">
        <v>18</v>
      </c>
      <c r="B31" s="33" t="s">
        <v>23</v>
      </c>
      <c r="C31" s="33" t="s">
        <v>24</v>
      </c>
      <c r="D31" s="34" t="s">
        <v>19</v>
      </c>
      <c r="E31" s="31" t="s">
        <v>112</v>
      </c>
      <c r="F31" s="35">
        <v>44</v>
      </c>
      <c r="G31" s="36" t="s">
        <v>111</v>
      </c>
      <c r="H31" s="36">
        <v>22106</v>
      </c>
      <c r="I31" s="30" t="s">
        <v>108</v>
      </c>
      <c r="J31" s="37" t="s">
        <v>109</v>
      </c>
      <c r="K31" s="30" t="s">
        <v>110</v>
      </c>
      <c r="L31" s="30" t="s">
        <v>31</v>
      </c>
      <c r="M31" s="30" t="s">
        <v>31</v>
      </c>
      <c r="N31" s="30" t="s">
        <v>28</v>
      </c>
      <c r="O31" s="38">
        <v>1</v>
      </c>
      <c r="P31" s="28">
        <f t="shared" si="3"/>
        <v>527.30999999999995</v>
      </c>
      <c r="Q31" s="30" t="s">
        <v>45</v>
      </c>
      <c r="R31" s="29">
        <v>527.30999999999995</v>
      </c>
      <c r="S31" s="29">
        <f t="shared" si="4"/>
        <v>527.30999999999995</v>
      </c>
    </row>
    <row r="32" spans="1:19" s="12" customFormat="1" ht="56.25" customHeight="1" x14ac:dyDescent="0.35">
      <c r="A32" s="32" t="s">
        <v>18</v>
      </c>
      <c r="B32" s="33" t="s">
        <v>23</v>
      </c>
      <c r="C32" s="33" t="s">
        <v>24</v>
      </c>
      <c r="D32" s="34" t="s">
        <v>19</v>
      </c>
      <c r="E32" s="31" t="s">
        <v>112</v>
      </c>
      <c r="F32" s="35">
        <v>44</v>
      </c>
      <c r="G32" s="36" t="s">
        <v>115</v>
      </c>
      <c r="H32" s="36">
        <v>22106</v>
      </c>
      <c r="I32" s="30" t="s">
        <v>108</v>
      </c>
      <c r="J32" s="37" t="s">
        <v>109</v>
      </c>
      <c r="K32" s="30" t="s">
        <v>110</v>
      </c>
      <c r="L32" s="30" t="s">
        <v>31</v>
      </c>
      <c r="M32" s="30" t="s">
        <v>31</v>
      </c>
      <c r="N32" s="30" t="s">
        <v>28</v>
      </c>
      <c r="O32" s="38">
        <v>1</v>
      </c>
      <c r="P32" s="28">
        <f t="shared" si="3"/>
        <v>3600</v>
      </c>
      <c r="Q32" s="30" t="s">
        <v>45</v>
      </c>
      <c r="R32" s="29">
        <v>3600</v>
      </c>
      <c r="S32" s="29">
        <f t="shared" si="4"/>
        <v>3600</v>
      </c>
    </row>
    <row r="33" spans="1:19" s="12" customFormat="1" ht="104" customHeight="1" x14ac:dyDescent="0.35">
      <c r="A33" s="32" t="s">
        <v>18</v>
      </c>
      <c r="B33" s="33" t="s">
        <v>23</v>
      </c>
      <c r="C33" s="33" t="s">
        <v>24</v>
      </c>
      <c r="D33" s="34" t="s">
        <v>19</v>
      </c>
      <c r="E33" s="31" t="s">
        <v>36</v>
      </c>
      <c r="F33" s="35">
        <v>45</v>
      </c>
      <c r="G33" s="36" t="s">
        <v>125</v>
      </c>
      <c r="H33" s="36" t="s">
        <v>126</v>
      </c>
      <c r="I33" s="30" t="s">
        <v>127</v>
      </c>
      <c r="J33" s="37" t="s">
        <v>117</v>
      </c>
      <c r="K33" s="30" t="s">
        <v>118</v>
      </c>
      <c r="L33" s="30" t="s">
        <v>128</v>
      </c>
      <c r="M33" s="30" t="s">
        <v>46</v>
      </c>
      <c r="N33" s="30" t="s">
        <v>28</v>
      </c>
      <c r="O33" s="38">
        <v>1</v>
      </c>
      <c r="P33" s="28">
        <f t="shared" ref="P33:P38" si="5">R33/O33</f>
        <v>4000</v>
      </c>
      <c r="Q33" s="30" t="s">
        <v>45</v>
      </c>
      <c r="R33" s="29">
        <v>4000</v>
      </c>
      <c r="S33" s="29">
        <f t="shared" si="4"/>
        <v>4000</v>
      </c>
    </row>
    <row r="34" spans="1:19" s="16" customFormat="1" ht="113" customHeight="1" x14ac:dyDescent="0.35">
      <c r="A34" s="32" t="s">
        <v>18</v>
      </c>
      <c r="B34" s="33" t="s">
        <v>23</v>
      </c>
      <c r="C34" s="33" t="s">
        <v>24</v>
      </c>
      <c r="D34" s="34" t="s">
        <v>19</v>
      </c>
      <c r="E34" s="31" t="s">
        <v>112</v>
      </c>
      <c r="F34" s="35">
        <v>44</v>
      </c>
      <c r="G34" s="36" t="s">
        <v>111</v>
      </c>
      <c r="H34" s="36">
        <v>26102</v>
      </c>
      <c r="I34" s="30" t="s">
        <v>127</v>
      </c>
      <c r="J34" s="37" t="s">
        <v>117</v>
      </c>
      <c r="K34" s="30" t="s">
        <v>118</v>
      </c>
      <c r="L34" s="30" t="s">
        <v>128</v>
      </c>
      <c r="M34" s="30" t="s">
        <v>46</v>
      </c>
      <c r="N34" s="30" t="s">
        <v>28</v>
      </c>
      <c r="O34" s="38">
        <v>1</v>
      </c>
      <c r="P34" s="28">
        <f t="shared" si="5"/>
        <v>4565</v>
      </c>
      <c r="Q34" s="30" t="s">
        <v>45</v>
      </c>
      <c r="R34" s="29">
        <v>4565</v>
      </c>
      <c r="S34" s="29">
        <f t="shared" si="4"/>
        <v>4565</v>
      </c>
    </row>
    <row r="35" spans="1:19" s="16" customFormat="1" ht="94" customHeight="1" x14ac:dyDescent="0.35">
      <c r="A35" s="32" t="s">
        <v>18</v>
      </c>
      <c r="B35" s="33" t="s">
        <v>23</v>
      </c>
      <c r="C35" s="33" t="s">
        <v>24</v>
      </c>
      <c r="D35" s="34" t="s">
        <v>19</v>
      </c>
      <c r="E35" s="31" t="s">
        <v>131</v>
      </c>
      <c r="F35" s="35">
        <v>43</v>
      </c>
      <c r="G35" s="36" t="s">
        <v>130</v>
      </c>
      <c r="H35" s="36" t="s">
        <v>124</v>
      </c>
      <c r="I35" s="30" t="s">
        <v>129</v>
      </c>
      <c r="J35" s="37" t="s">
        <v>119</v>
      </c>
      <c r="K35" s="30" t="s">
        <v>120</v>
      </c>
      <c r="L35" s="30" t="s">
        <v>128</v>
      </c>
      <c r="M35" s="30" t="s">
        <v>46</v>
      </c>
      <c r="N35" s="30" t="s">
        <v>28</v>
      </c>
      <c r="O35" s="38">
        <v>1</v>
      </c>
      <c r="P35" s="28">
        <f t="shared" si="5"/>
        <v>1199</v>
      </c>
      <c r="Q35" s="30" t="s">
        <v>45</v>
      </c>
      <c r="R35" s="29">
        <v>1199</v>
      </c>
      <c r="S35" s="29">
        <f t="shared" si="4"/>
        <v>1199</v>
      </c>
    </row>
    <row r="36" spans="1:19" s="16" customFormat="1" ht="104" x14ac:dyDescent="0.35">
      <c r="A36" s="32" t="s">
        <v>18</v>
      </c>
      <c r="B36" s="33" t="s">
        <v>23</v>
      </c>
      <c r="C36" s="33" t="s">
        <v>55</v>
      </c>
      <c r="D36" s="34" t="s">
        <v>19</v>
      </c>
      <c r="E36" s="31" t="s">
        <v>36</v>
      </c>
      <c r="F36" s="35">
        <v>45</v>
      </c>
      <c r="G36" s="36" t="s">
        <v>132</v>
      </c>
      <c r="H36" s="36">
        <v>26102</v>
      </c>
      <c r="I36" s="30" t="s">
        <v>127</v>
      </c>
      <c r="J36" s="37" t="s">
        <v>117</v>
      </c>
      <c r="K36" s="30" t="s">
        <v>118</v>
      </c>
      <c r="L36" s="30" t="s">
        <v>128</v>
      </c>
      <c r="M36" s="30" t="s">
        <v>46</v>
      </c>
      <c r="N36" s="30" t="s">
        <v>28</v>
      </c>
      <c r="O36" s="38">
        <v>1</v>
      </c>
      <c r="P36" s="28">
        <f t="shared" si="5"/>
        <v>1644</v>
      </c>
      <c r="Q36" s="30" t="s">
        <v>45</v>
      </c>
      <c r="R36" s="29">
        <v>1644</v>
      </c>
      <c r="S36" s="29">
        <f t="shared" si="4"/>
        <v>1644</v>
      </c>
    </row>
    <row r="37" spans="1:19" s="16" customFormat="1" ht="59.5" customHeight="1" x14ac:dyDescent="0.35">
      <c r="A37" s="32" t="s">
        <v>18</v>
      </c>
      <c r="B37" s="33" t="s">
        <v>23</v>
      </c>
      <c r="C37" s="33" t="s">
        <v>24</v>
      </c>
      <c r="D37" s="34" t="s">
        <v>19</v>
      </c>
      <c r="E37" s="31" t="s">
        <v>20</v>
      </c>
      <c r="F37" s="35">
        <v>1</v>
      </c>
      <c r="G37" s="36" t="s">
        <v>21</v>
      </c>
      <c r="H37" s="36" t="s">
        <v>122</v>
      </c>
      <c r="I37" s="30" t="s">
        <v>123</v>
      </c>
      <c r="J37" s="37"/>
      <c r="K37" s="30" t="s">
        <v>121</v>
      </c>
      <c r="L37" s="30" t="s">
        <v>128</v>
      </c>
      <c r="M37" s="30" t="s">
        <v>46</v>
      </c>
      <c r="N37" s="30" t="s">
        <v>28</v>
      </c>
      <c r="O37" s="38">
        <v>1</v>
      </c>
      <c r="P37" s="28">
        <f t="shared" si="5"/>
        <v>92.637599999999992</v>
      </c>
      <c r="Q37" s="30" t="s">
        <v>45</v>
      </c>
      <c r="R37" s="29">
        <f>79.86*1.16</f>
        <v>92.637599999999992</v>
      </c>
      <c r="S37" s="29">
        <f t="shared" si="4"/>
        <v>92.637599999999992</v>
      </c>
    </row>
    <row r="38" spans="1:19" s="16" customFormat="1" ht="44.25" customHeight="1" x14ac:dyDescent="0.35">
      <c r="A38" s="32" t="s">
        <v>18</v>
      </c>
      <c r="B38" s="33" t="s">
        <v>23</v>
      </c>
      <c r="C38" s="33" t="s">
        <v>24</v>
      </c>
      <c r="D38" s="34" t="s">
        <v>19</v>
      </c>
      <c r="E38" s="31" t="s">
        <v>20</v>
      </c>
      <c r="F38" s="35">
        <v>1</v>
      </c>
      <c r="G38" s="36" t="s">
        <v>22</v>
      </c>
      <c r="H38" s="36">
        <v>31301</v>
      </c>
      <c r="I38" s="30" t="s">
        <v>133</v>
      </c>
      <c r="J38" s="37"/>
      <c r="K38" s="30" t="s">
        <v>134</v>
      </c>
      <c r="L38" s="30" t="s">
        <v>31</v>
      </c>
      <c r="M38" s="30" t="s">
        <v>31</v>
      </c>
      <c r="N38" s="30" t="s">
        <v>46</v>
      </c>
      <c r="O38" s="38">
        <v>1</v>
      </c>
      <c r="P38" s="28">
        <f t="shared" si="5"/>
        <v>850.00159999999994</v>
      </c>
      <c r="Q38" s="30" t="s">
        <v>45</v>
      </c>
      <c r="R38" s="29">
        <f>732.76*1.16</f>
        <v>850.00159999999994</v>
      </c>
      <c r="S38" s="29">
        <f t="shared" si="4"/>
        <v>850.00159999999994</v>
      </c>
    </row>
    <row r="39" spans="1:19" ht="32" customHeight="1" x14ac:dyDescent="0.35">
      <c r="A39" s="32" t="s">
        <v>18</v>
      </c>
      <c r="B39" s="33" t="s">
        <v>23</v>
      </c>
      <c r="C39" s="33" t="s">
        <v>24</v>
      </c>
      <c r="D39" s="34" t="s">
        <v>19</v>
      </c>
      <c r="E39" s="31" t="s">
        <v>20</v>
      </c>
      <c r="F39" s="35">
        <v>1</v>
      </c>
      <c r="G39" s="36" t="s">
        <v>21</v>
      </c>
      <c r="H39" s="36" t="s">
        <v>51</v>
      </c>
      <c r="I39" s="30" t="s">
        <v>52</v>
      </c>
      <c r="J39" s="37"/>
      <c r="K39" s="30" t="s">
        <v>103</v>
      </c>
      <c r="L39" s="30" t="s">
        <v>53</v>
      </c>
      <c r="M39" s="30" t="s">
        <v>54</v>
      </c>
      <c r="N39" s="30" t="s">
        <v>27</v>
      </c>
      <c r="O39" s="38">
        <v>1</v>
      </c>
      <c r="P39" s="28">
        <v>36646.44</v>
      </c>
      <c r="Q39" s="30" t="s">
        <v>45</v>
      </c>
      <c r="R39" s="29">
        <v>36646.44</v>
      </c>
      <c r="S39" s="29">
        <v>36646.44</v>
      </c>
    </row>
    <row r="40" spans="1:19" ht="32" customHeight="1" x14ac:dyDescent="0.35">
      <c r="A40" s="32" t="s">
        <v>18</v>
      </c>
      <c r="B40" s="33" t="s">
        <v>23</v>
      </c>
      <c r="C40" s="33" t="s">
        <v>24</v>
      </c>
      <c r="D40" s="34" t="s">
        <v>19</v>
      </c>
      <c r="E40" s="31" t="s">
        <v>20</v>
      </c>
      <c r="F40" s="35">
        <v>1</v>
      </c>
      <c r="G40" s="36" t="s">
        <v>21</v>
      </c>
      <c r="H40" s="36" t="s">
        <v>51</v>
      </c>
      <c r="I40" s="30" t="s">
        <v>52</v>
      </c>
      <c r="J40" s="37"/>
      <c r="K40" s="30" t="s">
        <v>104</v>
      </c>
      <c r="L40" s="30" t="s">
        <v>53</v>
      </c>
      <c r="M40" s="30" t="s">
        <v>54</v>
      </c>
      <c r="N40" s="30" t="s">
        <v>27</v>
      </c>
      <c r="O40" s="38">
        <v>1</v>
      </c>
      <c r="P40" s="28">
        <v>36646.44</v>
      </c>
      <c r="Q40" s="30" t="s">
        <v>45</v>
      </c>
      <c r="R40" s="29">
        <v>36646.44</v>
      </c>
      <c r="S40" s="29">
        <v>36646.44</v>
      </c>
    </row>
    <row r="41" spans="1:19" ht="34.5" customHeight="1" x14ac:dyDescent="0.35">
      <c r="A41" s="32" t="s">
        <v>18</v>
      </c>
      <c r="B41" s="33" t="s">
        <v>23</v>
      </c>
      <c r="C41" s="33" t="s">
        <v>24</v>
      </c>
      <c r="D41" s="34" t="s">
        <v>19</v>
      </c>
      <c r="E41" s="31" t="s">
        <v>20</v>
      </c>
      <c r="F41" s="35">
        <v>1</v>
      </c>
      <c r="G41" s="36" t="s">
        <v>21</v>
      </c>
      <c r="H41" s="36" t="s">
        <v>51</v>
      </c>
      <c r="I41" s="30" t="s">
        <v>52</v>
      </c>
      <c r="J41" s="37"/>
      <c r="K41" s="30" t="s">
        <v>105</v>
      </c>
      <c r="L41" s="30" t="s">
        <v>53</v>
      </c>
      <c r="M41" s="30" t="s">
        <v>54</v>
      </c>
      <c r="N41" s="30" t="s">
        <v>27</v>
      </c>
      <c r="O41" s="38">
        <v>1</v>
      </c>
      <c r="P41" s="28">
        <v>36646.44</v>
      </c>
      <c r="Q41" s="30" t="s">
        <v>45</v>
      </c>
      <c r="R41" s="29">
        <v>36646.44</v>
      </c>
      <c r="S41" s="29">
        <v>36646.44</v>
      </c>
    </row>
    <row r="42" spans="1:19" s="16" customFormat="1" ht="44.25" customHeight="1" x14ac:dyDescent="0.35">
      <c r="A42" s="32" t="s">
        <v>18</v>
      </c>
      <c r="B42" s="33" t="s">
        <v>23</v>
      </c>
      <c r="C42" s="33" t="s">
        <v>24</v>
      </c>
      <c r="D42" s="34" t="s">
        <v>19</v>
      </c>
      <c r="E42" s="31" t="s">
        <v>20</v>
      </c>
      <c r="F42" s="35">
        <v>1</v>
      </c>
      <c r="G42" s="36" t="s">
        <v>21</v>
      </c>
      <c r="H42" s="36" t="s">
        <v>41</v>
      </c>
      <c r="I42" s="30" t="s">
        <v>34</v>
      </c>
      <c r="J42" s="37"/>
      <c r="K42" s="30" t="s">
        <v>107</v>
      </c>
      <c r="L42" s="30" t="s">
        <v>49</v>
      </c>
      <c r="M42" s="30" t="s">
        <v>46</v>
      </c>
      <c r="N42" s="30" t="s">
        <v>46</v>
      </c>
      <c r="O42" s="38">
        <v>1</v>
      </c>
      <c r="P42" s="28">
        <f>R42/O42</f>
        <v>5143.3588</v>
      </c>
      <c r="Q42" s="30" t="s">
        <v>50</v>
      </c>
      <c r="R42" s="29">
        <f>4433.93*1.16</f>
        <v>5143.3588</v>
      </c>
      <c r="S42" s="29">
        <f>R42</f>
        <v>5143.3588</v>
      </c>
    </row>
    <row r="43" spans="1:19" s="16" customFormat="1" ht="44.25" customHeight="1" x14ac:dyDescent="0.35">
      <c r="A43" s="32" t="s">
        <v>18</v>
      </c>
      <c r="B43" s="33" t="s">
        <v>23</v>
      </c>
      <c r="C43" s="33" t="s">
        <v>24</v>
      </c>
      <c r="D43" s="34" t="s">
        <v>19</v>
      </c>
      <c r="E43" s="31" t="s">
        <v>112</v>
      </c>
      <c r="F43" s="35">
        <v>44</v>
      </c>
      <c r="G43" s="36" t="s">
        <v>111</v>
      </c>
      <c r="H43" s="36">
        <v>33602</v>
      </c>
      <c r="I43" s="30" t="s">
        <v>138</v>
      </c>
      <c r="J43" s="37"/>
      <c r="K43" s="30" t="s">
        <v>135</v>
      </c>
      <c r="L43" s="30" t="s">
        <v>31</v>
      </c>
      <c r="M43" s="30" t="s">
        <v>31</v>
      </c>
      <c r="N43" s="30" t="s">
        <v>46</v>
      </c>
      <c r="O43" s="38">
        <v>1</v>
      </c>
      <c r="P43" s="28">
        <f t="shared" ref="P43:P45" si="6">R43/O43</f>
        <v>3664.4399999999996</v>
      </c>
      <c r="Q43" s="30" t="s">
        <v>45</v>
      </c>
      <c r="R43" s="29">
        <f>3159*1.16</f>
        <v>3664.4399999999996</v>
      </c>
      <c r="S43" s="29">
        <f t="shared" ref="S43:S45" si="7">R43</f>
        <v>3664.4399999999996</v>
      </c>
    </row>
    <row r="44" spans="1:19" s="16" customFormat="1" ht="44.25" customHeight="1" x14ac:dyDescent="0.35">
      <c r="A44" s="32" t="s">
        <v>18</v>
      </c>
      <c r="B44" s="33" t="s">
        <v>23</v>
      </c>
      <c r="C44" s="33" t="s">
        <v>24</v>
      </c>
      <c r="D44" s="34" t="s">
        <v>19</v>
      </c>
      <c r="E44" s="31" t="s">
        <v>112</v>
      </c>
      <c r="F44" s="35">
        <v>44</v>
      </c>
      <c r="G44" s="36" t="s">
        <v>115</v>
      </c>
      <c r="H44" s="36">
        <v>33602</v>
      </c>
      <c r="I44" s="30" t="s">
        <v>138</v>
      </c>
      <c r="J44" s="37"/>
      <c r="K44" s="30" t="s">
        <v>136</v>
      </c>
      <c r="L44" s="30" t="s">
        <v>31</v>
      </c>
      <c r="M44" s="30" t="s">
        <v>31</v>
      </c>
      <c r="N44" s="30" t="s">
        <v>46</v>
      </c>
      <c r="O44" s="38">
        <v>1</v>
      </c>
      <c r="P44" s="28">
        <f t="shared" si="6"/>
        <v>4176</v>
      </c>
      <c r="Q44" s="30" t="s">
        <v>45</v>
      </c>
      <c r="R44" s="29">
        <f>3600*1.16</f>
        <v>4176</v>
      </c>
      <c r="S44" s="29">
        <f t="shared" si="7"/>
        <v>4176</v>
      </c>
    </row>
    <row r="45" spans="1:19" s="16" customFormat="1" ht="44.25" customHeight="1" x14ac:dyDescent="0.35">
      <c r="A45" s="32" t="s">
        <v>18</v>
      </c>
      <c r="B45" s="33" t="s">
        <v>23</v>
      </c>
      <c r="C45" s="33" t="s">
        <v>24</v>
      </c>
      <c r="D45" s="34" t="s">
        <v>19</v>
      </c>
      <c r="E45" s="31" t="s">
        <v>112</v>
      </c>
      <c r="F45" s="35">
        <v>44</v>
      </c>
      <c r="G45" s="36" t="s">
        <v>111</v>
      </c>
      <c r="H45" s="36">
        <v>33604</v>
      </c>
      <c r="I45" s="30" t="s">
        <v>139</v>
      </c>
      <c r="J45" s="37"/>
      <c r="K45" s="30" t="s">
        <v>137</v>
      </c>
      <c r="L45" s="30" t="s">
        <v>31</v>
      </c>
      <c r="M45" s="30" t="s">
        <v>31</v>
      </c>
      <c r="N45" s="30" t="s">
        <v>46</v>
      </c>
      <c r="O45" s="38">
        <v>1</v>
      </c>
      <c r="P45" s="28">
        <f t="shared" si="6"/>
        <v>3248</v>
      </c>
      <c r="Q45" s="30" t="s">
        <v>45</v>
      </c>
      <c r="R45" s="29">
        <f>2800*1.16</f>
        <v>3248</v>
      </c>
      <c r="S45" s="29">
        <f t="shared" si="7"/>
        <v>3248</v>
      </c>
    </row>
    <row r="46" spans="1:19" s="16" customFormat="1" ht="51.5" customHeight="1" x14ac:dyDescent="0.35">
      <c r="A46" s="32" t="s">
        <v>18</v>
      </c>
      <c r="B46" s="33" t="s">
        <v>23</v>
      </c>
      <c r="C46" s="33" t="s">
        <v>24</v>
      </c>
      <c r="D46" s="34" t="s">
        <v>19</v>
      </c>
      <c r="E46" s="31" t="s">
        <v>20</v>
      </c>
      <c r="F46" s="35">
        <v>1</v>
      </c>
      <c r="G46" s="36" t="s">
        <v>22</v>
      </c>
      <c r="H46" s="36" t="s">
        <v>43</v>
      </c>
      <c r="I46" s="30" t="s">
        <v>44</v>
      </c>
      <c r="J46" s="37"/>
      <c r="K46" s="30" t="s">
        <v>77</v>
      </c>
      <c r="L46" s="30" t="s">
        <v>48</v>
      </c>
      <c r="M46" s="30" t="s">
        <v>46</v>
      </c>
      <c r="N46" s="30" t="s">
        <v>46</v>
      </c>
      <c r="O46" s="38">
        <v>1</v>
      </c>
      <c r="P46" s="28">
        <f t="shared" ref="P46:P50" si="8">R46</f>
        <v>33129.599999999999</v>
      </c>
      <c r="Q46" s="30" t="s">
        <v>50</v>
      </c>
      <c r="R46" s="29">
        <f>28560*1.16</f>
        <v>33129.599999999999</v>
      </c>
      <c r="S46" s="29">
        <f>R46</f>
        <v>33129.599999999999</v>
      </c>
    </row>
    <row r="47" spans="1:19" s="16" customFormat="1" ht="65" x14ac:dyDescent="0.35">
      <c r="A47" s="32" t="s">
        <v>18</v>
      </c>
      <c r="B47" s="33" t="s">
        <v>23</v>
      </c>
      <c r="C47" s="33" t="s">
        <v>24</v>
      </c>
      <c r="D47" s="34" t="s">
        <v>19</v>
      </c>
      <c r="E47" s="31" t="s">
        <v>20</v>
      </c>
      <c r="F47" s="35">
        <v>1</v>
      </c>
      <c r="G47" s="36" t="s">
        <v>21</v>
      </c>
      <c r="H47" s="36" t="s">
        <v>40</v>
      </c>
      <c r="I47" s="30" t="s">
        <v>39</v>
      </c>
      <c r="J47" s="37"/>
      <c r="K47" s="30" t="s">
        <v>78</v>
      </c>
      <c r="L47" s="30" t="s">
        <v>31</v>
      </c>
      <c r="M47" s="30" t="s">
        <v>46</v>
      </c>
      <c r="N47" s="30" t="s">
        <v>46</v>
      </c>
      <c r="O47" s="38">
        <v>1</v>
      </c>
      <c r="P47" s="28">
        <f t="shared" si="8"/>
        <v>1357.1999999999998</v>
      </c>
      <c r="Q47" s="30" t="s">
        <v>45</v>
      </c>
      <c r="R47" s="29">
        <f>1170*1.16</f>
        <v>1357.1999999999998</v>
      </c>
      <c r="S47" s="29">
        <f>R47</f>
        <v>1357.1999999999998</v>
      </c>
    </row>
    <row r="48" spans="1:19" s="16" customFormat="1" ht="34" customHeight="1" x14ac:dyDescent="0.35">
      <c r="A48" s="32" t="s">
        <v>18</v>
      </c>
      <c r="B48" s="33" t="s">
        <v>23</v>
      </c>
      <c r="C48" s="33" t="s">
        <v>24</v>
      </c>
      <c r="D48" s="34" t="s">
        <v>19</v>
      </c>
      <c r="E48" s="31" t="s">
        <v>20</v>
      </c>
      <c r="F48" s="35">
        <v>1</v>
      </c>
      <c r="G48" s="36" t="s">
        <v>22</v>
      </c>
      <c r="H48" s="36">
        <v>35801</v>
      </c>
      <c r="I48" s="30" t="s">
        <v>35</v>
      </c>
      <c r="J48" s="37"/>
      <c r="K48" s="30" t="s">
        <v>116</v>
      </c>
      <c r="L48" s="30" t="s">
        <v>31</v>
      </c>
      <c r="M48" s="30" t="s">
        <v>46</v>
      </c>
      <c r="N48" s="30" t="s">
        <v>46</v>
      </c>
      <c r="O48" s="38">
        <v>1</v>
      </c>
      <c r="P48" s="28">
        <f t="shared" si="8"/>
        <v>5779.003999999999</v>
      </c>
      <c r="Q48" s="30" t="s">
        <v>45</v>
      </c>
      <c r="R48" s="29">
        <f>4981.9*1.16</f>
        <v>5779.003999999999</v>
      </c>
      <c r="S48" s="29">
        <f t="shared" ref="S48" si="9">R48</f>
        <v>5779.003999999999</v>
      </c>
    </row>
    <row r="49" spans="1:26" s="16" customFormat="1" ht="44.25" customHeight="1" x14ac:dyDescent="0.35">
      <c r="A49" s="32" t="s">
        <v>18</v>
      </c>
      <c r="B49" s="33" t="s">
        <v>23</v>
      </c>
      <c r="C49" s="33" t="s">
        <v>24</v>
      </c>
      <c r="D49" s="34" t="s">
        <v>19</v>
      </c>
      <c r="E49" s="31" t="s">
        <v>20</v>
      </c>
      <c r="F49" s="35">
        <v>1</v>
      </c>
      <c r="G49" s="36" t="s">
        <v>22</v>
      </c>
      <c r="H49" s="36" t="s">
        <v>42</v>
      </c>
      <c r="I49" s="30" t="s">
        <v>35</v>
      </c>
      <c r="J49" s="37"/>
      <c r="K49" s="30" t="s">
        <v>106</v>
      </c>
      <c r="L49" s="30" t="s">
        <v>47</v>
      </c>
      <c r="M49" s="30" t="s">
        <v>46</v>
      </c>
      <c r="N49" s="30" t="s">
        <v>46</v>
      </c>
      <c r="O49" s="38">
        <v>1</v>
      </c>
      <c r="P49" s="28">
        <f t="shared" si="8"/>
        <v>41020.998799999994</v>
      </c>
      <c r="Q49" s="30" t="s">
        <v>50</v>
      </c>
      <c r="R49" s="29">
        <f>35362.93*1.16</f>
        <v>41020.998799999994</v>
      </c>
      <c r="S49" s="29">
        <f>R49</f>
        <v>41020.998799999994</v>
      </c>
    </row>
    <row r="50" spans="1:26" s="16" customFormat="1" ht="44.25" customHeight="1" x14ac:dyDescent="0.35">
      <c r="A50" s="32" t="s">
        <v>18</v>
      </c>
      <c r="B50" s="33" t="s">
        <v>23</v>
      </c>
      <c r="C50" s="33" t="s">
        <v>24</v>
      </c>
      <c r="D50" s="34" t="s">
        <v>19</v>
      </c>
      <c r="E50" s="31" t="s">
        <v>20</v>
      </c>
      <c r="F50" s="35">
        <v>1</v>
      </c>
      <c r="G50" s="36" t="s">
        <v>22</v>
      </c>
      <c r="H50" s="36" t="s">
        <v>42</v>
      </c>
      <c r="I50" s="30" t="s">
        <v>35</v>
      </c>
      <c r="J50" s="37"/>
      <c r="K50" s="30" t="s">
        <v>106</v>
      </c>
      <c r="L50" s="30" t="s">
        <v>47</v>
      </c>
      <c r="M50" s="30" t="s">
        <v>46</v>
      </c>
      <c r="N50" s="30" t="s">
        <v>46</v>
      </c>
      <c r="O50" s="38">
        <v>1</v>
      </c>
      <c r="P50" s="28">
        <f t="shared" si="8"/>
        <v>913.00120000000004</v>
      </c>
      <c r="Q50" s="30" t="s">
        <v>50</v>
      </c>
      <c r="R50" s="29">
        <f>787.07*1.16</f>
        <v>913.00120000000004</v>
      </c>
      <c r="S50" s="29">
        <f>R50</f>
        <v>913.00120000000004</v>
      </c>
    </row>
    <row r="51" spans="1:26" ht="65" x14ac:dyDescent="0.35">
      <c r="A51" s="32" t="s">
        <v>18</v>
      </c>
      <c r="B51" s="33" t="s">
        <v>23</v>
      </c>
      <c r="C51" s="33" t="s">
        <v>24</v>
      </c>
      <c r="D51" s="34" t="s">
        <v>19</v>
      </c>
      <c r="E51" s="31" t="s">
        <v>112</v>
      </c>
      <c r="F51" s="35">
        <v>44</v>
      </c>
      <c r="G51" s="36" t="s">
        <v>115</v>
      </c>
      <c r="H51" s="36">
        <v>44102</v>
      </c>
      <c r="I51" s="30" t="s">
        <v>141</v>
      </c>
      <c r="J51" s="37"/>
      <c r="K51" s="30" t="s">
        <v>140</v>
      </c>
      <c r="L51" s="30" t="s">
        <v>31</v>
      </c>
      <c r="M51" s="30" t="s">
        <v>31</v>
      </c>
      <c r="N51" s="30" t="s">
        <v>28</v>
      </c>
      <c r="O51" s="38">
        <v>1</v>
      </c>
      <c r="P51" s="28">
        <f t="shared" ref="P51" si="10">R51</f>
        <v>1241.3800000000001</v>
      </c>
      <c r="Q51" s="30" t="s">
        <v>45</v>
      </c>
      <c r="R51" s="29">
        <v>1241.3800000000001</v>
      </c>
      <c r="S51" s="29">
        <f>R51</f>
        <v>1241.3800000000001</v>
      </c>
    </row>
    <row r="52" spans="1:26" s="42" customFormat="1" ht="50.15" customHeight="1" x14ac:dyDescent="0.35">
      <c r="A52" s="32" t="s">
        <v>18</v>
      </c>
      <c r="B52" s="33" t="s">
        <v>360</v>
      </c>
      <c r="C52" s="33" t="s">
        <v>142</v>
      </c>
      <c r="D52" s="34" t="s">
        <v>19</v>
      </c>
      <c r="E52" s="31" t="s">
        <v>20</v>
      </c>
      <c r="F52" s="35" t="s">
        <v>19</v>
      </c>
      <c r="G52" s="36" t="s">
        <v>21</v>
      </c>
      <c r="H52" s="36">
        <v>27101</v>
      </c>
      <c r="I52" s="30" t="s">
        <v>143</v>
      </c>
      <c r="J52" s="37" t="s">
        <v>144</v>
      </c>
      <c r="K52" s="30" t="s">
        <v>145</v>
      </c>
      <c r="L52" s="30" t="s">
        <v>146</v>
      </c>
      <c r="M52" s="30" t="s">
        <v>146</v>
      </c>
      <c r="N52" s="30" t="s">
        <v>147</v>
      </c>
      <c r="O52" s="38">
        <v>40</v>
      </c>
      <c r="P52" s="40">
        <f>12667.2/40</f>
        <v>316.68</v>
      </c>
      <c r="Q52" s="30" t="s">
        <v>148</v>
      </c>
      <c r="R52" s="39">
        <f>P52*O52</f>
        <v>12667.2</v>
      </c>
      <c r="S52" s="39">
        <f>R52</f>
        <v>12667.2</v>
      </c>
      <c r="T52" s="41"/>
    </row>
    <row r="53" spans="1:26" s="42" customFormat="1" ht="50.15" customHeight="1" x14ac:dyDescent="0.35">
      <c r="A53" s="32" t="s">
        <v>18</v>
      </c>
      <c r="B53" s="33" t="s">
        <v>360</v>
      </c>
      <c r="C53" s="33" t="s">
        <v>142</v>
      </c>
      <c r="D53" s="34" t="s">
        <v>19</v>
      </c>
      <c r="E53" s="31" t="s">
        <v>20</v>
      </c>
      <c r="F53" s="35" t="s">
        <v>19</v>
      </c>
      <c r="G53" s="36" t="s">
        <v>21</v>
      </c>
      <c r="H53" s="36">
        <v>27101</v>
      </c>
      <c r="I53" s="30" t="s">
        <v>143</v>
      </c>
      <c r="J53" s="37" t="s">
        <v>149</v>
      </c>
      <c r="K53" s="30" t="s">
        <v>150</v>
      </c>
      <c r="L53" s="30" t="s">
        <v>146</v>
      </c>
      <c r="M53" s="30" t="s">
        <v>146</v>
      </c>
      <c r="N53" s="30" t="s">
        <v>147</v>
      </c>
      <c r="O53" s="38">
        <v>7</v>
      </c>
      <c r="P53" s="40">
        <f>2720.2/7</f>
        <v>388.59999999999997</v>
      </c>
      <c r="Q53" s="30" t="s">
        <v>148</v>
      </c>
      <c r="R53" s="39">
        <f t="shared" ref="R53:R58" si="11">P53*O53</f>
        <v>2720.2</v>
      </c>
      <c r="S53" s="39">
        <f t="shared" ref="S53:S58" si="12">R53</f>
        <v>2720.2</v>
      </c>
      <c r="T53" s="41"/>
    </row>
    <row r="54" spans="1:26" s="42" customFormat="1" ht="50.15" customHeight="1" x14ac:dyDescent="0.35">
      <c r="A54" s="32" t="s">
        <v>18</v>
      </c>
      <c r="B54" s="33" t="s">
        <v>360</v>
      </c>
      <c r="C54" s="33" t="s">
        <v>142</v>
      </c>
      <c r="D54" s="34" t="s">
        <v>19</v>
      </c>
      <c r="E54" s="31" t="s">
        <v>20</v>
      </c>
      <c r="F54" s="35" t="s">
        <v>19</v>
      </c>
      <c r="G54" s="36" t="s">
        <v>21</v>
      </c>
      <c r="H54" s="36">
        <v>27101</v>
      </c>
      <c r="I54" s="30" t="s">
        <v>143</v>
      </c>
      <c r="J54" s="37" t="s">
        <v>151</v>
      </c>
      <c r="K54" s="30" t="s">
        <v>152</v>
      </c>
      <c r="L54" s="30" t="s">
        <v>146</v>
      </c>
      <c r="M54" s="30" t="s">
        <v>146</v>
      </c>
      <c r="N54" s="30" t="s">
        <v>147</v>
      </c>
      <c r="O54" s="38">
        <v>13</v>
      </c>
      <c r="P54" s="40">
        <f>5051.8/13</f>
        <v>388.6</v>
      </c>
      <c r="Q54" s="30" t="s">
        <v>148</v>
      </c>
      <c r="R54" s="39">
        <f t="shared" si="11"/>
        <v>5051.8</v>
      </c>
      <c r="S54" s="39">
        <f t="shared" si="12"/>
        <v>5051.8</v>
      </c>
      <c r="T54" s="41"/>
    </row>
    <row r="55" spans="1:26" s="42" customFormat="1" ht="50.15" customHeight="1" x14ac:dyDescent="0.35">
      <c r="A55" s="32" t="s">
        <v>18</v>
      </c>
      <c r="B55" s="33" t="s">
        <v>360</v>
      </c>
      <c r="C55" s="33" t="s">
        <v>142</v>
      </c>
      <c r="D55" s="34" t="s">
        <v>19</v>
      </c>
      <c r="E55" s="31" t="s">
        <v>20</v>
      </c>
      <c r="F55" s="35" t="s">
        <v>19</v>
      </c>
      <c r="G55" s="36" t="s">
        <v>22</v>
      </c>
      <c r="H55" s="36">
        <v>33801</v>
      </c>
      <c r="I55" s="30" t="s">
        <v>153</v>
      </c>
      <c r="J55" s="37" t="s">
        <v>154</v>
      </c>
      <c r="K55" s="30" t="s">
        <v>155</v>
      </c>
      <c r="L55" s="30" t="s">
        <v>146</v>
      </c>
      <c r="M55" s="30" t="s">
        <v>146</v>
      </c>
      <c r="N55" s="30" t="s">
        <v>156</v>
      </c>
      <c r="O55" s="38">
        <v>1</v>
      </c>
      <c r="P55" s="40">
        <v>33129.599999999999</v>
      </c>
      <c r="Q55" s="30" t="s">
        <v>148</v>
      </c>
      <c r="R55" s="39">
        <f t="shared" si="11"/>
        <v>33129.599999999999</v>
      </c>
      <c r="S55" s="39">
        <f t="shared" si="12"/>
        <v>33129.599999999999</v>
      </c>
      <c r="T55" s="41"/>
    </row>
    <row r="56" spans="1:26" s="42" customFormat="1" ht="50.15" customHeight="1" x14ac:dyDescent="0.35">
      <c r="A56" s="32" t="s">
        <v>18</v>
      </c>
      <c r="B56" s="33" t="s">
        <v>360</v>
      </c>
      <c r="C56" s="33" t="s">
        <v>142</v>
      </c>
      <c r="D56" s="34" t="s">
        <v>19</v>
      </c>
      <c r="E56" s="31" t="s">
        <v>36</v>
      </c>
      <c r="F56" s="35" t="s">
        <v>157</v>
      </c>
      <c r="G56" s="36" t="s">
        <v>158</v>
      </c>
      <c r="H56" s="36">
        <v>32201</v>
      </c>
      <c r="I56" s="30" t="s">
        <v>159</v>
      </c>
      <c r="J56" s="37" t="s">
        <v>154</v>
      </c>
      <c r="K56" s="30" t="s">
        <v>160</v>
      </c>
      <c r="L56" s="30" t="s">
        <v>146</v>
      </c>
      <c r="M56" s="30" t="s">
        <v>146</v>
      </c>
      <c r="N56" s="30" t="s">
        <v>156</v>
      </c>
      <c r="O56" s="38">
        <v>1</v>
      </c>
      <c r="P56" s="40">
        <v>89939.520000000004</v>
      </c>
      <c r="Q56" s="30" t="s">
        <v>148</v>
      </c>
      <c r="R56" s="39">
        <f t="shared" si="11"/>
        <v>89939.520000000004</v>
      </c>
      <c r="S56" s="39">
        <f t="shared" si="12"/>
        <v>89939.520000000004</v>
      </c>
      <c r="T56" s="41"/>
    </row>
    <row r="57" spans="1:26" s="42" customFormat="1" ht="50.15" customHeight="1" x14ac:dyDescent="0.35">
      <c r="A57" s="32" t="s">
        <v>18</v>
      </c>
      <c r="B57" s="33" t="s">
        <v>360</v>
      </c>
      <c r="C57" s="33" t="s">
        <v>142</v>
      </c>
      <c r="D57" s="34" t="s">
        <v>19</v>
      </c>
      <c r="E57" s="31" t="s">
        <v>20</v>
      </c>
      <c r="F57" s="35" t="s">
        <v>19</v>
      </c>
      <c r="G57" s="36" t="s">
        <v>22</v>
      </c>
      <c r="H57" s="36">
        <v>32201</v>
      </c>
      <c r="I57" s="30" t="s">
        <v>159</v>
      </c>
      <c r="J57" s="37" t="s">
        <v>154</v>
      </c>
      <c r="K57" s="30" t="s">
        <v>160</v>
      </c>
      <c r="L57" s="30" t="s">
        <v>146</v>
      </c>
      <c r="M57" s="30" t="s">
        <v>146</v>
      </c>
      <c r="N57" s="30" t="s">
        <v>156</v>
      </c>
      <c r="O57" s="38">
        <v>1</v>
      </c>
      <c r="P57" s="40">
        <v>70058.42</v>
      </c>
      <c r="Q57" s="30" t="s">
        <v>148</v>
      </c>
      <c r="R57" s="39">
        <f>P57*O57</f>
        <v>70058.42</v>
      </c>
      <c r="S57" s="39">
        <f t="shared" si="12"/>
        <v>70058.42</v>
      </c>
      <c r="T57" s="41"/>
    </row>
    <row r="58" spans="1:26" s="42" customFormat="1" ht="50.15" customHeight="1" x14ac:dyDescent="0.35">
      <c r="A58" s="32" t="s">
        <v>18</v>
      </c>
      <c r="B58" s="33" t="s">
        <v>360</v>
      </c>
      <c r="C58" s="33" t="s">
        <v>142</v>
      </c>
      <c r="D58" s="34" t="s">
        <v>19</v>
      </c>
      <c r="E58" s="31" t="s">
        <v>20</v>
      </c>
      <c r="F58" s="35" t="s">
        <v>19</v>
      </c>
      <c r="G58" s="36" t="s">
        <v>22</v>
      </c>
      <c r="H58" s="36">
        <v>31301</v>
      </c>
      <c r="I58" s="30" t="s">
        <v>161</v>
      </c>
      <c r="J58" s="37" t="s">
        <v>154</v>
      </c>
      <c r="K58" s="30" t="s">
        <v>162</v>
      </c>
      <c r="L58" s="30" t="s">
        <v>146</v>
      </c>
      <c r="M58" s="30" t="s">
        <v>146</v>
      </c>
      <c r="N58" s="30" t="s">
        <v>163</v>
      </c>
      <c r="O58" s="38">
        <v>1</v>
      </c>
      <c r="P58" s="40">
        <v>1446</v>
      </c>
      <c r="Q58" s="30" t="s">
        <v>148</v>
      </c>
      <c r="R58" s="39">
        <f t="shared" si="11"/>
        <v>1446</v>
      </c>
      <c r="S58" s="39">
        <f t="shared" si="12"/>
        <v>1446</v>
      </c>
      <c r="T58" s="41"/>
      <c r="Y58" s="43"/>
      <c r="Z58" s="43"/>
    </row>
    <row r="59" spans="1:26" s="42" customFormat="1" ht="50.15" customHeight="1" x14ac:dyDescent="0.35">
      <c r="A59" s="32" t="s">
        <v>18</v>
      </c>
      <c r="B59" s="33" t="s">
        <v>360</v>
      </c>
      <c r="C59" s="33" t="s">
        <v>142</v>
      </c>
      <c r="D59" s="34" t="s">
        <v>19</v>
      </c>
      <c r="E59" s="31" t="s">
        <v>20</v>
      </c>
      <c r="F59" s="35" t="s">
        <v>19</v>
      </c>
      <c r="G59" s="36" t="s">
        <v>21</v>
      </c>
      <c r="H59" s="36">
        <v>21101</v>
      </c>
      <c r="I59" s="30" t="s">
        <v>164</v>
      </c>
      <c r="J59" s="37" t="s">
        <v>165</v>
      </c>
      <c r="K59" s="30" t="s">
        <v>166</v>
      </c>
      <c r="L59" s="30" t="s">
        <v>146</v>
      </c>
      <c r="M59" s="30" t="s">
        <v>146</v>
      </c>
      <c r="N59" s="30" t="s">
        <v>167</v>
      </c>
      <c r="O59" s="38">
        <v>1</v>
      </c>
      <c r="P59" s="40">
        <v>307.62</v>
      </c>
      <c r="Q59" s="30" t="s">
        <v>148</v>
      </c>
      <c r="R59" s="39">
        <f>P59*O59</f>
        <v>307.62</v>
      </c>
      <c r="S59" s="39">
        <f>R59</f>
        <v>307.62</v>
      </c>
      <c r="T59" s="41"/>
    </row>
    <row r="60" spans="1:26" s="42" customFormat="1" ht="50.15" customHeight="1" x14ac:dyDescent="0.35">
      <c r="A60" s="32" t="s">
        <v>18</v>
      </c>
      <c r="B60" s="33" t="s">
        <v>360</v>
      </c>
      <c r="C60" s="33" t="s">
        <v>142</v>
      </c>
      <c r="D60" s="34" t="s">
        <v>19</v>
      </c>
      <c r="E60" s="31" t="s">
        <v>20</v>
      </c>
      <c r="F60" s="35" t="s">
        <v>19</v>
      </c>
      <c r="G60" s="36" t="s">
        <v>21</v>
      </c>
      <c r="H60" s="36">
        <v>21101</v>
      </c>
      <c r="I60" s="30" t="s">
        <v>164</v>
      </c>
      <c r="J60" s="37" t="s">
        <v>165</v>
      </c>
      <c r="K60" s="30" t="s">
        <v>166</v>
      </c>
      <c r="L60" s="30" t="s">
        <v>146</v>
      </c>
      <c r="M60" s="30" t="s">
        <v>146</v>
      </c>
      <c r="N60" s="30" t="s">
        <v>167</v>
      </c>
      <c r="O60" s="38">
        <v>1</v>
      </c>
      <c r="P60" s="40">
        <v>307.61</v>
      </c>
      <c r="Q60" s="30" t="s">
        <v>148</v>
      </c>
      <c r="R60" s="39">
        <f>P60*O60</f>
        <v>307.61</v>
      </c>
      <c r="S60" s="39">
        <f t="shared" ref="S60:S118" si="13">R60</f>
        <v>307.61</v>
      </c>
      <c r="T60" s="41"/>
    </row>
    <row r="61" spans="1:26" s="42" customFormat="1" ht="50.15" customHeight="1" x14ac:dyDescent="0.35">
      <c r="A61" s="32" t="s">
        <v>18</v>
      </c>
      <c r="B61" s="33" t="s">
        <v>360</v>
      </c>
      <c r="C61" s="33" t="s">
        <v>142</v>
      </c>
      <c r="D61" s="34" t="s">
        <v>19</v>
      </c>
      <c r="E61" s="31" t="s">
        <v>20</v>
      </c>
      <c r="F61" s="35" t="s">
        <v>19</v>
      </c>
      <c r="G61" s="36" t="s">
        <v>21</v>
      </c>
      <c r="H61" s="36">
        <v>22104</v>
      </c>
      <c r="I61" s="30" t="s">
        <v>168</v>
      </c>
      <c r="J61" s="37" t="s">
        <v>169</v>
      </c>
      <c r="K61" s="30" t="s">
        <v>170</v>
      </c>
      <c r="L61" s="30" t="s">
        <v>146</v>
      </c>
      <c r="M61" s="30" t="s">
        <v>146</v>
      </c>
      <c r="N61" s="30" t="s">
        <v>167</v>
      </c>
      <c r="O61" s="38">
        <v>3</v>
      </c>
      <c r="P61" s="40">
        <f>225*1.16</f>
        <v>261</v>
      </c>
      <c r="Q61" s="30" t="s">
        <v>148</v>
      </c>
      <c r="R61" s="39">
        <f t="shared" ref="R61:R83" si="14">P61*O61</f>
        <v>783</v>
      </c>
      <c r="S61" s="39">
        <f t="shared" si="13"/>
        <v>783</v>
      </c>
      <c r="T61" s="41"/>
    </row>
    <row r="62" spans="1:26" s="42" customFormat="1" ht="50.15" customHeight="1" x14ac:dyDescent="0.35">
      <c r="A62" s="32" t="s">
        <v>18</v>
      </c>
      <c r="B62" s="33" t="s">
        <v>360</v>
      </c>
      <c r="C62" s="33" t="s">
        <v>142</v>
      </c>
      <c r="D62" s="34" t="s">
        <v>19</v>
      </c>
      <c r="E62" s="31" t="s">
        <v>20</v>
      </c>
      <c r="F62" s="35" t="s">
        <v>19</v>
      </c>
      <c r="G62" s="36" t="s">
        <v>21</v>
      </c>
      <c r="H62" s="36">
        <v>22104</v>
      </c>
      <c r="I62" s="30" t="s">
        <v>168</v>
      </c>
      <c r="J62" s="37" t="s">
        <v>171</v>
      </c>
      <c r="K62" s="30" t="s">
        <v>172</v>
      </c>
      <c r="L62" s="30" t="s">
        <v>146</v>
      </c>
      <c r="M62" s="30" t="s">
        <v>146</v>
      </c>
      <c r="N62" s="30" t="s">
        <v>167</v>
      </c>
      <c r="O62" s="38">
        <v>2</v>
      </c>
      <c r="P62" s="40">
        <f>485*1.16</f>
        <v>562.59999999999991</v>
      </c>
      <c r="Q62" s="30" t="s">
        <v>148</v>
      </c>
      <c r="R62" s="39">
        <f t="shared" si="14"/>
        <v>1125.1999999999998</v>
      </c>
      <c r="S62" s="39">
        <f t="shared" si="13"/>
        <v>1125.1999999999998</v>
      </c>
      <c r="T62" s="41"/>
    </row>
    <row r="63" spans="1:26" s="42" customFormat="1" ht="50.15" customHeight="1" x14ac:dyDescent="0.35">
      <c r="A63" s="32" t="s">
        <v>18</v>
      </c>
      <c r="B63" s="33" t="s">
        <v>360</v>
      </c>
      <c r="C63" s="33" t="s">
        <v>142</v>
      </c>
      <c r="D63" s="34" t="s">
        <v>19</v>
      </c>
      <c r="E63" s="31" t="s">
        <v>20</v>
      </c>
      <c r="F63" s="35" t="s">
        <v>19</v>
      </c>
      <c r="G63" s="36" t="s">
        <v>21</v>
      </c>
      <c r="H63" s="36">
        <v>22104</v>
      </c>
      <c r="I63" s="30" t="s">
        <v>168</v>
      </c>
      <c r="J63" s="37" t="s">
        <v>173</v>
      </c>
      <c r="K63" s="30" t="s">
        <v>174</v>
      </c>
      <c r="L63" s="30" t="s">
        <v>146</v>
      </c>
      <c r="M63" s="30" t="s">
        <v>146</v>
      </c>
      <c r="N63" s="30" t="s">
        <v>167</v>
      </c>
      <c r="O63" s="38">
        <v>1</v>
      </c>
      <c r="P63" s="40">
        <v>476.57</v>
      </c>
      <c r="Q63" s="30" t="s">
        <v>148</v>
      </c>
      <c r="R63" s="39">
        <f t="shared" si="14"/>
        <v>476.57</v>
      </c>
      <c r="S63" s="39">
        <f t="shared" si="13"/>
        <v>476.57</v>
      </c>
      <c r="T63" s="41"/>
    </row>
    <row r="64" spans="1:26" s="42" customFormat="1" ht="50.15" customHeight="1" x14ac:dyDescent="0.35">
      <c r="A64" s="32" t="s">
        <v>18</v>
      </c>
      <c r="B64" s="33" t="s">
        <v>360</v>
      </c>
      <c r="C64" s="33" t="s">
        <v>142</v>
      </c>
      <c r="D64" s="34" t="s">
        <v>19</v>
      </c>
      <c r="E64" s="31" t="s">
        <v>20</v>
      </c>
      <c r="F64" s="35" t="s">
        <v>19</v>
      </c>
      <c r="G64" s="36" t="s">
        <v>21</v>
      </c>
      <c r="H64" s="36">
        <v>35501</v>
      </c>
      <c r="I64" s="30" t="s">
        <v>175</v>
      </c>
      <c r="J64" s="37" t="s">
        <v>154</v>
      </c>
      <c r="K64" s="30" t="s">
        <v>176</v>
      </c>
      <c r="L64" s="30" t="s">
        <v>146</v>
      </c>
      <c r="M64" s="30" t="s">
        <v>146</v>
      </c>
      <c r="N64" s="30" t="s">
        <v>163</v>
      </c>
      <c r="O64" s="38">
        <v>1</v>
      </c>
      <c r="P64" s="40">
        <v>4450</v>
      </c>
      <c r="Q64" s="30" t="s">
        <v>148</v>
      </c>
      <c r="R64" s="39">
        <f t="shared" si="14"/>
        <v>4450</v>
      </c>
      <c r="S64" s="39">
        <f t="shared" si="13"/>
        <v>4450</v>
      </c>
      <c r="T64" s="41"/>
    </row>
    <row r="65" spans="1:21" s="42" customFormat="1" ht="50.15" customHeight="1" x14ac:dyDescent="0.35">
      <c r="A65" s="32" t="s">
        <v>18</v>
      </c>
      <c r="B65" s="33" t="s">
        <v>360</v>
      </c>
      <c r="C65" s="33" t="s">
        <v>142</v>
      </c>
      <c r="D65" s="34" t="s">
        <v>19</v>
      </c>
      <c r="E65" s="31" t="s">
        <v>20</v>
      </c>
      <c r="F65" s="35" t="s">
        <v>19</v>
      </c>
      <c r="G65" s="36" t="s">
        <v>22</v>
      </c>
      <c r="H65" s="36">
        <v>35801</v>
      </c>
      <c r="I65" s="30" t="s">
        <v>177</v>
      </c>
      <c r="J65" s="37" t="s">
        <v>154</v>
      </c>
      <c r="K65" s="30" t="s">
        <v>178</v>
      </c>
      <c r="L65" s="30" t="s">
        <v>146</v>
      </c>
      <c r="M65" s="30" t="s">
        <v>146</v>
      </c>
      <c r="N65" s="30" t="s">
        <v>156</v>
      </c>
      <c r="O65" s="38">
        <v>1</v>
      </c>
      <c r="P65" s="40">
        <v>27956</v>
      </c>
      <c r="Q65" s="30" t="s">
        <v>148</v>
      </c>
      <c r="R65" s="39">
        <f t="shared" si="14"/>
        <v>27956</v>
      </c>
      <c r="S65" s="39">
        <v>27956</v>
      </c>
      <c r="T65" s="41"/>
    </row>
    <row r="66" spans="1:21" s="42" customFormat="1" ht="50.15" customHeight="1" x14ac:dyDescent="0.35">
      <c r="A66" s="32" t="s">
        <v>18</v>
      </c>
      <c r="B66" s="33" t="s">
        <v>360</v>
      </c>
      <c r="C66" s="33" t="s">
        <v>142</v>
      </c>
      <c r="D66" s="34" t="s">
        <v>19</v>
      </c>
      <c r="E66" s="31" t="s">
        <v>36</v>
      </c>
      <c r="F66" s="35" t="s">
        <v>157</v>
      </c>
      <c r="G66" s="36" t="s">
        <v>158</v>
      </c>
      <c r="H66" s="36">
        <v>35801</v>
      </c>
      <c r="I66" s="30" t="s">
        <v>177</v>
      </c>
      <c r="J66" s="37" t="s">
        <v>154</v>
      </c>
      <c r="K66" s="30" t="s">
        <v>179</v>
      </c>
      <c r="L66" s="30" t="s">
        <v>146</v>
      </c>
      <c r="M66" s="30" t="s">
        <v>146</v>
      </c>
      <c r="N66" s="30" t="s">
        <v>156</v>
      </c>
      <c r="O66" s="38">
        <v>1</v>
      </c>
      <c r="P66" s="40">
        <v>13978</v>
      </c>
      <c r="Q66" s="30" t="s">
        <v>148</v>
      </c>
      <c r="R66" s="39">
        <f t="shared" si="14"/>
        <v>13978</v>
      </c>
      <c r="S66" s="39">
        <f>R66</f>
        <v>13978</v>
      </c>
      <c r="T66" s="41"/>
    </row>
    <row r="67" spans="1:21" s="42" customFormat="1" ht="50.15" customHeight="1" x14ac:dyDescent="0.35">
      <c r="A67" s="32" t="s">
        <v>18</v>
      </c>
      <c r="B67" s="33" t="s">
        <v>360</v>
      </c>
      <c r="C67" s="33" t="s">
        <v>142</v>
      </c>
      <c r="D67" s="34" t="s">
        <v>19</v>
      </c>
      <c r="E67" s="31" t="s">
        <v>20</v>
      </c>
      <c r="F67" s="35" t="s">
        <v>19</v>
      </c>
      <c r="G67" s="36" t="s">
        <v>21</v>
      </c>
      <c r="H67" s="36">
        <v>22104</v>
      </c>
      <c r="I67" s="30" t="s">
        <v>168</v>
      </c>
      <c r="J67" s="37" t="s">
        <v>180</v>
      </c>
      <c r="K67" s="30" t="s">
        <v>110</v>
      </c>
      <c r="L67" s="30" t="s">
        <v>146</v>
      </c>
      <c r="M67" s="30" t="s">
        <v>146</v>
      </c>
      <c r="N67" s="30" t="s">
        <v>163</v>
      </c>
      <c r="O67" s="38">
        <v>1</v>
      </c>
      <c r="P67" s="40">
        <v>693</v>
      </c>
      <c r="Q67" s="30" t="s">
        <v>148</v>
      </c>
      <c r="R67" s="39">
        <f t="shared" si="14"/>
        <v>693</v>
      </c>
      <c r="S67" s="39">
        <f t="shared" si="13"/>
        <v>693</v>
      </c>
      <c r="T67" s="41"/>
    </row>
    <row r="68" spans="1:21" s="42" customFormat="1" ht="50.15" customHeight="1" x14ac:dyDescent="0.35">
      <c r="A68" s="32" t="s">
        <v>18</v>
      </c>
      <c r="B68" s="33" t="s">
        <v>360</v>
      </c>
      <c r="C68" s="33" t="s">
        <v>142</v>
      </c>
      <c r="D68" s="34" t="s">
        <v>19</v>
      </c>
      <c r="E68" s="31" t="s">
        <v>20</v>
      </c>
      <c r="F68" s="35" t="s">
        <v>19</v>
      </c>
      <c r="G68" s="36" t="s">
        <v>21</v>
      </c>
      <c r="H68" s="36">
        <v>32601</v>
      </c>
      <c r="I68" s="30" t="s">
        <v>181</v>
      </c>
      <c r="J68" s="37" t="s">
        <v>154</v>
      </c>
      <c r="K68" s="30" t="s">
        <v>182</v>
      </c>
      <c r="L68" s="30" t="s">
        <v>146</v>
      </c>
      <c r="M68" s="30" t="s">
        <v>146</v>
      </c>
      <c r="N68" s="30" t="s">
        <v>163</v>
      </c>
      <c r="O68" s="38">
        <v>1</v>
      </c>
      <c r="P68" s="40">
        <v>2608.12</v>
      </c>
      <c r="Q68" s="30" t="s">
        <v>148</v>
      </c>
      <c r="R68" s="39">
        <f t="shared" si="14"/>
        <v>2608.12</v>
      </c>
      <c r="S68" s="39">
        <f t="shared" si="13"/>
        <v>2608.12</v>
      </c>
      <c r="T68" s="41"/>
    </row>
    <row r="69" spans="1:21" s="42" customFormat="1" ht="50.15" customHeight="1" x14ac:dyDescent="0.35">
      <c r="A69" s="32" t="s">
        <v>18</v>
      </c>
      <c r="B69" s="33" t="s">
        <v>360</v>
      </c>
      <c r="C69" s="33" t="s">
        <v>142</v>
      </c>
      <c r="D69" s="34" t="s">
        <v>19</v>
      </c>
      <c r="E69" s="31" t="s">
        <v>20</v>
      </c>
      <c r="F69" s="35" t="s">
        <v>19</v>
      </c>
      <c r="G69" s="36" t="s">
        <v>21</v>
      </c>
      <c r="H69" s="36">
        <v>39202</v>
      </c>
      <c r="I69" s="30" t="s">
        <v>183</v>
      </c>
      <c r="J69" s="37" t="s">
        <v>154</v>
      </c>
      <c r="K69" s="30" t="s">
        <v>182</v>
      </c>
      <c r="L69" s="30" t="s">
        <v>146</v>
      </c>
      <c r="M69" s="30" t="s">
        <v>146</v>
      </c>
      <c r="N69" s="30" t="s">
        <v>163</v>
      </c>
      <c r="O69" s="38">
        <v>1</v>
      </c>
      <c r="P69" s="40">
        <v>738</v>
      </c>
      <c r="Q69" s="30" t="s">
        <v>148</v>
      </c>
      <c r="R69" s="39">
        <f t="shared" si="14"/>
        <v>738</v>
      </c>
      <c r="S69" s="39">
        <f t="shared" si="13"/>
        <v>738</v>
      </c>
      <c r="T69" s="41"/>
    </row>
    <row r="70" spans="1:21" s="42" customFormat="1" ht="50.15" customHeight="1" x14ac:dyDescent="0.35">
      <c r="A70" s="32" t="s">
        <v>18</v>
      </c>
      <c r="B70" s="33" t="s">
        <v>360</v>
      </c>
      <c r="C70" s="33" t="s">
        <v>142</v>
      </c>
      <c r="D70" s="34" t="s">
        <v>19</v>
      </c>
      <c r="E70" s="31" t="s">
        <v>20</v>
      </c>
      <c r="F70" s="35" t="s">
        <v>19</v>
      </c>
      <c r="G70" s="36" t="s">
        <v>21</v>
      </c>
      <c r="H70" s="36">
        <v>21601</v>
      </c>
      <c r="I70" s="30" t="s">
        <v>184</v>
      </c>
      <c r="J70" s="37" t="s">
        <v>185</v>
      </c>
      <c r="K70" s="30" t="s">
        <v>186</v>
      </c>
      <c r="L70" s="30" t="s">
        <v>146</v>
      </c>
      <c r="M70" s="30" t="s">
        <v>146</v>
      </c>
      <c r="N70" s="30" t="s">
        <v>147</v>
      </c>
      <c r="O70" s="38">
        <v>20</v>
      </c>
      <c r="P70" s="40">
        <f>1919.2/20</f>
        <v>95.960000000000008</v>
      </c>
      <c r="Q70" s="30" t="s">
        <v>148</v>
      </c>
      <c r="R70" s="39">
        <f t="shared" si="14"/>
        <v>1919.2000000000003</v>
      </c>
      <c r="S70" s="39">
        <f t="shared" si="13"/>
        <v>1919.2000000000003</v>
      </c>
      <c r="T70" s="41"/>
    </row>
    <row r="71" spans="1:21" s="42" customFormat="1" ht="50.15" customHeight="1" x14ac:dyDescent="0.35">
      <c r="A71" s="32" t="s">
        <v>18</v>
      </c>
      <c r="B71" s="33" t="s">
        <v>360</v>
      </c>
      <c r="C71" s="33" t="s">
        <v>142</v>
      </c>
      <c r="D71" s="34" t="s">
        <v>19</v>
      </c>
      <c r="E71" s="31" t="s">
        <v>20</v>
      </c>
      <c r="F71" s="35" t="s">
        <v>19</v>
      </c>
      <c r="G71" s="36" t="s">
        <v>21</v>
      </c>
      <c r="H71" s="36">
        <v>21601</v>
      </c>
      <c r="I71" s="30" t="s">
        <v>184</v>
      </c>
      <c r="J71" s="37" t="s">
        <v>94</v>
      </c>
      <c r="K71" s="30" t="s">
        <v>95</v>
      </c>
      <c r="L71" s="30" t="s">
        <v>146</v>
      </c>
      <c r="M71" s="30" t="s">
        <v>146</v>
      </c>
      <c r="N71" s="30" t="s">
        <v>147</v>
      </c>
      <c r="O71" s="38">
        <v>100</v>
      </c>
      <c r="P71" s="40">
        <f>1458/O71</f>
        <v>14.58</v>
      </c>
      <c r="Q71" s="30" t="s">
        <v>148</v>
      </c>
      <c r="R71" s="39">
        <f t="shared" si="14"/>
        <v>1458</v>
      </c>
      <c r="S71" s="39">
        <f t="shared" si="13"/>
        <v>1458</v>
      </c>
      <c r="T71" s="41"/>
    </row>
    <row r="72" spans="1:21" s="42" customFormat="1" ht="50.15" customHeight="1" x14ac:dyDescent="0.35">
      <c r="A72" s="32" t="s">
        <v>18</v>
      </c>
      <c r="B72" s="33" t="s">
        <v>360</v>
      </c>
      <c r="C72" s="33" t="s">
        <v>142</v>
      </c>
      <c r="D72" s="34" t="s">
        <v>19</v>
      </c>
      <c r="E72" s="31" t="s">
        <v>20</v>
      </c>
      <c r="F72" s="35" t="s">
        <v>19</v>
      </c>
      <c r="G72" s="36" t="s">
        <v>21</v>
      </c>
      <c r="H72" s="36">
        <v>21601</v>
      </c>
      <c r="I72" s="30" t="s">
        <v>184</v>
      </c>
      <c r="J72" s="37" t="s">
        <v>187</v>
      </c>
      <c r="K72" s="30" t="s">
        <v>188</v>
      </c>
      <c r="L72" s="30" t="s">
        <v>146</v>
      </c>
      <c r="M72" s="30" t="s">
        <v>146</v>
      </c>
      <c r="N72" s="30" t="s">
        <v>147</v>
      </c>
      <c r="O72" s="38">
        <v>80</v>
      </c>
      <c r="P72" s="40">
        <f>2531.2/80</f>
        <v>31.639999999999997</v>
      </c>
      <c r="Q72" s="30" t="s">
        <v>148</v>
      </c>
      <c r="R72" s="39">
        <f t="shared" si="14"/>
        <v>2531.1999999999998</v>
      </c>
      <c r="S72" s="39">
        <f t="shared" si="13"/>
        <v>2531.1999999999998</v>
      </c>
      <c r="T72" s="41"/>
    </row>
    <row r="73" spans="1:21" s="42" customFormat="1" ht="50.15" customHeight="1" x14ac:dyDescent="0.35">
      <c r="A73" s="32" t="s">
        <v>18</v>
      </c>
      <c r="B73" s="33" t="s">
        <v>360</v>
      </c>
      <c r="C73" s="33" t="s">
        <v>142</v>
      </c>
      <c r="D73" s="34" t="s">
        <v>19</v>
      </c>
      <c r="E73" s="31" t="s">
        <v>20</v>
      </c>
      <c r="F73" s="35" t="s">
        <v>19</v>
      </c>
      <c r="G73" s="36" t="s">
        <v>21</v>
      </c>
      <c r="H73" s="36">
        <v>21601</v>
      </c>
      <c r="I73" s="30" t="s">
        <v>184</v>
      </c>
      <c r="J73" s="37" t="s">
        <v>189</v>
      </c>
      <c r="K73" s="30" t="s">
        <v>190</v>
      </c>
      <c r="L73" s="30" t="s">
        <v>146</v>
      </c>
      <c r="M73" s="30" t="s">
        <v>146</v>
      </c>
      <c r="N73" s="30" t="s">
        <v>191</v>
      </c>
      <c r="O73" s="38">
        <v>15</v>
      </c>
      <c r="P73" s="40">
        <f>3914.85/15</f>
        <v>260.99</v>
      </c>
      <c r="Q73" s="30" t="s">
        <v>148</v>
      </c>
      <c r="R73" s="39">
        <f t="shared" si="14"/>
        <v>3914.8500000000004</v>
      </c>
      <c r="S73" s="39">
        <f t="shared" si="13"/>
        <v>3914.8500000000004</v>
      </c>
      <c r="T73" s="41"/>
    </row>
    <row r="74" spans="1:21" s="42" customFormat="1" ht="50.15" customHeight="1" x14ac:dyDescent="0.35">
      <c r="A74" s="32" t="s">
        <v>18</v>
      </c>
      <c r="B74" s="33" t="s">
        <v>360</v>
      </c>
      <c r="C74" s="33" t="s">
        <v>142</v>
      </c>
      <c r="D74" s="34" t="s">
        <v>19</v>
      </c>
      <c r="E74" s="31" t="s">
        <v>20</v>
      </c>
      <c r="F74" s="35" t="s">
        <v>19</v>
      </c>
      <c r="G74" s="36" t="s">
        <v>21</v>
      </c>
      <c r="H74" s="36">
        <v>21601</v>
      </c>
      <c r="I74" s="30" t="s">
        <v>184</v>
      </c>
      <c r="J74" s="37" t="s">
        <v>192</v>
      </c>
      <c r="K74" s="30" t="s">
        <v>193</v>
      </c>
      <c r="L74" s="30" t="s">
        <v>146</v>
      </c>
      <c r="M74" s="30" t="s">
        <v>146</v>
      </c>
      <c r="N74" s="30" t="s">
        <v>167</v>
      </c>
      <c r="O74" s="38">
        <v>49</v>
      </c>
      <c r="P74" s="40">
        <f>1154.44/49</f>
        <v>23.560000000000002</v>
      </c>
      <c r="Q74" s="30" t="s">
        <v>148</v>
      </c>
      <c r="R74" s="39">
        <f t="shared" si="14"/>
        <v>1154.44</v>
      </c>
      <c r="S74" s="39">
        <f t="shared" si="13"/>
        <v>1154.44</v>
      </c>
      <c r="T74" s="41"/>
    </row>
    <row r="75" spans="1:21" s="42" customFormat="1" ht="50.15" customHeight="1" x14ac:dyDescent="0.35">
      <c r="A75" s="32" t="s">
        <v>18</v>
      </c>
      <c r="B75" s="33" t="s">
        <v>360</v>
      </c>
      <c r="C75" s="33" t="s">
        <v>142</v>
      </c>
      <c r="D75" s="34" t="s">
        <v>19</v>
      </c>
      <c r="E75" s="31" t="s">
        <v>20</v>
      </c>
      <c r="F75" s="35" t="s">
        <v>19</v>
      </c>
      <c r="G75" s="36" t="s">
        <v>21</v>
      </c>
      <c r="H75" s="36">
        <v>21601</v>
      </c>
      <c r="I75" s="30" t="s">
        <v>184</v>
      </c>
      <c r="J75" s="37" t="s">
        <v>192</v>
      </c>
      <c r="K75" s="30" t="s">
        <v>193</v>
      </c>
      <c r="L75" s="30" t="s">
        <v>146</v>
      </c>
      <c r="M75" s="30" t="s">
        <v>146</v>
      </c>
      <c r="N75" s="30" t="s">
        <v>167</v>
      </c>
      <c r="O75" s="38">
        <v>1</v>
      </c>
      <c r="P75" s="40">
        <v>23.34</v>
      </c>
      <c r="Q75" s="30" t="s">
        <v>148</v>
      </c>
      <c r="R75" s="39">
        <f t="shared" si="14"/>
        <v>23.34</v>
      </c>
      <c r="S75" s="39">
        <f t="shared" si="13"/>
        <v>23.34</v>
      </c>
      <c r="T75" s="41"/>
    </row>
    <row r="76" spans="1:21" s="42" customFormat="1" ht="50.15" customHeight="1" x14ac:dyDescent="0.35">
      <c r="A76" s="32" t="s">
        <v>18</v>
      </c>
      <c r="B76" s="33" t="s">
        <v>360</v>
      </c>
      <c r="C76" s="33" t="s">
        <v>142</v>
      </c>
      <c r="D76" s="34" t="s">
        <v>19</v>
      </c>
      <c r="E76" s="31" t="s">
        <v>36</v>
      </c>
      <c r="F76" s="35" t="s">
        <v>157</v>
      </c>
      <c r="G76" s="36" t="s">
        <v>158</v>
      </c>
      <c r="H76" s="36">
        <v>21601</v>
      </c>
      <c r="I76" s="30" t="s">
        <v>194</v>
      </c>
      <c r="J76" s="37" t="s">
        <v>94</v>
      </c>
      <c r="K76" s="30" t="s">
        <v>95</v>
      </c>
      <c r="L76" s="30" t="s">
        <v>146</v>
      </c>
      <c r="M76" s="30" t="s">
        <v>146</v>
      </c>
      <c r="N76" s="30" t="s">
        <v>147</v>
      </c>
      <c r="O76" s="38">
        <v>30</v>
      </c>
      <c r="P76" s="40">
        <f>437.4/30</f>
        <v>14.58</v>
      </c>
      <c r="Q76" s="30" t="s">
        <v>148</v>
      </c>
      <c r="R76" s="39">
        <f t="shared" si="14"/>
        <v>437.4</v>
      </c>
      <c r="S76" s="39">
        <f t="shared" si="13"/>
        <v>437.4</v>
      </c>
      <c r="T76" s="41"/>
    </row>
    <row r="77" spans="1:21" s="42" customFormat="1" ht="50.15" customHeight="1" x14ac:dyDescent="0.35">
      <c r="A77" s="32" t="s">
        <v>18</v>
      </c>
      <c r="B77" s="33" t="s">
        <v>360</v>
      </c>
      <c r="C77" s="33" t="s">
        <v>142</v>
      </c>
      <c r="D77" s="34" t="s">
        <v>19</v>
      </c>
      <c r="E77" s="31" t="s">
        <v>36</v>
      </c>
      <c r="F77" s="35" t="s">
        <v>157</v>
      </c>
      <c r="G77" s="36" t="s">
        <v>158</v>
      </c>
      <c r="H77" s="36">
        <v>21601</v>
      </c>
      <c r="I77" s="30" t="s">
        <v>194</v>
      </c>
      <c r="J77" s="37" t="s">
        <v>187</v>
      </c>
      <c r="K77" s="30" t="s">
        <v>188</v>
      </c>
      <c r="L77" s="30" t="s">
        <v>146</v>
      </c>
      <c r="M77" s="30" t="s">
        <v>146</v>
      </c>
      <c r="N77" s="30" t="s">
        <v>147</v>
      </c>
      <c r="O77" s="38">
        <v>50</v>
      </c>
      <c r="P77" s="40">
        <f>1582/50</f>
        <v>31.64</v>
      </c>
      <c r="Q77" s="30" t="s">
        <v>148</v>
      </c>
      <c r="R77" s="39">
        <f t="shared" si="14"/>
        <v>1582</v>
      </c>
      <c r="S77" s="39">
        <f t="shared" si="13"/>
        <v>1582</v>
      </c>
      <c r="T77" s="41"/>
    </row>
    <row r="78" spans="1:21" s="42" customFormat="1" ht="50.15" customHeight="1" x14ac:dyDescent="0.35">
      <c r="A78" s="32" t="s">
        <v>18</v>
      </c>
      <c r="B78" s="33" t="s">
        <v>360</v>
      </c>
      <c r="C78" s="33" t="s">
        <v>142</v>
      </c>
      <c r="D78" s="34" t="s">
        <v>19</v>
      </c>
      <c r="E78" s="31" t="s">
        <v>36</v>
      </c>
      <c r="F78" s="35" t="s">
        <v>157</v>
      </c>
      <c r="G78" s="36" t="s">
        <v>158</v>
      </c>
      <c r="H78" s="36">
        <v>21601</v>
      </c>
      <c r="I78" s="30" t="s">
        <v>194</v>
      </c>
      <c r="J78" s="37" t="s">
        <v>189</v>
      </c>
      <c r="K78" s="30" t="s">
        <v>190</v>
      </c>
      <c r="L78" s="30" t="s">
        <v>146</v>
      </c>
      <c r="M78" s="30" t="s">
        <v>146</v>
      </c>
      <c r="N78" s="30" t="s">
        <v>191</v>
      </c>
      <c r="O78" s="38">
        <v>5</v>
      </c>
      <c r="P78" s="40">
        <f>1304.95/5</f>
        <v>260.99</v>
      </c>
      <c r="Q78" s="30" t="s">
        <v>148</v>
      </c>
      <c r="R78" s="39">
        <f t="shared" si="14"/>
        <v>1304.95</v>
      </c>
      <c r="S78" s="39">
        <f t="shared" si="13"/>
        <v>1304.95</v>
      </c>
      <c r="T78" s="41"/>
    </row>
    <row r="79" spans="1:21" s="42" customFormat="1" ht="50.15" customHeight="1" x14ac:dyDescent="0.35">
      <c r="A79" s="32" t="s">
        <v>18</v>
      </c>
      <c r="B79" s="33" t="s">
        <v>360</v>
      </c>
      <c r="C79" s="33" t="s">
        <v>142</v>
      </c>
      <c r="D79" s="34" t="s">
        <v>19</v>
      </c>
      <c r="E79" s="31" t="s">
        <v>36</v>
      </c>
      <c r="F79" s="35" t="s">
        <v>157</v>
      </c>
      <c r="G79" s="36" t="s">
        <v>158</v>
      </c>
      <c r="H79" s="36">
        <v>21601</v>
      </c>
      <c r="I79" s="30" t="s">
        <v>194</v>
      </c>
      <c r="J79" s="37" t="s">
        <v>195</v>
      </c>
      <c r="K79" s="30" t="s">
        <v>193</v>
      </c>
      <c r="L79" s="30" t="s">
        <v>146</v>
      </c>
      <c r="M79" s="30" t="s">
        <v>146</v>
      </c>
      <c r="N79" s="30" t="s">
        <v>147</v>
      </c>
      <c r="O79" s="38">
        <v>49</v>
      </c>
      <c r="P79" s="40">
        <f>1153.95/49</f>
        <v>23.55</v>
      </c>
      <c r="Q79" s="30" t="s">
        <v>148</v>
      </c>
      <c r="R79" s="39">
        <f t="shared" si="14"/>
        <v>1153.95</v>
      </c>
      <c r="S79" s="39">
        <f t="shared" si="13"/>
        <v>1153.95</v>
      </c>
      <c r="T79" s="41"/>
    </row>
    <row r="80" spans="1:21" s="42" customFormat="1" ht="50.15" customHeight="1" x14ac:dyDescent="0.35">
      <c r="A80" s="32" t="s">
        <v>18</v>
      </c>
      <c r="B80" s="33" t="s">
        <v>360</v>
      </c>
      <c r="C80" s="33" t="s">
        <v>142</v>
      </c>
      <c r="D80" s="34" t="s">
        <v>19</v>
      </c>
      <c r="E80" s="31" t="s">
        <v>36</v>
      </c>
      <c r="F80" s="35" t="s">
        <v>157</v>
      </c>
      <c r="G80" s="36" t="s">
        <v>158</v>
      </c>
      <c r="H80" s="36">
        <v>21601</v>
      </c>
      <c r="I80" s="30" t="s">
        <v>194</v>
      </c>
      <c r="J80" s="37" t="s">
        <v>195</v>
      </c>
      <c r="K80" s="30" t="s">
        <v>193</v>
      </c>
      <c r="L80" s="30" t="s">
        <v>146</v>
      </c>
      <c r="M80" s="30" t="s">
        <v>146</v>
      </c>
      <c r="N80" s="30" t="s">
        <v>147</v>
      </c>
      <c r="O80" s="38">
        <v>1</v>
      </c>
      <c r="P80" s="40">
        <v>23.72</v>
      </c>
      <c r="Q80" s="30" t="s">
        <v>148</v>
      </c>
      <c r="R80" s="39">
        <f t="shared" si="14"/>
        <v>23.72</v>
      </c>
      <c r="S80" s="39">
        <f t="shared" si="13"/>
        <v>23.72</v>
      </c>
      <c r="T80" s="41"/>
      <c r="U80" s="44"/>
    </row>
    <row r="81" spans="1:20" s="42" customFormat="1" ht="50.15" customHeight="1" x14ac:dyDescent="0.35">
      <c r="A81" s="32" t="s">
        <v>18</v>
      </c>
      <c r="B81" s="33" t="s">
        <v>360</v>
      </c>
      <c r="C81" s="33" t="s">
        <v>142</v>
      </c>
      <c r="D81" s="34" t="s">
        <v>19</v>
      </c>
      <c r="E81" s="31" t="s">
        <v>20</v>
      </c>
      <c r="F81" s="35" t="s">
        <v>19</v>
      </c>
      <c r="G81" s="36" t="s">
        <v>21</v>
      </c>
      <c r="H81" s="36">
        <v>26103</v>
      </c>
      <c r="I81" s="30" t="s">
        <v>196</v>
      </c>
      <c r="J81" s="37" t="s">
        <v>119</v>
      </c>
      <c r="K81" s="30" t="s">
        <v>120</v>
      </c>
      <c r="L81" s="30" t="s">
        <v>146</v>
      </c>
      <c r="M81" s="30" t="s">
        <v>146</v>
      </c>
      <c r="N81" s="30" t="s">
        <v>197</v>
      </c>
      <c r="O81" s="38">
        <v>1</v>
      </c>
      <c r="P81" s="40">
        <v>20000</v>
      </c>
      <c r="Q81" s="30" t="s">
        <v>148</v>
      </c>
      <c r="R81" s="39">
        <f t="shared" si="14"/>
        <v>20000</v>
      </c>
      <c r="S81" s="39">
        <f t="shared" si="13"/>
        <v>20000</v>
      </c>
      <c r="T81" s="41"/>
    </row>
    <row r="82" spans="1:20" s="42" customFormat="1" ht="50.15" customHeight="1" x14ac:dyDescent="0.35">
      <c r="A82" s="32" t="s">
        <v>18</v>
      </c>
      <c r="B82" s="33" t="s">
        <v>360</v>
      </c>
      <c r="C82" s="33" t="s">
        <v>142</v>
      </c>
      <c r="D82" s="34" t="s">
        <v>19</v>
      </c>
      <c r="E82" s="31" t="s">
        <v>20</v>
      </c>
      <c r="F82" s="35" t="s">
        <v>19</v>
      </c>
      <c r="G82" s="36" t="s">
        <v>21</v>
      </c>
      <c r="H82" s="36">
        <v>33901</v>
      </c>
      <c r="I82" s="30" t="s">
        <v>198</v>
      </c>
      <c r="J82" s="37" t="s">
        <v>154</v>
      </c>
      <c r="K82" s="30" t="s">
        <v>199</v>
      </c>
      <c r="L82" s="30" t="s">
        <v>146</v>
      </c>
      <c r="M82" s="30" t="s">
        <v>146</v>
      </c>
      <c r="N82" s="30" t="s">
        <v>156</v>
      </c>
      <c r="O82" s="38">
        <v>1</v>
      </c>
      <c r="P82" s="40">
        <f>140*1.16</f>
        <v>162.39999999999998</v>
      </c>
      <c r="Q82" s="30" t="s">
        <v>148</v>
      </c>
      <c r="R82" s="39">
        <f t="shared" si="14"/>
        <v>162.39999999999998</v>
      </c>
      <c r="S82" s="39">
        <f t="shared" si="13"/>
        <v>162.39999999999998</v>
      </c>
      <c r="T82" s="41"/>
    </row>
    <row r="83" spans="1:20" s="42" customFormat="1" ht="50.15" customHeight="1" x14ac:dyDescent="0.35">
      <c r="A83" s="32" t="s">
        <v>18</v>
      </c>
      <c r="B83" s="33" t="s">
        <v>360</v>
      </c>
      <c r="C83" s="33" t="s">
        <v>142</v>
      </c>
      <c r="D83" s="34" t="s">
        <v>19</v>
      </c>
      <c r="E83" s="31" t="s">
        <v>36</v>
      </c>
      <c r="F83" s="35" t="s">
        <v>200</v>
      </c>
      <c r="G83" s="36" t="s">
        <v>132</v>
      </c>
      <c r="H83" s="36">
        <v>26102</v>
      </c>
      <c r="I83" s="30" t="s">
        <v>201</v>
      </c>
      <c r="J83" s="37" t="s">
        <v>117</v>
      </c>
      <c r="K83" s="30" t="s">
        <v>118</v>
      </c>
      <c r="L83" s="30" t="s">
        <v>146</v>
      </c>
      <c r="M83" s="30" t="s">
        <v>146</v>
      </c>
      <c r="N83" s="30" t="s">
        <v>197</v>
      </c>
      <c r="O83" s="38">
        <v>1</v>
      </c>
      <c r="P83" s="40">
        <v>2417</v>
      </c>
      <c r="Q83" s="30" t="s">
        <v>148</v>
      </c>
      <c r="R83" s="39">
        <f t="shared" si="14"/>
        <v>2417</v>
      </c>
      <c r="S83" s="39">
        <f t="shared" si="13"/>
        <v>2417</v>
      </c>
      <c r="T83" s="41"/>
    </row>
    <row r="84" spans="1:20" s="42" customFormat="1" ht="50.15" customHeight="1" x14ac:dyDescent="0.35">
      <c r="A84" s="32" t="s">
        <v>18</v>
      </c>
      <c r="B84" s="33" t="s">
        <v>360</v>
      </c>
      <c r="C84" s="33" t="s">
        <v>142</v>
      </c>
      <c r="D84" s="34" t="s">
        <v>19</v>
      </c>
      <c r="E84" s="31" t="s">
        <v>20</v>
      </c>
      <c r="F84" s="35" t="s">
        <v>19</v>
      </c>
      <c r="G84" s="36" t="s">
        <v>21</v>
      </c>
      <c r="H84" s="36">
        <v>33901</v>
      </c>
      <c r="I84" s="30" t="s">
        <v>198</v>
      </c>
      <c r="J84" s="37" t="s">
        <v>154</v>
      </c>
      <c r="K84" s="30" t="s">
        <v>199</v>
      </c>
      <c r="L84" s="30" t="s">
        <v>146</v>
      </c>
      <c r="M84" s="30" t="s">
        <v>146</v>
      </c>
      <c r="N84" s="30" t="s">
        <v>156</v>
      </c>
      <c r="O84" s="38">
        <v>1</v>
      </c>
      <c r="P84" s="40">
        <v>19.63</v>
      </c>
      <c r="Q84" s="30" t="s">
        <v>148</v>
      </c>
      <c r="R84" s="39">
        <f>P84*O84</f>
        <v>19.63</v>
      </c>
      <c r="S84" s="39">
        <f t="shared" si="13"/>
        <v>19.63</v>
      </c>
      <c r="T84" s="41"/>
    </row>
    <row r="85" spans="1:20" s="42" customFormat="1" ht="50.15" customHeight="1" x14ac:dyDescent="0.35">
      <c r="A85" s="32" t="s">
        <v>18</v>
      </c>
      <c r="B85" s="33" t="s">
        <v>360</v>
      </c>
      <c r="C85" s="33" t="s">
        <v>142</v>
      </c>
      <c r="D85" s="34" t="s">
        <v>19</v>
      </c>
      <c r="E85" s="31" t="s">
        <v>20</v>
      </c>
      <c r="F85" s="35" t="s">
        <v>19</v>
      </c>
      <c r="G85" s="36" t="s">
        <v>21</v>
      </c>
      <c r="H85" s="36">
        <v>21601</v>
      </c>
      <c r="I85" s="30" t="s">
        <v>194</v>
      </c>
      <c r="J85" s="37" t="s">
        <v>185</v>
      </c>
      <c r="K85" s="30" t="s">
        <v>186</v>
      </c>
      <c r="L85" s="30" t="s">
        <v>146</v>
      </c>
      <c r="M85" s="30" t="s">
        <v>146</v>
      </c>
      <c r="N85" s="30" t="s">
        <v>147</v>
      </c>
      <c r="O85" s="38">
        <v>60</v>
      </c>
      <c r="P85" s="40">
        <f>3841.8/60</f>
        <v>64.03</v>
      </c>
      <c r="Q85" s="30" t="s">
        <v>148</v>
      </c>
      <c r="R85" s="39">
        <f t="shared" ref="R85:R107" si="15">P85*O85</f>
        <v>3841.8</v>
      </c>
      <c r="S85" s="39">
        <f t="shared" si="13"/>
        <v>3841.8</v>
      </c>
      <c r="T85" s="41"/>
    </row>
    <row r="86" spans="1:20" s="42" customFormat="1" ht="50.15" customHeight="1" x14ac:dyDescent="0.35">
      <c r="A86" s="32" t="s">
        <v>18</v>
      </c>
      <c r="B86" s="33" t="s">
        <v>360</v>
      </c>
      <c r="C86" s="33" t="s">
        <v>142</v>
      </c>
      <c r="D86" s="34" t="s">
        <v>19</v>
      </c>
      <c r="E86" s="31" t="s">
        <v>20</v>
      </c>
      <c r="F86" s="35" t="s">
        <v>19</v>
      </c>
      <c r="G86" s="36" t="s">
        <v>21</v>
      </c>
      <c r="H86" s="36">
        <v>21601</v>
      </c>
      <c r="I86" s="30" t="s">
        <v>194</v>
      </c>
      <c r="J86" s="37" t="s">
        <v>202</v>
      </c>
      <c r="K86" s="30" t="s">
        <v>203</v>
      </c>
      <c r="L86" s="30" t="s">
        <v>146</v>
      </c>
      <c r="M86" s="30" t="s">
        <v>146</v>
      </c>
      <c r="N86" s="30" t="s">
        <v>147</v>
      </c>
      <c r="O86" s="38">
        <v>4</v>
      </c>
      <c r="P86" s="40">
        <f>417.76/4</f>
        <v>104.44</v>
      </c>
      <c r="Q86" s="30" t="s">
        <v>148</v>
      </c>
      <c r="R86" s="39">
        <f t="shared" si="15"/>
        <v>417.76</v>
      </c>
      <c r="S86" s="39">
        <f t="shared" si="13"/>
        <v>417.76</v>
      </c>
      <c r="T86" s="41"/>
    </row>
    <row r="87" spans="1:20" s="42" customFormat="1" ht="50.15" customHeight="1" x14ac:dyDescent="0.35">
      <c r="A87" s="32" t="s">
        <v>18</v>
      </c>
      <c r="B87" s="33" t="s">
        <v>360</v>
      </c>
      <c r="C87" s="33" t="s">
        <v>142</v>
      </c>
      <c r="D87" s="34" t="s">
        <v>19</v>
      </c>
      <c r="E87" s="31" t="s">
        <v>20</v>
      </c>
      <c r="F87" s="35" t="s">
        <v>19</v>
      </c>
      <c r="G87" s="36" t="s">
        <v>21</v>
      </c>
      <c r="H87" s="36">
        <v>21601</v>
      </c>
      <c r="I87" s="30" t="s">
        <v>194</v>
      </c>
      <c r="J87" s="37" t="s">
        <v>73</v>
      </c>
      <c r="K87" s="30" t="s">
        <v>65</v>
      </c>
      <c r="L87" s="30" t="s">
        <v>146</v>
      </c>
      <c r="M87" s="30" t="s">
        <v>146</v>
      </c>
      <c r="N87" s="30" t="s">
        <v>191</v>
      </c>
      <c r="O87" s="38">
        <v>10</v>
      </c>
      <c r="P87" s="40">
        <f>3786.2/10</f>
        <v>378.62</v>
      </c>
      <c r="Q87" s="30" t="s">
        <v>148</v>
      </c>
      <c r="R87" s="39">
        <f t="shared" si="15"/>
        <v>3786.2</v>
      </c>
      <c r="S87" s="39">
        <f t="shared" si="13"/>
        <v>3786.2</v>
      </c>
      <c r="T87" s="41"/>
    </row>
    <row r="88" spans="1:20" s="42" customFormat="1" ht="50.15" customHeight="1" x14ac:dyDescent="0.35">
      <c r="A88" s="32" t="s">
        <v>18</v>
      </c>
      <c r="B88" s="33" t="s">
        <v>360</v>
      </c>
      <c r="C88" s="33" t="s">
        <v>142</v>
      </c>
      <c r="D88" s="34" t="s">
        <v>19</v>
      </c>
      <c r="E88" s="31" t="s">
        <v>36</v>
      </c>
      <c r="F88" s="35" t="s">
        <v>19</v>
      </c>
      <c r="G88" s="36" t="s">
        <v>158</v>
      </c>
      <c r="H88" s="36">
        <v>21601</v>
      </c>
      <c r="I88" s="30" t="s">
        <v>194</v>
      </c>
      <c r="J88" s="37" t="s">
        <v>185</v>
      </c>
      <c r="K88" s="30" t="s">
        <v>186</v>
      </c>
      <c r="L88" s="30" t="s">
        <v>146</v>
      </c>
      <c r="M88" s="30" t="s">
        <v>146</v>
      </c>
      <c r="N88" s="30" t="s">
        <v>147</v>
      </c>
      <c r="O88" s="38">
        <v>20</v>
      </c>
      <c r="P88" s="40">
        <f>1280.6/20</f>
        <v>64.03</v>
      </c>
      <c r="Q88" s="30" t="s">
        <v>148</v>
      </c>
      <c r="R88" s="39">
        <f t="shared" si="15"/>
        <v>1280.5999999999999</v>
      </c>
      <c r="S88" s="39">
        <f t="shared" si="13"/>
        <v>1280.5999999999999</v>
      </c>
      <c r="T88" s="41"/>
    </row>
    <row r="89" spans="1:20" s="42" customFormat="1" ht="50.15" customHeight="1" x14ac:dyDescent="0.35">
      <c r="A89" s="32" t="s">
        <v>18</v>
      </c>
      <c r="B89" s="33" t="s">
        <v>360</v>
      </c>
      <c r="C89" s="33" t="s">
        <v>142</v>
      </c>
      <c r="D89" s="34" t="s">
        <v>19</v>
      </c>
      <c r="E89" s="31" t="s">
        <v>36</v>
      </c>
      <c r="F89" s="35" t="s">
        <v>19</v>
      </c>
      <c r="G89" s="36" t="s">
        <v>158</v>
      </c>
      <c r="H89" s="36">
        <v>21601</v>
      </c>
      <c r="I89" s="30" t="s">
        <v>194</v>
      </c>
      <c r="J89" s="37" t="s">
        <v>202</v>
      </c>
      <c r="K89" s="30" t="s">
        <v>203</v>
      </c>
      <c r="L89" s="30" t="s">
        <v>146</v>
      </c>
      <c r="M89" s="30" t="s">
        <v>146</v>
      </c>
      <c r="N89" s="30" t="s">
        <v>147</v>
      </c>
      <c r="O89" s="38">
        <v>2</v>
      </c>
      <c r="P89" s="40">
        <f>208.8/2</f>
        <v>104.4</v>
      </c>
      <c r="Q89" s="30" t="s">
        <v>148</v>
      </c>
      <c r="R89" s="39">
        <f t="shared" si="15"/>
        <v>208.8</v>
      </c>
      <c r="S89" s="39">
        <f t="shared" si="13"/>
        <v>208.8</v>
      </c>
      <c r="T89" s="41"/>
    </row>
    <row r="90" spans="1:20" s="42" customFormat="1" ht="50.15" customHeight="1" x14ac:dyDescent="0.35">
      <c r="A90" s="32" t="s">
        <v>18</v>
      </c>
      <c r="B90" s="33" t="s">
        <v>360</v>
      </c>
      <c r="C90" s="33" t="s">
        <v>142</v>
      </c>
      <c r="D90" s="34" t="s">
        <v>19</v>
      </c>
      <c r="E90" s="31" t="s">
        <v>36</v>
      </c>
      <c r="F90" s="35" t="s">
        <v>19</v>
      </c>
      <c r="G90" s="36" t="s">
        <v>158</v>
      </c>
      <c r="H90" s="36">
        <v>21601</v>
      </c>
      <c r="I90" s="30" t="s">
        <v>194</v>
      </c>
      <c r="J90" s="37" t="s">
        <v>73</v>
      </c>
      <c r="K90" s="30" t="s">
        <v>65</v>
      </c>
      <c r="L90" s="30" t="s">
        <v>146</v>
      </c>
      <c r="M90" s="30" t="s">
        <v>146</v>
      </c>
      <c r="N90" s="30" t="s">
        <v>191</v>
      </c>
      <c r="O90" s="38">
        <v>2</v>
      </c>
      <c r="P90" s="40">
        <f>757.24/2</f>
        <v>378.62</v>
      </c>
      <c r="Q90" s="30" t="s">
        <v>148</v>
      </c>
      <c r="R90" s="39">
        <f t="shared" si="15"/>
        <v>757.24</v>
      </c>
      <c r="S90" s="39">
        <f t="shared" si="13"/>
        <v>757.24</v>
      </c>
      <c r="T90" s="41"/>
    </row>
    <row r="91" spans="1:20" s="42" customFormat="1" ht="50.15" customHeight="1" x14ac:dyDescent="0.35">
      <c r="A91" s="32" t="s">
        <v>18</v>
      </c>
      <c r="B91" s="33" t="s">
        <v>360</v>
      </c>
      <c r="C91" s="33" t="s">
        <v>142</v>
      </c>
      <c r="D91" s="34" t="s">
        <v>19</v>
      </c>
      <c r="E91" s="31" t="s">
        <v>36</v>
      </c>
      <c r="F91" s="35" t="s">
        <v>19</v>
      </c>
      <c r="G91" s="36" t="s">
        <v>158</v>
      </c>
      <c r="H91" s="36">
        <v>21601</v>
      </c>
      <c r="I91" s="30" t="s">
        <v>194</v>
      </c>
      <c r="J91" s="37" t="s">
        <v>73</v>
      </c>
      <c r="K91" s="30" t="s">
        <v>65</v>
      </c>
      <c r="L91" s="30" t="s">
        <v>146</v>
      </c>
      <c r="M91" s="30" t="s">
        <v>146</v>
      </c>
      <c r="N91" s="30" t="s">
        <v>191</v>
      </c>
      <c r="O91" s="38">
        <v>1</v>
      </c>
      <c r="P91" s="40">
        <v>378.67</v>
      </c>
      <c r="Q91" s="30" t="s">
        <v>148</v>
      </c>
      <c r="R91" s="39">
        <f t="shared" si="15"/>
        <v>378.67</v>
      </c>
      <c r="S91" s="39">
        <f t="shared" si="13"/>
        <v>378.67</v>
      </c>
      <c r="T91" s="41"/>
    </row>
    <row r="92" spans="1:20" s="42" customFormat="1" ht="50.15" customHeight="1" x14ac:dyDescent="0.35">
      <c r="A92" s="32" t="s">
        <v>18</v>
      </c>
      <c r="B92" s="33" t="s">
        <v>360</v>
      </c>
      <c r="C92" s="33" t="s">
        <v>142</v>
      </c>
      <c r="D92" s="34" t="s">
        <v>19</v>
      </c>
      <c r="E92" s="31" t="s">
        <v>20</v>
      </c>
      <c r="F92" s="35" t="s">
        <v>19</v>
      </c>
      <c r="G92" s="36" t="s">
        <v>21</v>
      </c>
      <c r="H92" s="36">
        <v>26105</v>
      </c>
      <c r="I92" s="30" t="s">
        <v>204</v>
      </c>
      <c r="J92" s="37" t="s">
        <v>205</v>
      </c>
      <c r="K92" s="30" t="s">
        <v>206</v>
      </c>
      <c r="L92" s="30" t="s">
        <v>146</v>
      </c>
      <c r="M92" s="30" t="s">
        <v>146</v>
      </c>
      <c r="N92" s="30" t="s">
        <v>163</v>
      </c>
      <c r="O92" s="38">
        <v>1</v>
      </c>
      <c r="P92" s="40">
        <v>1591.44</v>
      </c>
      <c r="Q92" s="30" t="s">
        <v>148</v>
      </c>
      <c r="R92" s="39">
        <f t="shared" si="15"/>
        <v>1591.44</v>
      </c>
      <c r="S92" s="39">
        <f t="shared" si="13"/>
        <v>1591.44</v>
      </c>
      <c r="T92" s="41"/>
    </row>
    <row r="93" spans="1:20" s="42" customFormat="1" ht="50.15" customHeight="1" x14ac:dyDescent="0.35">
      <c r="A93" s="32" t="s">
        <v>18</v>
      </c>
      <c r="B93" s="33" t="s">
        <v>360</v>
      </c>
      <c r="C93" s="33" t="s">
        <v>142</v>
      </c>
      <c r="D93" s="34" t="s">
        <v>19</v>
      </c>
      <c r="E93" s="31" t="s">
        <v>20</v>
      </c>
      <c r="F93" s="35" t="s">
        <v>19</v>
      </c>
      <c r="G93" s="36" t="s">
        <v>21</v>
      </c>
      <c r="H93" s="36">
        <v>29901</v>
      </c>
      <c r="I93" s="30" t="s">
        <v>207</v>
      </c>
      <c r="J93" s="37" t="s">
        <v>208</v>
      </c>
      <c r="K93" s="30" t="s">
        <v>209</v>
      </c>
      <c r="L93" s="30" t="s">
        <v>146</v>
      </c>
      <c r="M93" s="30" t="s">
        <v>146</v>
      </c>
      <c r="N93" s="30" t="s">
        <v>147</v>
      </c>
      <c r="O93" s="38">
        <v>5</v>
      </c>
      <c r="P93" s="40">
        <f>1339.8/5</f>
        <v>267.95999999999998</v>
      </c>
      <c r="Q93" s="30" t="s">
        <v>148</v>
      </c>
      <c r="R93" s="39">
        <f t="shared" si="15"/>
        <v>1339.8</v>
      </c>
      <c r="S93" s="39">
        <f t="shared" si="13"/>
        <v>1339.8</v>
      </c>
      <c r="T93" s="41"/>
    </row>
    <row r="94" spans="1:20" s="42" customFormat="1" ht="50.15" customHeight="1" x14ac:dyDescent="0.35">
      <c r="A94" s="32" t="s">
        <v>18</v>
      </c>
      <c r="B94" s="33" t="s">
        <v>360</v>
      </c>
      <c r="C94" s="33" t="s">
        <v>142</v>
      </c>
      <c r="D94" s="34" t="s">
        <v>19</v>
      </c>
      <c r="E94" s="31" t="s">
        <v>20</v>
      </c>
      <c r="F94" s="35" t="s">
        <v>19</v>
      </c>
      <c r="G94" s="36" t="s">
        <v>21</v>
      </c>
      <c r="H94" s="36">
        <v>29401</v>
      </c>
      <c r="I94" s="30" t="s">
        <v>210</v>
      </c>
      <c r="J94" s="37" t="s">
        <v>211</v>
      </c>
      <c r="K94" s="30" t="s">
        <v>212</v>
      </c>
      <c r="L94" s="30" t="s">
        <v>146</v>
      </c>
      <c r="M94" s="30" t="s">
        <v>146</v>
      </c>
      <c r="N94" s="30" t="s">
        <v>147</v>
      </c>
      <c r="O94" s="38">
        <v>5</v>
      </c>
      <c r="P94" s="40">
        <f>614.8/5</f>
        <v>122.96</v>
      </c>
      <c r="Q94" s="30" t="s">
        <v>148</v>
      </c>
      <c r="R94" s="39">
        <f t="shared" si="15"/>
        <v>614.79999999999995</v>
      </c>
      <c r="S94" s="39">
        <f t="shared" si="13"/>
        <v>614.79999999999995</v>
      </c>
      <c r="T94" s="41"/>
    </row>
    <row r="95" spans="1:20" s="42" customFormat="1" ht="50.15" customHeight="1" x14ac:dyDescent="0.35">
      <c r="A95" s="32" t="s">
        <v>18</v>
      </c>
      <c r="B95" s="33" t="s">
        <v>360</v>
      </c>
      <c r="C95" s="33" t="s">
        <v>142</v>
      </c>
      <c r="D95" s="34" t="s">
        <v>19</v>
      </c>
      <c r="E95" s="31" t="s">
        <v>20</v>
      </c>
      <c r="F95" s="35" t="s">
        <v>19</v>
      </c>
      <c r="G95" s="36" t="s">
        <v>21</v>
      </c>
      <c r="H95" s="36">
        <v>29401</v>
      </c>
      <c r="I95" s="30" t="s">
        <v>210</v>
      </c>
      <c r="J95" s="37" t="s">
        <v>213</v>
      </c>
      <c r="K95" s="30" t="s">
        <v>214</v>
      </c>
      <c r="L95" s="30" t="s">
        <v>146</v>
      </c>
      <c r="M95" s="30" t="s">
        <v>146</v>
      </c>
      <c r="N95" s="30" t="s">
        <v>147</v>
      </c>
      <c r="O95" s="38">
        <v>10</v>
      </c>
      <c r="P95" s="40">
        <f>823.6/10</f>
        <v>82.36</v>
      </c>
      <c r="Q95" s="30" t="s">
        <v>148</v>
      </c>
      <c r="R95" s="39">
        <f t="shared" si="15"/>
        <v>823.6</v>
      </c>
      <c r="S95" s="39">
        <f t="shared" si="13"/>
        <v>823.6</v>
      </c>
      <c r="T95" s="41"/>
    </row>
    <row r="96" spans="1:20" s="42" customFormat="1" ht="50.15" customHeight="1" x14ac:dyDescent="0.35">
      <c r="A96" s="32" t="s">
        <v>18</v>
      </c>
      <c r="B96" s="33" t="s">
        <v>360</v>
      </c>
      <c r="C96" s="33" t="s">
        <v>142</v>
      </c>
      <c r="D96" s="34" t="s">
        <v>19</v>
      </c>
      <c r="E96" s="31" t="s">
        <v>20</v>
      </c>
      <c r="F96" s="35" t="s">
        <v>19</v>
      </c>
      <c r="G96" s="36" t="s">
        <v>21</v>
      </c>
      <c r="H96" s="36">
        <v>21101</v>
      </c>
      <c r="I96" s="30" t="s">
        <v>164</v>
      </c>
      <c r="J96" s="37" t="s">
        <v>215</v>
      </c>
      <c r="K96" s="30" t="s">
        <v>216</v>
      </c>
      <c r="L96" s="30" t="s">
        <v>146</v>
      </c>
      <c r="M96" s="30" t="s">
        <v>146</v>
      </c>
      <c r="N96" s="30" t="s">
        <v>147</v>
      </c>
      <c r="O96" s="38">
        <v>6</v>
      </c>
      <c r="P96" s="40">
        <f>168.9/6</f>
        <v>28.150000000000002</v>
      </c>
      <c r="Q96" s="30" t="s">
        <v>148</v>
      </c>
      <c r="R96" s="39">
        <f t="shared" si="15"/>
        <v>168.9</v>
      </c>
      <c r="S96" s="39">
        <f t="shared" si="13"/>
        <v>168.9</v>
      </c>
      <c r="T96" s="41"/>
    </row>
    <row r="97" spans="1:20" s="42" customFormat="1" ht="50.15" customHeight="1" x14ac:dyDescent="0.35">
      <c r="A97" s="32" t="s">
        <v>18</v>
      </c>
      <c r="B97" s="33" t="s">
        <v>360</v>
      </c>
      <c r="C97" s="33" t="s">
        <v>142</v>
      </c>
      <c r="D97" s="34" t="s">
        <v>19</v>
      </c>
      <c r="E97" s="31" t="s">
        <v>20</v>
      </c>
      <c r="F97" s="35" t="s">
        <v>19</v>
      </c>
      <c r="G97" s="36" t="s">
        <v>21</v>
      </c>
      <c r="H97" s="36">
        <v>21101</v>
      </c>
      <c r="I97" s="30" t="s">
        <v>164</v>
      </c>
      <c r="J97" s="37" t="s">
        <v>217</v>
      </c>
      <c r="K97" s="30" t="s">
        <v>218</v>
      </c>
      <c r="L97" s="30" t="s">
        <v>146</v>
      </c>
      <c r="M97" s="30" t="s">
        <v>146</v>
      </c>
      <c r="N97" s="30" t="s">
        <v>147</v>
      </c>
      <c r="O97" s="38">
        <v>20</v>
      </c>
      <c r="P97" s="40">
        <f>1233.2/20</f>
        <v>61.660000000000004</v>
      </c>
      <c r="Q97" s="30" t="s">
        <v>148</v>
      </c>
      <c r="R97" s="39">
        <f t="shared" si="15"/>
        <v>1233.2</v>
      </c>
      <c r="S97" s="39">
        <f t="shared" si="13"/>
        <v>1233.2</v>
      </c>
      <c r="T97" s="41"/>
    </row>
    <row r="98" spans="1:20" s="42" customFormat="1" ht="50.15" customHeight="1" x14ac:dyDescent="0.35">
      <c r="A98" s="32" t="s">
        <v>18</v>
      </c>
      <c r="B98" s="33" t="s">
        <v>360</v>
      </c>
      <c r="C98" s="33" t="s">
        <v>142</v>
      </c>
      <c r="D98" s="34" t="s">
        <v>19</v>
      </c>
      <c r="E98" s="31" t="s">
        <v>20</v>
      </c>
      <c r="F98" s="35" t="s">
        <v>19</v>
      </c>
      <c r="G98" s="36" t="s">
        <v>21</v>
      </c>
      <c r="H98" s="36">
        <v>21101</v>
      </c>
      <c r="I98" s="30" t="s">
        <v>164</v>
      </c>
      <c r="J98" s="37" t="s">
        <v>219</v>
      </c>
      <c r="K98" s="30" t="s">
        <v>220</v>
      </c>
      <c r="L98" s="30" t="s">
        <v>146</v>
      </c>
      <c r="M98" s="30" t="s">
        <v>146</v>
      </c>
      <c r="N98" s="30" t="s">
        <v>147</v>
      </c>
      <c r="O98" s="38">
        <v>12</v>
      </c>
      <c r="P98" s="40">
        <f>107.4/12</f>
        <v>8.9500000000000011</v>
      </c>
      <c r="Q98" s="30" t="s">
        <v>148</v>
      </c>
      <c r="R98" s="39">
        <f t="shared" si="15"/>
        <v>107.4</v>
      </c>
      <c r="S98" s="39">
        <f t="shared" si="13"/>
        <v>107.4</v>
      </c>
      <c r="T98" s="41"/>
    </row>
    <row r="99" spans="1:20" s="42" customFormat="1" ht="50.15" customHeight="1" x14ac:dyDescent="0.35">
      <c r="A99" s="32" t="s">
        <v>18</v>
      </c>
      <c r="B99" s="33" t="s">
        <v>360</v>
      </c>
      <c r="C99" s="33" t="s">
        <v>142</v>
      </c>
      <c r="D99" s="34" t="s">
        <v>19</v>
      </c>
      <c r="E99" s="31" t="s">
        <v>20</v>
      </c>
      <c r="F99" s="35" t="s">
        <v>19</v>
      </c>
      <c r="G99" s="36" t="s">
        <v>21</v>
      </c>
      <c r="H99" s="36">
        <v>21101</v>
      </c>
      <c r="I99" s="30" t="s">
        <v>164</v>
      </c>
      <c r="J99" s="37" t="s">
        <v>219</v>
      </c>
      <c r="K99" s="30" t="s">
        <v>220</v>
      </c>
      <c r="L99" s="30" t="s">
        <v>146</v>
      </c>
      <c r="M99" s="30" t="s">
        <v>146</v>
      </c>
      <c r="N99" s="30" t="s">
        <v>147</v>
      </c>
      <c r="O99" s="38">
        <v>12</v>
      </c>
      <c r="P99" s="40">
        <f>211.68/12</f>
        <v>17.64</v>
      </c>
      <c r="Q99" s="30" t="s">
        <v>148</v>
      </c>
      <c r="R99" s="39">
        <f t="shared" si="15"/>
        <v>211.68</v>
      </c>
      <c r="S99" s="39">
        <f t="shared" si="13"/>
        <v>211.68</v>
      </c>
      <c r="T99" s="41"/>
    </row>
    <row r="100" spans="1:20" s="42" customFormat="1" ht="50.15" customHeight="1" x14ac:dyDescent="0.35">
      <c r="A100" s="32" t="s">
        <v>18</v>
      </c>
      <c r="B100" s="33" t="s">
        <v>360</v>
      </c>
      <c r="C100" s="33" t="s">
        <v>142</v>
      </c>
      <c r="D100" s="34" t="s">
        <v>19</v>
      </c>
      <c r="E100" s="31" t="s">
        <v>20</v>
      </c>
      <c r="F100" s="35" t="s">
        <v>19</v>
      </c>
      <c r="G100" s="36" t="s">
        <v>21</v>
      </c>
      <c r="H100" s="36">
        <v>21101</v>
      </c>
      <c r="I100" s="30" t="s">
        <v>164</v>
      </c>
      <c r="J100" s="37" t="s">
        <v>221</v>
      </c>
      <c r="K100" s="30" t="s">
        <v>222</v>
      </c>
      <c r="L100" s="30" t="s">
        <v>146</v>
      </c>
      <c r="M100" s="30" t="s">
        <v>146</v>
      </c>
      <c r="N100" s="30" t="s">
        <v>147</v>
      </c>
      <c r="O100" s="38">
        <v>12</v>
      </c>
      <c r="P100" s="40">
        <f>303.36/12</f>
        <v>25.28</v>
      </c>
      <c r="Q100" s="30" t="s">
        <v>148</v>
      </c>
      <c r="R100" s="39">
        <f t="shared" si="15"/>
        <v>303.36</v>
      </c>
      <c r="S100" s="39">
        <f t="shared" si="13"/>
        <v>303.36</v>
      </c>
      <c r="T100" s="41"/>
    </row>
    <row r="101" spans="1:20" s="42" customFormat="1" ht="50.15" customHeight="1" x14ac:dyDescent="0.35">
      <c r="A101" s="32" t="s">
        <v>18</v>
      </c>
      <c r="B101" s="33" t="s">
        <v>360</v>
      </c>
      <c r="C101" s="33" t="s">
        <v>142</v>
      </c>
      <c r="D101" s="34" t="s">
        <v>19</v>
      </c>
      <c r="E101" s="31" t="s">
        <v>20</v>
      </c>
      <c r="F101" s="35" t="s">
        <v>19</v>
      </c>
      <c r="G101" s="36" t="s">
        <v>21</v>
      </c>
      <c r="H101" s="36">
        <v>21101</v>
      </c>
      <c r="I101" s="30" t="s">
        <v>164</v>
      </c>
      <c r="J101" s="37" t="s">
        <v>223</v>
      </c>
      <c r="K101" s="30" t="s">
        <v>224</v>
      </c>
      <c r="L101" s="30" t="s">
        <v>146</v>
      </c>
      <c r="M101" s="30" t="s">
        <v>146</v>
      </c>
      <c r="N101" s="30" t="s">
        <v>147</v>
      </c>
      <c r="O101" s="38">
        <v>60</v>
      </c>
      <c r="P101" s="40">
        <f>217.8/60</f>
        <v>3.6300000000000003</v>
      </c>
      <c r="Q101" s="30" t="s">
        <v>148</v>
      </c>
      <c r="R101" s="39">
        <f t="shared" si="15"/>
        <v>217.8</v>
      </c>
      <c r="S101" s="39">
        <f t="shared" si="13"/>
        <v>217.8</v>
      </c>
      <c r="T101" s="41"/>
    </row>
    <row r="102" spans="1:20" s="42" customFormat="1" ht="50.15" customHeight="1" x14ac:dyDescent="0.35">
      <c r="A102" s="32" t="s">
        <v>18</v>
      </c>
      <c r="B102" s="33" t="s">
        <v>360</v>
      </c>
      <c r="C102" s="33" t="s">
        <v>142</v>
      </c>
      <c r="D102" s="34" t="s">
        <v>19</v>
      </c>
      <c r="E102" s="31" t="s">
        <v>20</v>
      </c>
      <c r="F102" s="35" t="s">
        <v>19</v>
      </c>
      <c r="G102" s="36" t="s">
        <v>21</v>
      </c>
      <c r="H102" s="36">
        <v>21101</v>
      </c>
      <c r="I102" s="30" t="s">
        <v>164</v>
      </c>
      <c r="J102" s="37" t="s">
        <v>225</v>
      </c>
      <c r="K102" s="30" t="s">
        <v>226</v>
      </c>
      <c r="L102" s="30" t="s">
        <v>146</v>
      </c>
      <c r="M102" s="30" t="s">
        <v>146</v>
      </c>
      <c r="N102" s="30" t="s">
        <v>167</v>
      </c>
      <c r="O102" s="38">
        <v>49</v>
      </c>
      <c r="P102" s="40">
        <f>3798.48/49</f>
        <v>77.52</v>
      </c>
      <c r="Q102" s="30" t="s">
        <v>148</v>
      </c>
      <c r="R102" s="39">
        <f t="shared" si="15"/>
        <v>3798.48</v>
      </c>
      <c r="S102" s="39">
        <f t="shared" si="13"/>
        <v>3798.48</v>
      </c>
      <c r="T102" s="41"/>
    </row>
    <row r="103" spans="1:20" s="42" customFormat="1" ht="50.15" customHeight="1" x14ac:dyDescent="0.35">
      <c r="A103" s="32" t="s">
        <v>18</v>
      </c>
      <c r="B103" s="33" t="s">
        <v>360</v>
      </c>
      <c r="C103" s="33" t="s">
        <v>142</v>
      </c>
      <c r="D103" s="34" t="s">
        <v>19</v>
      </c>
      <c r="E103" s="31" t="s">
        <v>20</v>
      </c>
      <c r="F103" s="35" t="s">
        <v>19</v>
      </c>
      <c r="G103" s="36" t="s">
        <v>21</v>
      </c>
      <c r="H103" s="36">
        <v>21101</v>
      </c>
      <c r="I103" s="30" t="s">
        <v>164</v>
      </c>
      <c r="J103" s="37" t="s">
        <v>225</v>
      </c>
      <c r="K103" s="30" t="s">
        <v>226</v>
      </c>
      <c r="L103" s="30" t="s">
        <v>146</v>
      </c>
      <c r="M103" s="30" t="s">
        <v>146</v>
      </c>
      <c r="N103" s="30" t="s">
        <v>167</v>
      </c>
      <c r="O103" s="38">
        <v>1</v>
      </c>
      <c r="P103" s="40">
        <v>77.88</v>
      </c>
      <c r="Q103" s="30" t="s">
        <v>148</v>
      </c>
      <c r="R103" s="39">
        <f t="shared" si="15"/>
        <v>77.88</v>
      </c>
      <c r="S103" s="39">
        <f t="shared" si="13"/>
        <v>77.88</v>
      </c>
      <c r="T103" s="41"/>
    </row>
    <row r="104" spans="1:20" s="42" customFormat="1" ht="50.15" customHeight="1" x14ac:dyDescent="0.35">
      <c r="A104" s="32" t="s">
        <v>18</v>
      </c>
      <c r="B104" s="33" t="s">
        <v>360</v>
      </c>
      <c r="C104" s="33" t="s">
        <v>142</v>
      </c>
      <c r="D104" s="34" t="s">
        <v>19</v>
      </c>
      <c r="E104" s="31" t="s">
        <v>20</v>
      </c>
      <c r="F104" s="35" t="s">
        <v>19</v>
      </c>
      <c r="G104" s="36" t="s">
        <v>21</v>
      </c>
      <c r="H104" s="36">
        <v>22104</v>
      </c>
      <c r="I104" s="30" t="s">
        <v>227</v>
      </c>
      <c r="J104" s="37" t="s">
        <v>180</v>
      </c>
      <c r="K104" s="30" t="s">
        <v>110</v>
      </c>
      <c r="L104" s="30" t="s">
        <v>146</v>
      </c>
      <c r="M104" s="30" t="s">
        <v>146</v>
      </c>
      <c r="N104" s="30" t="s">
        <v>197</v>
      </c>
      <c r="O104" s="38">
        <v>1</v>
      </c>
      <c r="P104" s="40">
        <v>399</v>
      </c>
      <c r="Q104" s="30" t="s">
        <v>148</v>
      </c>
      <c r="R104" s="39">
        <f t="shared" si="15"/>
        <v>399</v>
      </c>
      <c r="S104" s="39">
        <f t="shared" si="13"/>
        <v>399</v>
      </c>
      <c r="T104" s="41"/>
    </row>
    <row r="105" spans="1:20" s="42" customFormat="1" ht="50.15" customHeight="1" x14ac:dyDescent="0.35">
      <c r="A105" s="32" t="s">
        <v>18</v>
      </c>
      <c r="B105" s="33" t="s">
        <v>360</v>
      </c>
      <c r="C105" s="33" t="s">
        <v>142</v>
      </c>
      <c r="D105" s="34" t="s">
        <v>19</v>
      </c>
      <c r="E105" s="31" t="s">
        <v>20</v>
      </c>
      <c r="F105" s="35" t="s">
        <v>19</v>
      </c>
      <c r="G105" s="36" t="s">
        <v>21</v>
      </c>
      <c r="H105" s="36">
        <v>22104</v>
      </c>
      <c r="I105" s="30" t="s">
        <v>227</v>
      </c>
      <c r="J105" s="37" t="s">
        <v>180</v>
      </c>
      <c r="K105" s="30" t="s">
        <v>228</v>
      </c>
      <c r="L105" s="30" t="s">
        <v>146</v>
      </c>
      <c r="M105" s="30" t="s">
        <v>146</v>
      </c>
      <c r="N105" s="30" t="s">
        <v>147</v>
      </c>
      <c r="O105" s="38">
        <v>1</v>
      </c>
      <c r="P105" s="40">
        <v>63</v>
      </c>
      <c r="Q105" s="30" t="s">
        <v>148</v>
      </c>
      <c r="R105" s="39">
        <f t="shared" si="15"/>
        <v>63</v>
      </c>
      <c r="S105" s="39">
        <f t="shared" si="13"/>
        <v>63</v>
      </c>
      <c r="T105" s="41"/>
    </row>
    <row r="106" spans="1:20" s="42" customFormat="1" ht="50.15" customHeight="1" x14ac:dyDescent="0.35">
      <c r="A106" s="32" t="s">
        <v>18</v>
      </c>
      <c r="B106" s="33" t="s">
        <v>360</v>
      </c>
      <c r="C106" s="33" t="s">
        <v>142</v>
      </c>
      <c r="D106" s="34" t="s">
        <v>19</v>
      </c>
      <c r="E106" s="31" t="s">
        <v>20</v>
      </c>
      <c r="F106" s="35" t="s">
        <v>19</v>
      </c>
      <c r="G106" s="36" t="s">
        <v>21</v>
      </c>
      <c r="H106" s="36">
        <v>22104</v>
      </c>
      <c r="I106" s="30" t="s">
        <v>227</v>
      </c>
      <c r="J106" s="37" t="s">
        <v>180</v>
      </c>
      <c r="K106" s="30" t="s">
        <v>228</v>
      </c>
      <c r="L106" s="30" t="s">
        <v>146</v>
      </c>
      <c r="M106" s="30" t="s">
        <v>146</v>
      </c>
      <c r="N106" s="30" t="s">
        <v>147</v>
      </c>
      <c r="O106" s="38">
        <v>1</v>
      </c>
      <c r="P106" s="40">
        <v>63</v>
      </c>
      <c r="Q106" s="30" t="s">
        <v>148</v>
      </c>
      <c r="R106" s="39">
        <f t="shared" si="15"/>
        <v>63</v>
      </c>
      <c r="S106" s="39">
        <f t="shared" si="13"/>
        <v>63</v>
      </c>
      <c r="T106" s="41"/>
    </row>
    <row r="107" spans="1:20" s="42" customFormat="1" ht="50.15" customHeight="1" x14ac:dyDescent="0.35">
      <c r="A107" s="32" t="s">
        <v>18</v>
      </c>
      <c r="B107" s="33" t="s">
        <v>360</v>
      </c>
      <c r="C107" s="33" t="s">
        <v>142</v>
      </c>
      <c r="D107" s="34" t="s">
        <v>19</v>
      </c>
      <c r="E107" s="31" t="s">
        <v>20</v>
      </c>
      <c r="F107" s="35" t="s">
        <v>19</v>
      </c>
      <c r="G107" s="36" t="s">
        <v>21</v>
      </c>
      <c r="H107" s="36">
        <v>22104</v>
      </c>
      <c r="I107" s="30" t="s">
        <v>227</v>
      </c>
      <c r="J107" s="37" t="s">
        <v>229</v>
      </c>
      <c r="K107" s="30" t="s">
        <v>228</v>
      </c>
      <c r="L107" s="30" t="s">
        <v>146</v>
      </c>
      <c r="M107" s="30" t="s">
        <v>146</v>
      </c>
      <c r="N107" s="30" t="s">
        <v>147</v>
      </c>
      <c r="O107" s="38">
        <v>1</v>
      </c>
      <c r="P107" s="40">
        <v>32</v>
      </c>
      <c r="Q107" s="30" t="s">
        <v>148</v>
      </c>
      <c r="R107" s="39">
        <f t="shared" si="15"/>
        <v>32</v>
      </c>
      <c r="S107" s="39">
        <f t="shared" si="13"/>
        <v>32</v>
      </c>
      <c r="T107" s="41"/>
    </row>
    <row r="108" spans="1:20" s="42" customFormat="1" ht="50.15" customHeight="1" x14ac:dyDescent="0.35">
      <c r="A108" s="32" t="s">
        <v>18</v>
      </c>
      <c r="B108" s="33" t="s">
        <v>360</v>
      </c>
      <c r="C108" s="33" t="s">
        <v>142</v>
      </c>
      <c r="D108" s="34" t="s">
        <v>19</v>
      </c>
      <c r="E108" s="31" t="s">
        <v>20</v>
      </c>
      <c r="F108" s="35" t="s">
        <v>19</v>
      </c>
      <c r="G108" s="36" t="s">
        <v>21</v>
      </c>
      <c r="H108" s="36">
        <v>22104</v>
      </c>
      <c r="I108" s="30" t="s">
        <v>227</v>
      </c>
      <c r="J108" s="37" t="s">
        <v>229</v>
      </c>
      <c r="K108" s="30" t="s">
        <v>228</v>
      </c>
      <c r="L108" s="30" t="s">
        <v>146</v>
      </c>
      <c r="M108" s="30" t="s">
        <v>146</v>
      </c>
      <c r="N108" s="30" t="s">
        <v>147</v>
      </c>
      <c r="O108" s="38">
        <v>1</v>
      </c>
      <c r="P108" s="40">
        <v>29</v>
      </c>
      <c r="Q108" s="30" t="s">
        <v>148</v>
      </c>
      <c r="R108" s="39">
        <f>P108*O108</f>
        <v>29</v>
      </c>
      <c r="S108" s="39">
        <f t="shared" si="13"/>
        <v>29</v>
      </c>
      <c r="T108" s="41"/>
    </row>
    <row r="109" spans="1:20" s="42" customFormat="1" ht="50.15" customHeight="1" x14ac:dyDescent="0.35">
      <c r="A109" s="32" t="s">
        <v>18</v>
      </c>
      <c r="B109" s="33" t="s">
        <v>360</v>
      </c>
      <c r="C109" s="33" t="s">
        <v>142</v>
      </c>
      <c r="D109" s="34" t="s">
        <v>19</v>
      </c>
      <c r="E109" s="31" t="s">
        <v>20</v>
      </c>
      <c r="F109" s="35" t="s">
        <v>19</v>
      </c>
      <c r="G109" s="36" t="s">
        <v>21</v>
      </c>
      <c r="H109" s="36">
        <v>21601</v>
      </c>
      <c r="I109" s="30" t="s">
        <v>194</v>
      </c>
      <c r="J109" s="37" t="s">
        <v>230</v>
      </c>
      <c r="K109" s="30" t="s">
        <v>228</v>
      </c>
      <c r="L109" s="30" t="s">
        <v>146</v>
      </c>
      <c r="M109" s="30" t="s">
        <v>146</v>
      </c>
      <c r="N109" s="30" t="s">
        <v>147</v>
      </c>
      <c r="O109" s="38">
        <v>3</v>
      </c>
      <c r="P109" s="40">
        <v>230.167</v>
      </c>
      <c r="Q109" s="30" t="s">
        <v>148</v>
      </c>
      <c r="R109" s="45">
        <f>P109*O109</f>
        <v>690.50099999999998</v>
      </c>
      <c r="S109" s="45">
        <f t="shared" si="13"/>
        <v>690.50099999999998</v>
      </c>
      <c r="T109" s="41"/>
    </row>
    <row r="110" spans="1:20" s="42" customFormat="1" ht="50.15" customHeight="1" x14ac:dyDescent="0.35">
      <c r="A110" s="32" t="s">
        <v>18</v>
      </c>
      <c r="B110" s="33" t="s">
        <v>360</v>
      </c>
      <c r="C110" s="33" t="s">
        <v>142</v>
      </c>
      <c r="D110" s="34" t="s">
        <v>19</v>
      </c>
      <c r="E110" s="31" t="s">
        <v>20</v>
      </c>
      <c r="F110" s="35" t="s">
        <v>19</v>
      </c>
      <c r="G110" s="36" t="s">
        <v>21</v>
      </c>
      <c r="H110" s="36">
        <v>24601</v>
      </c>
      <c r="I110" s="30" t="s">
        <v>231</v>
      </c>
      <c r="J110" s="37" t="s">
        <v>232</v>
      </c>
      <c r="K110" s="30" t="s">
        <v>233</v>
      </c>
      <c r="L110" s="30" t="s">
        <v>146</v>
      </c>
      <c r="M110" s="30" t="s">
        <v>146</v>
      </c>
      <c r="N110" s="30" t="s">
        <v>147</v>
      </c>
      <c r="O110" s="38">
        <v>5</v>
      </c>
      <c r="P110" s="40">
        <f>825/5</f>
        <v>165</v>
      </c>
      <c r="Q110" s="30" t="s">
        <v>148</v>
      </c>
      <c r="R110" s="39">
        <f t="shared" ref="R110:R118" si="16">P110*O110</f>
        <v>825</v>
      </c>
      <c r="S110" s="39">
        <f t="shared" si="13"/>
        <v>825</v>
      </c>
      <c r="T110" s="41"/>
    </row>
    <row r="111" spans="1:20" s="42" customFormat="1" ht="50.15" customHeight="1" x14ac:dyDescent="0.35">
      <c r="A111" s="32" t="s">
        <v>18</v>
      </c>
      <c r="B111" s="33" t="s">
        <v>360</v>
      </c>
      <c r="C111" s="33" t="s">
        <v>142</v>
      </c>
      <c r="D111" s="34" t="s">
        <v>19</v>
      </c>
      <c r="E111" s="31" t="s">
        <v>20</v>
      </c>
      <c r="F111" s="35" t="s">
        <v>19</v>
      </c>
      <c r="G111" s="36" t="s">
        <v>21</v>
      </c>
      <c r="H111" s="36">
        <v>24601</v>
      </c>
      <c r="I111" s="30" t="s">
        <v>231</v>
      </c>
      <c r="J111" s="37" t="s">
        <v>234</v>
      </c>
      <c r="K111" s="30" t="s">
        <v>235</v>
      </c>
      <c r="L111" s="30" t="s">
        <v>146</v>
      </c>
      <c r="M111" s="30" t="s">
        <v>146</v>
      </c>
      <c r="N111" s="30" t="s">
        <v>147</v>
      </c>
      <c r="O111" s="38">
        <v>2</v>
      </c>
      <c r="P111" s="40">
        <f>160/2</f>
        <v>80</v>
      </c>
      <c r="Q111" s="30" t="s">
        <v>148</v>
      </c>
      <c r="R111" s="39">
        <f t="shared" si="16"/>
        <v>160</v>
      </c>
      <c r="S111" s="39">
        <f t="shared" si="13"/>
        <v>160</v>
      </c>
      <c r="T111" s="41"/>
    </row>
    <row r="112" spans="1:20" s="42" customFormat="1" ht="50.15" customHeight="1" x14ac:dyDescent="0.35">
      <c r="A112" s="32" t="s">
        <v>18</v>
      </c>
      <c r="B112" s="33" t="s">
        <v>360</v>
      </c>
      <c r="C112" s="33" t="s">
        <v>142</v>
      </c>
      <c r="D112" s="34" t="s">
        <v>19</v>
      </c>
      <c r="E112" s="31" t="s">
        <v>20</v>
      </c>
      <c r="F112" s="35" t="s">
        <v>19</v>
      </c>
      <c r="G112" s="36" t="s">
        <v>21</v>
      </c>
      <c r="H112" s="36">
        <v>24601</v>
      </c>
      <c r="I112" s="30" t="s">
        <v>231</v>
      </c>
      <c r="J112" s="37" t="s">
        <v>236</v>
      </c>
      <c r="K112" s="30" t="s">
        <v>237</v>
      </c>
      <c r="L112" s="30" t="s">
        <v>146</v>
      </c>
      <c r="M112" s="30" t="s">
        <v>146</v>
      </c>
      <c r="N112" s="30" t="s">
        <v>147</v>
      </c>
      <c r="O112" s="38">
        <v>9</v>
      </c>
      <c r="P112" s="40">
        <f>900/9</f>
        <v>100</v>
      </c>
      <c r="Q112" s="30" t="s">
        <v>148</v>
      </c>
      <c r="R112" s="39">
        <f t="shared" si="16"/>
        <v>900</v>
      </c>
      <c r="S112" s="39">
        <f t="shared" si="13"/>
        <v>900</v>
      </c>
      <c r="T112" s="41"/>
    </row>
    <row r="113" spans="1:21" s="42" customFormat="1" ht="50.15" customHeight="1" x14ac:dyDescent="0.35">
      <c r="A113" s="32" t="s">
        <v>18</v>
      </c>
      <c r="B113" s="33" t="s">
        <v>360</v>
      </c>
      <c r="C113" s="33" t="s">
        <v>142</v>
      </c>
      <c r="D113" s="34" t="s">
        <v>19</v>
      </c>
      <c r="E113" s="31" t="s">
        <v>20</v>
      </c>
      <c r="F113" s="35" t="s">
        <v>19</v>
      </c>
      <c r="G113" s="36" t="s">
        <v>21</v>
      </c>
      <c r="H113" s="36">
        <v>24601</v>
      </c>
      <c r="I113" s="30" t="s">
        <v>231</v>
      </c>
      <c r="J113" s="37" t="s">
        <v>238</v>
      </c>
      <c r="K113" s="30" t="s">
        <v>239</v>
      </c>
      <c r="L113" s="30" t="s">
        <v>146</v>
      </c>
      <c r="M113" s="30" t="s">
        <v>146</v>
      </c>
      <c r="N113" s="30" t="s">
        <v>147</v>
      </c>
      <c r="O113" s="38">
        <v>9</v>
      </c>
      <c r="P113" s="40">
        <f>630/9</f>
        <v>70</v>
      </c>
      <c r="Q113" s="30" t="s">
        <v>148</v>
      </c>
      <c r="R113" s="39">
        <f t="shared" si="16"/>
        <v>630</v>
      </c>
      <c r="S113" s="39">
        <f t="shared" si="13"/>
        <v>630</v>
      </c>
      <c r="T113" s="41"/>
    </row>
    <row r="114" spans="1:21" s="42" customFormat="1" ht="50.15" customHeight="1" x14ac:dyDescent="0.35">
      <c r="A114" s="32" t="s">
        <v>18</v>
      </c>
      <c r="B114" s="33" t="s">
        <v>360</v>
      </c>
      <c r="C114" s="33" t="s">
        <v>142</v>
      </c>
      <c r="D114" s="34" t="s">
        <v>19</v>
      </c>
      <c r="E114" s="31" t="s">
        <v>20</v>
      </c>
      <c r="F114" s="35" t="s">
        <v>19</v>
      </c>
      <c r="G114" s="36" t="s">
        <v>21</v>
      </c>
      <c r="H114" s="36">
        <v>24601</v>
      </c>
      <c r="I114" s="30" t="s">
        <v>231</v>
      </c>
      <c r="J114" s="37" t="s">
        <v>238</v>
      </c>
      <c r="K114" s="30" t="s">
        <v>239</v>
      </c>
      <c r="L114" s="30" t="s">
        <v>146</v>
      </c>
      <c r="M114" s="30" t="s">
        <v>146</v>
      </c>
      <c r="N114" s="30" t="s">
        <v>147</v>
      </c>
      <c r="O114" s="38">
        <v>9</v>
      </c>
      <c r="P114" s="40">
        <f>270/9</f>
        <v>30</v>
      </c>
      <c r="Q114" s="30" t="s">
        <v>148</v>
      </c>
      <c r="R114" s="39">
        <f t="shared" si="16"/>
        <v>270</v>
      </c>
      <c r="S114" s="39">
        <f t="shared" si="13"/>
        <v>270</v>
      </c>
      <c r="T114" s="41"/>
    </row>
    <row r="115" spans="1:21" s="42" customFormat="1" ht="50.15" customHeight="1" x14ac:dyDescent="0.35">
      <c r="A115" s="32" t="s">
        <v>18</v>
      </c>
      <c r="B115" s="33" t="s">
        <v>360</v>
      </c>
      <c r="C115" s="33" t="s">
        <v>142</v>
      </c>
      <c r="D115" s="34" t="s">
        <v>19</v>
      </c>
      <c r="E115" s="31" t="s">
        <v>20</v>
      </c>
      <c r="F115" s="35" t="s">
        <v>19</v>
      </c>
      <c r="G115" s="36" t="s">
        <v>21</v>
      </c>
      <c r="H115" s="36">
        <v>29201</v>
      </c>
      <c r="I115" s="30" t="s">
        <v>240</v>
      </c>
      <c r="J115" s="37" t="s">
        <v>241</v>
      </c>
      <c r="K115" s="30" t="s">
        <v>242</v>
      </c>
      <c r="L115" s="30" t="s">
        <v>146</v>
      </c>
      <c r="M115" s="30" t="s">
        <v>146</v>
      </c>
      <c r="N115" s="30" t="s">
        <v>147</v>
      </c>
      <c r="O115" s="38">
        <v>5</v>
      </c>
      <c r="P115" s="40">
        <f>200/5</f>
        <v>40</v>
      </c>
      <c r="Q115" s="30" t="s">
        <v>148</v>
      </c>
      <c r="R115" s="39">
        <f t="shared" si="16"/>
        <v>200</v>
      </c>
      <c r="S115" s="39">
        <f t="shared" si="13"/>
        <v>200</v>
      </c>
      <c r="T115" s="41"/>
    </row>
    <row r="116" spans="1:21" s="42" customFormat="1" ht="50.15" customHeight="1" x14ac:dyDescent="0.35">
      <c r="A116" s="32" t="s">
        <v>18</v>
      </c>
      <c r="B116" s="33" t="s">
        <v>360</v>
      </c>
      <c r="C116" s="33" t="s">
        <v>142</v>
      </c>
      <c r="D116" s="34" t="s">
        <v>19</v>
      </c>
      <c r="E116" s="31" t="s">
        <v>20</v>
      </c>
      <c r="F116" s="35" t="s">
        <v>19</v>
      </c>
      <c r="G116" s="36" t="s">
        <v>21</v>
      </c>
      <c r="H116" s="36">
        <v>25201</v>
      </c>
      <c r="I116" s="30" t="s">
        <v>243</v>
      </c>
      <c r="J116" s="37" t="s">
        <v>244</v>
      </c>
      <c r="K116" s="30" t="s">
        <v>245</v>
      </c>
      <c r="L116" s="30" t="s">
        <v>146</v>
      </c>
      <c r="M116" s="30" t="s">
        <v>146</v>
      </c>
      <c r="N116" s="30" t="s">
        <v>147</v>
      </c>
      <c r="O116" s="38">
        <v>1</v>
      </c>
      <c r="P116" s="40">
        <v>60</v>
      </c>
      <c r="Q116" s="30" t="s">
        <v>148</v>
      </c>
      <c r="R116" s="39">
        <f t="shared" si="16"/>
        <v>60</v>
      </c>
      <c r="S116" s="39">
        <f t="shared" si="13"/>
        <v>60</v>
      </c>
      <c r="T116" s="41"/>
    </row>
    <row r="117" spans="1:21" s="42" customFormat="1" ht="50.15" customHeight="1" x14ac:dyDescent="0.35">
      <c r="A117" s="32" t="s">
        <v>18</v>
      </c>
      <c r="B117" s="33" t="s">
        <v>360</v>
      </c>
      <c r="C117" s="33" t="s">
        <v>142</v>
      </c>
      <c r="D117" s="34" t="s">
        <v>19</v>
      </c>
      <c r="E117" s="31" t="s">
        <v>20</v>
      </c>
      <c r="F117" s="35" t="s">
        <v>19</v>
      </c>
      <c r="G117" s="36" t="s">
        <v>21</v>
      </c>
      <c r="H117" s="36">
        <v>27201</v>
      </c>
      <c r="I117" s="30" t="s">
        <v>246</v>
      </c>
      <c r="J117" s="37" t="s">
        <v>247</v>
      </c>
      <c r="K117" s="30" t="s">
        <v>248</v>
      </c>
      <c r="L117" s="30" t="s">
        <v>146</v>
      </c>
      <c r="M117" s="30" t="s">
        <v>146</v>
      </c>
      <c r="N117" s="30" t="s">
        <v>147</v>
      </c>
      <c r="O117" s="38">
        <v>1</v>
      </c>
      <c r="P117" s="40">
        <v>180</v>
      </c>
      <c r="Q117" s="30" t="s">
        <v>148</v>
      </c>
      <c r="R117" s="39">
        <f t="shared" si="16"/>
        <v>180</v>
      </c>
      <c r="S117" s="39">
        <f t="shared" si="13"/>
        <v>180</v>
      </c>
      <c r="T117" s="41"/>
    </row>
    <row r="118" spans="1:21" s="42" customFormat="1" ht="50.15" customHeight="1" x14ac:dyDescent="0.35">
      <c r="A118" s="32" t="s">
        <v>18</v>
      </c>
      <c r="B118" s="33" t="s">
        <v>360</v>
      </c>
      <c r="C118" s="33" t="s">
        <v>142</v>
      </c>
      <c r="D118" s="34" t="s">
        <v>19</v>
      </c>
      <c r="E118" s="31" t="s">
        <v>20</v>
      </c>
      <c r="F118" s="35" t="s">
        <v>19</v>
      </c>
      <c r="G118" s="36" t="s">
        <v>21</v>
      </c>
      <c r="H118" s="36">
        <v>27201</v>
      </c>
      <c r="I118" s="30" t="s">
        <v>246</v>
      </c>
      <c r="J118" s="37" t="s">
        <v>249</v>
      </c>
      <c r="K118" s="30" t="s">
        <v>250</v>
      </c>
      <c r="L118" s="30" t="s">
        <v>146</v>
      </c>
      <c r="M118" s="30" t="s">
        <v>146</v>
      </c>
      <c r="N118" s="30" t="s">
        <v>251</v>
      </c>
      <c r="O118" s="38">
        <v>2</v>
      </c>
      <c r="P118" s="40">
        <f>150/2</f>
        <v>75</v>
      </c>
      <c r="Q118" s="30" t="s">
        <v>148</v>
      </c>
      <c r="R118" s="39">
        <f t="shared" si="16"/>
        <v>150</v>
      </c>
      <c r="S118" s="39">
        <f t="shared" si="13"/>
        <v>150</v>
      </c>
      <c r="T118" s="41"/>
    </row>
    <row r="119" spans="1:21" s="16" customFormat="1" ht="39" x14ac:dyDescent="0.35">
      <c r="A119" s="32" t="s">
        <v>252</v>
      </c>
      <c r="B119" s="33" t="s">
        <v>361</v>
      </c>
      <c r="C119" s="33" t="s">
        <v>55</v>
      </c>
      <c r="D119" s="34" t="s">
        <v>19</v>
      </c>
      <c r="E119" s="31" t="s">
        <v>20</v>
      </c>
      <c r="F119" s="35" t="s">
        <v>19</v>
      </c>
      <c r="G119" s="36" t="s">
        <v>22</v>
      </c>
      <c r="H119" s="36">
        <v>32201</v>
      </c>
      <c r="I119" s="30" t="s">
        <v>159</v>
      </c>
      <c r="J119" s="37" t="s">
        <v>46</v>
      </c>
      <c r="K119" s="30" t="s">
        <v>253</v>
      </c>
      <c r="L119" s="30" t="s">
        <v>254</v>
      </c>
      <c r="M119" s="30" t="s">
        <v>255</v>
      </c>
      <c r="N119" s="30" t="s">
        <v>46</v>
      </c>
      <c r="O119" s="38">
        <v>1</v>
      </c>
      <c r="P119" s="46">
        <v>32948.81</v>
      </c>
      <c r="Q119" s="30" t="s">
        <v>256</v>
      </c>
      <c r="R119" s="47">
        <f t="shared" ref="R119:R138" si="17">O119*P119</f>
        <v>32948.81</v>
      </c>
      <c r="S119" s="47">
        <f t="shared" ref="S119:S138" si="18">O119*P119</f>
        <v>32948.81</v>
      </c>
      <c r="U119" s="48"/>
    </row>
    <row r="120" spans="1:21" s="16" customFormat="1" ht="39" x14ac:dyDescent="0.35">
      <c r="A120" s="32" t="s">
        <v>252</v>
      </c>
      <c r="B120" s="33" t="s">
        <v>361</v>
      </c>
      <c r="C120" s="33" t="s">
        <v>55</v>
      </c>
      <c r="D120" s="34" t="s">
        <v>19</v>
      </c>
      <c r="E120" s="31" t="s">
        <v>36</v>
      </c>
      <c r="F120" s="35" t="s">
        <v>157</v>
      </c>
      <c r="G120" s="36" t="s">
        <v>158</v>
      </c>
      <c r="H120" s="36">
        <v>32201</v>
      </c>
      <c r="I120" s="30" t="s">
        <v>159</v>
      </c>
      <c r="J120" s="37" t="s">
        <v>46</v>
      </c>
      <c r="K120" s="30" t="s">
        <v>257</v>
      </c>
      <c r="L120" s="30" t="s">
        <v>258</v>
      </c>
      <c r="M120" s="30" t="s">
        <v>255</v>
      </c>
      <c r="N120" s="30" t="s">
        <v>46</v>
      </c>
      <c r="O120" s="38">
        <v>1</v>
      </c>
      <c r="P120" s="46">
        <v>19654.97</v>
      </c>
      <c r="Q120" s="30" t="s">
        <v>256</v>
      </c>
      <c r="R120" s="47">
        <f t="shared" si="17"/>
        <v>19654.97</v>
      </c>
      <c r="S120" s="47">
        <f t="shared" si="18"/>
        <v>19654.97</v>
      </c>
      <c r="U120" s="48"/>
    </row>
    <row r="121" spans="1:21" s="16" customFormat="1" ht="39" x14ac:dyDescent="0.35">
      <c r="A121" s="32" t="s">
        <v>252</v>
      </c>
      <c r="B121" s="33" t="s">
        <v>361</v>
      </c>
      <c r="C121" s="33" t="s">
        <v>55</v>
      </c>
      <c r="D121" s="34" t="s">
        <v>19</v>
      </c>
      <c r="E121" s="31" t="s">
        <v>36</v>
      </c>
      <c r="F121" s="35" t="s">
        <v>157</v>
      </c>
      <c r="G121" s="36" t="s">
        <v>158</v>
      </c>
      <c r="H121" s="36">
        <v>32201</v>
      </c>
      <c r="I121" s="30" t="s">
        <v>159</v>
      </c>
      <c r="J121" s="37" t="s">
        <v>46</v>
      </c>
      <c r="K121" s="30" t="s">
        <v>259</v>
      </c>
      <c r="L121" s="30" t="s">
        <v>260</v>
      </c>
      <c r="M121" s="30" t="s">
        <v>255</v>
      </c>
      <c r="N121" s="30" t="s">
        <v>46</v>
      </c>
      <c r="O121" s="38">
        <v>1</v>
      </c>
      <c r="P121" s="46">
        <v>26056.720000000001</v>
      </c>
      <c r="Q121" s="30" t="s">
        <v>256</v>
      </c>
      <c r="R121" s="47">
        <f t="shared" si="17"/>
        <v>26056.720000000001</v>
      </c>
      <c r="S121" s="47">
        <f t="shared" si="18"/>
        <v>26056.720000000001</v>
      </c>
      <c r="U121" s="48"/>
    </row>
    <row r="122" spans="1:21" s="16" customFormat="1" ht="39" x14ac:dyDescent="0.35">
      <c r="A122" s="32" t="s">
        <v>252</v>
      </c>
      <c r="B122" s="33" t="s">
        <v>361</v>
      </c>
      <c r="C122" s="33" t="s">
        <v>55</v>
      </c>
      <c r="D122" s="34" t="s">
        <v>19</v>
      </c>
      <c r="E122" s="31" t="s">
        <v>36</v>
      </c>
      <c r="F122" s="35" t="s">
        <v>157</v>
      </c>
      <c r="G122" s="36" t="s">
        <v>158</v>
      </c>
      <c r="H122" s="36">
        <v>32201</v>
      </c>
      <c r="I122" s="30" t="s">
        <v>159</v>
      </c>
      <c r="J122" s="37" t="s">
        <v>46</v>
      </c>
      <c r="K122" s="30" t="s">
        <v>261</v>
      </c>
      <c r="L122" s="30" t="s">
        <v>262</v>
      </c>
      <c r="M122" s="30" t="s">
        <v>255</v>
      </c>
      <c r="N122" s="30" t="s">
        <v>46</v>
      </c>
      <c r="O122" s="38">
        <v>1</v>
      </c>
      <c r="P122" s="46">
        <v>13758.49</v>
      </c>
      <c r="Q122" s="30" t="s">
        <v>256</v>
      </c>
      <c r="R122" s="47">
        <f t="shared" si="17"/>
        <v>13758.49</v>
      </c>
      <c r="S122" s="47">
        <f t="shared" si="18"/>
        <v>13758.49</v>
      </c>
      <c r="U122" s="48"/>
    </row>
    <row r="123" spans="1:21" s="16" customFormat="1" ht="39" x14ac:dyDescent="0.35">
      <c r="A123" s="32" t="s">
        <v>252</v>
      </c>
      <c r="B123" s="33" t="s">
        <v>361</v>
      </c>
      <c r="C123" s="33" t="s">
        <v>55</v>
      </c>
      <c r="D123" s="34" t="s">
        <v>19</v>
      </c>
      <c r="E123" s="31" t="s">
        <v>20</v>
      </c>
      <c r="F123" s="35" t="s">
        <v>19</v>
      </c>
      <c r="G123" s="36" t="s">
        <v>22</v>
      </c>
      <c r="H123" s="36">
        <v>33801</v>
      </c>
      <c r="I123" s="30" t="s">
        <v>153</v>
      </c>
      <c r="J123" s="37" t="s">
        <v>46</v>
      </c>
      <c r="K123" s="30" t="s">
        <v>263</v>
      </c>
      <c r="L123" s="30" t="s">
        <v>264</v>
      </c>
      <c r="M123" s="30" t="s">
        <v>255</v>
      </c>
      <c r="N123" s="30" t="s">
        <v>46</v>
      </c>
      <c r="O123" s="38">
        <v>1</v>
      </c>
      <c r="P123" s="46">
        <v>33129.599999999999</v>
      </c>
      <c r="Q123" s="30" t="s">
        <v>265</v>
      </c>
      <c r="R123" s="47">
        <f t="shared" si="17"/>
        <v>33129.599999999999</v>
      </c>
      <c r="S123" s="47">
        <f t="shared" si="18"/>
        <v>33129.599999999999</v>
      </c>
      <c r="U123" s="48"/>
    </row>
    <row r="124" spans="1:21" s="16" customFormat="1" ht="39" x14ac:dyDescent="0.35">
      <c r="A124" s="32" t="s">
        <v>252</v>
      </c>
      <c r="B124" s="33" t="s">
        <v>361</v>
      </c>
      <c r="C124" s="33" t="s">
        <v>55</v>
      </c>
      <c r="D124" s="34" t="s">
        <v>19</v>
      </c>
      <c r="E124" s="31" t="s">
        <v>36</v>
      </c>
      <c r="F124" s="35" t="s">
        <v>157</v>
      </c>
      <c r="G124" s="36" t="s">
        <v>158</v>
      </c>
      <c r="H124" s="36">
        <v>33801</v>
      </c>
      <c r="I124" s="30" t="s">
        <v>153</v>
      </c>
      <c r="J124" s="37" t="s">
        <v>46</v>
      </c>
      <c r="K124" s="30" t="s">
        <v>266</v>
      </c>
      <c r="L124" s="30" t="s">
        <v>264</v>
      </c>
      <c r="M124" s="30" t="s">
        <v>255</v>
      </c>
      <c r="N124" s="30" t="s">
        <v>46</v>
      </c>
      <c r="O124" s="38">
        <v>1</v>
      </c>
      <c r="P124" s="46">
        <v>49694.400000000001</v>
      </c>
      <c r="Q124" s="30" t="s">
        <v>265</v>
      </c>
      <c r="R124" s="47">
        <f t="shared" si="17"/>
        <v>49694.400000000001</v>
      </c>
      <c r="S124" s="47">
        <f t="shared" si="18"/>
        <v>49694.400000000001</v>
      </c>
      <c r="U124" s="48"/>
    </row>
    <row r="125" spans="1:21" s="16" customFormat="1" ht="39" x14ac:dyDescent="0.35">
      <c r="A125" s="32" t="s">
        <v>252</v>
      </c>
      <c r="B125" s="33" t="s">
        <v>361</v>
      </c>
      <c r="C125" s="33" t="s">
        <v>55</v>
      </c>
      <c r="D125" s="34" t="s">
        <v>19</v>
      </c>
      <c r="E125" s="31" t="s">
        <v>20</v>
      </c>
      <c r="F125" s="35" t="s">
        <v>19</v>
      </c>
      <c r="G125" s="36" t="s">
        <v>22</v>
      </c>
      <c r="H125" s="36">
        <v>35801</v>
      </c>
      <c r="I125" s="30" t="s">
        <v>177</v>
      </c>
      <c r="J125" s="37" t="s">
        <v>46</v>
      </c>
      <c r="K125" s="30" t="s">
        <v>267</v>
      </c>
      <c r="L125" s="30" t="s">
        <v>268</v>
      </c>
      <c r="M125" s="30" t="s">
        <v>255</v>
      </c>
      <c r="N125" s="30" t="s">
        <v>46</v>
      </c>
      <c r="O125" s="38">
        <v>1</v>
      </c>
      <c r="P125" s="46">
        <v>25385.33</v>
      </c>
      <c r="Q125" s="30" t="s">
        <v>265</v>
      </c>
      <c r="R125" s="47">
        <f t="shared" si="17"/>
        <v>25385.33</v>
      </c>
      <c r="S125" s="47">
        <f t="shared" si="18"/>
        <v>25385.33</v>
      </c>
      <c r="U125" s="48"/>
    </row>
    <row r="126" spans="1:21" s="16" customFormat="1" ht="39" x14ac:dyDescent="0.35">
      <c r="A126" s="32" t="s">
        <v>252</v>
      </c>
      <c r="B126" s="33" t="s">
        <v>361</v>
      </c>
      <c r="C126" s="33" t="s">
        <v>55</v>
      </c>
      <c r="D126" s="34" t="s">
        <v>19</v>
      </c>
      <c r="E126" s="31" t="s">
        <v>36</v>
      </c>
      <c r="F126" s="35" t="s">
        <v>157</v>
      </c>
      <c r="G126" s="36" t="s">
        <v>158</v>
      </c>
      <c r="H126" s="36">
        <v>35801</v>
      </c>
      <c r="I126" s="30" t="s">
        <v>177</v>
      </c>
      <c r="J126" s="37" t="s">
        <v>46</v>
      </c>
      <c r="K126" s="30" t="s">
        <v>269</v>
      </c>
      <c r="L126" s="30" t="s">
        <v>268</v>
      </c>
      <c r="M126" s="30" t="s">
        <v>255</v>
      </c>
      <c r="N126" s="30" t="s">
        <v>46</v>
      </c>
      <c r="O126" s="38">
        <v>1</v>
      </c>
      <c r="P126" s="46">
        <v>38077.99</v>
      </c>
      <c r="Q126" s="30" t="s">
        <v>265</v>
      </c>
      <c r="R126" s="47">
        <f t="shared" si="17"/>
        <v>38077.99</v>
      </c>
      <c r="S126" s="47">
        <f t="shared" si="18"/>
        <v>38077.99</v>
      </c>
      <c r="U126" s="48"/>
    </row>
    <row r="127" spans="1:21" s="16" customFormat="1" ht="39" x14ac:dyDescent="0.35">
      <c r="A127" s="32" t="s">
        <v>252</v>
      </c>
      <c r="B127" s="33" t="s">
        <v>361</v>
      </c>
      <c r="C127" s="33" t="s">
        <v>55</v>
      </c>
      <c r="D127" s="34" t="s">
        <v>19</v>
      </c>
      <c r="E127" s="31" t="s">
        <v>20</v>
      </c>
      <c r="F127" s="35" t="s">
        <v>19</v>
      </c>
      <c r="G127" s="36" t="s">
        <v>22</v>
      </c>
      <c r="H127" s="36">
        <v>31301</v>
      </c>
      <c r="I127" s="30" t="s">
        <v>161</v>
      </c>
      <c r="J127" s="37" t="s">
        <v>46</v>
      </c>
      <c r="K127" s="30" t="s">
        <v>270</v>
      </c>
      <c r="L127" s="30" t="s">
        <v>271</v>
      </c>
      <c r="M127" s="30" t="s">
        <v>271</v>
      </c>
      <c r="N127" s="30" t="s">
        <v>46</v>
      </c>
      <c r="O127" s="38">
        <v>1</v>
      </c>
      <c r="P127" s="46">
        <v>596</v>
      </c>
      <c r="Q127" s="30" t="s">
        <v>256</v>
      </c>
      <c r="R127" s="47">
        <f t="shared" si="17"/>
        <v>596</v>
      </c>
      <c r="S127" s="47">
        <f t="shared" si="18"/>
        <v>596</v>
      </c>
      <c r="U127" s="48"/>
    </row>
    <row r="128" spans="1:21" s="16" customFormat="1" ht="39" x14ac:dyDescent="0.35">
      <c r="A128" s="32" t="s">
        <v>252</v>
      </c>
      <c r="B128" s="33" t="s">
        <v>361</v>
      </c>
      <c r="C128" s="33" t="s">
        <v>55</v>
      </c>
      <c r="D128" s="34" t="s">
        <v>19</v>
      </c>
      <c r="E128" s="31" t="s">
        <v>20</v>
      </c>
      <c r="F128" s="35" t="s">
        <v>19</v>
      </c>
      <c r="G128" s="36" t="s">
        <v>21</v>
      </c>
      <c r="H128" s="36">
        <v>22104</v>
      </c>
      <c r="I128" s="30" t="s">
        <v>272</v>
      </c>
      <c r="J128" s="37" t="s">
        <v>26</v>
      </c>
      <c r="K128" s="30" t="s">
        <v>273</v>
      </c>
      <c r="L128" s="30" t="s">
        <v>271</v>
      </c>
      <c r="M128" s="30" t="s">
        <v>271</v>
      </c>
      <c r="N128" s="30" t="s">
        <v>37</v>
      </c>
      <c r="O128" s="38">
        <v>16</v>
      </c>
      <c r="P128" s="46">
        <v>30</v>
      </c>
      <c r="Q128" s="30" t="s">
        <v>274</v>
      </c>
      <c r="R128" s="47">
        <f t="shared" si="17"/>
        <v>480</v>
      </c>
      <c r="S128" s="47">
        <f t="shared" si="18"/>
        <v>480</v>
      </c>
      <c r="U128" s="48"/>
    </row>
    <row r="129" spans="1:21" s="16" customFormat="1" ht="39" x14ac:dyDescent="0.35">
      <c r="A129" s="32" t="s">
        <v>252</v>
      </c>
      <c r="B129" s="33" t="s">
        <v>361</v>
      </c>
      <c r="C129" s="33" t="s">
        <v>55</v>
      </c>
      <c r="D129" s="34" t="s">
        <v>19</v>
      </c>
      <c r="E129" s="31" t="s">
        <v>20</v>
      </c>
      <c r="F129" s="35" t="s">
        <v>19</v>
      </c>
      <c r="G129" s="36" t="s">
        <v>21</v>
      </c>
      <c r="H129" s="36">
        <v>21401</v>
      </c>
      <c r="I129" s="30" t="s">
        <v>275</v>
      </c>
      <c r="J129" s="37" t="s">
        <v>276</v>
      </c>
      <c r="K129" s="30" t="s">
        <v>277</v>
      </c>
      <c r="L129" s="30" t="s">
        <v>271</v>
      </c>
      <c r="M129" s="30" t="s">
        <v>271</v>
      </c>
      <c r="N129" s="30" t="s">
        <v>37</v>
      </c>
      <c r="O129" s="38">
        <v>10</v>
      </c>
      <c r="P129" s="46">
        <v>200.68</v>
      </c>
      <c r="Q129" s="30" t="s">
        <v>274</v>
      </c>
      <c r="R129" s="47">
        <f t="shared" si="17"/>
        <v>2006.8000000000002</v>
      </c>
      <c r="S129" s="47">
        <f t="shared" si="18"/>
        <v>2006.8000000000002</v>
      </c>
      <c r="U129" s="48"/>
    </row>
    <row r="130" spans="1:21" s="16" customFormat="1" ht="39" x14ac:dyDescent="0.35">
      <c r="A130" s="32" t="s">
        <v>252</v>
      </c>
      <c r="B130" s="33" t="s">
        <v>361</v>
      </c>
      <c r="C130" s="33" t="s">
        <v>55</v>
      </c>
      <c r="D130" s="34" t="s">
        <v>19</v>
      </c>
      <c r="E130" s="31" t="s">
        <v>20</v>
      </c>
      <c r="F130" s="35" t="s">
        <v>19</v>
      </c>
      <c r="G130" s="36" t="s">
        <v>21</v>
      </c>
      <c r="H130" s="36">
        <v>21401</v>
      </c>
      <c r="I130" s="30" t="s">
        <v>275</v>
      </c>
      <c r="J130" s="37" t="s">
        <v>278</v>
      </c>
      <c r="K130" s="30" t="s">
        <v>279</v>
      </c>
      <c r="L130" s="30" t="s">
        <v>271</v>
      </c>
      <c r="M130" s="30" t="s">
        <v>271</v>
      </c>
      <c r="N130" s="30" t="s">
        <v>37</v>
      </c>
      <c r="O130" s="38">
        <v>19</v>
      </c>
      <c r="P130" s="46">
        <v>111.36</v>
      </c>
      <c r="Q130" s="30" t="s">
        <v>274</v>
      </c>
      <c r="R130" s="47">
        <f t="shared" si="17"/>
        <v>2115.84</v>
      </c>
      <c r="S130" s="47">
        <f t="shared" si="18"/>
        <v>2115.84</v>
      </c>
      <c r="U130" s="48"/>
    </row>
    <row r="131" spans="1:21" s="16" customFormat="1" ht="39" x14ac:dyDescent="0.35">
      <c r="A131" s="32" t="s">
        <v>252</v>
      </c>
      <c r="B131" s="33" t="s">
        <v>361</v>
      </c>
      <c r="C131" s="33" t="s">
        <v>55</v>
      </c>
      <c r="D131" s="34" t="s">
        <v>19</v>
      </c>
      <c r="E131" s="31" t="s">
        <v>20</v>
      </c>
      <c r="F131" s="35" t="s">
        <v>19</v>
      </c>
      <c r="G131" s="36" t="s">
        <v>21</v>
      </c>
      <c r="H131" s="36">
        <v>21401</v>
      </c>
      <c r="I131" s="30" t="s">
        <v>275</v>
      </c>
      <c r="J131" s="37" t="s">
        <v>280</v>
      </c>
      <c r="K131" s="30" t="s">
        <v>281</v>
      </c>
      <c r="L131" s="30" t="s">
        <v>271</v>
      </c>
      <c r="M131" s="30" t="s">
        <v>271</v>
      </c>
      <c r="N131" s="30" t="s">
        <v>37</v>
      </c>
      <c r="O131" s="38">
        <v>19</v>
      </c>
      <c r="P131" s="46">
        <v>121.8</v>
      </c>
      <c r="Q131" s="30" t="s">
        <v>274</v>
      </c>
      <c r="R131" s="47">
        <f t="shared" si="17"/>
        <v>2314.1999999999998</v>
      </c>
      <c r="S131" s="47">
        <f t="shared" si="18"/>
        <v>2314.1999999999998</v>
      </c>
      <c r="U131" s="48"/>
    </row>
    <row r="132" spans="1:21" s="16" customFormat="1" ht="78" x14ac:dyDescent="0.35">
      <c r="A132" s="32" t="s">
        <v>252</v>
      </c>
      <c r="B132" s="33" t="s">
        <v>361</v>
      </c>
      <c r="C132" s="33" t="s">
        <v>55</v>
      </c>
      <c r="D132" s="34" t="s">
        <v>19</v>
      </c>
      <c r="E132" s="31" t="s">
        <v>112</v>
      </c>
      <c r="F132" s="35" t="s">
        <v>282</v>
      </c>
      <c r="G132" s="36" t="s">
        <v>111</v>
      </c>
      <c r="H132" s="36">
        <v>26102</v>
      </c>
      <c r="I132" s="30" t="s">
        <v>283</v>
      </c>
      <c r="J132" s="37" t="s">
        <v>46</v>
      </c>
      <c r="K132" s="30" t="s">
        <v>118</v>
      </c>
      <c r="L132" s="30" t="s">
        <v>284</v>
      </c>
      <c r="M132" s="30" t="s">
        <v>255</v>
      </c>
      <c r="N132" s="30" t="s">
        <v>46</v>
      </c>
      <c r="O132" s="38">
        <v>1</v>
      </c>
      <c r="P132" s="46">
        <v>802</v>
      </c>
      <c r="Q132" s="30" t="s">
        <v>256</v>
      </c>
      <c r="R132" s="47">
        <f t="shared" si="17"/>
        <v>802</v>
      </c>
      <c r="S132" s="47">
        <f t="shared" si="18"/>
        <v>802</v>
      </c>
      <c r="U132" s="48"/>
    </row>
    <row r="133" spans="1:21" s="16" customFormat="1" ht="78" x14ac:dyDescent="0.35">
      <c r="A133" s="32" t="s">
        <v>252</v>
      </c>
      <c r="B133" s="33" t="s">
        <v>361</v>
      </c>
      <c r="C133" s="33" t="s">
        <v>55</v>
      </c>
      <c r="D133" s="34" t="s">
        <v>19</v>
      </c>
      <c r="E133" s="31" t="s">
        <v>36</v>
      </c>
      <c r="F133" s="35" t="s">
        <v>200</v>
      </c>
      <c r="G133" s="36" t="s">
        <v>132</v>
      </c>
      <c r="H133" s="36">
        <v>26102</v>
      </c>
      <c r="I133" s="30" t="s">
        <v>283</v>
      </c>
      <c r="J133" s="37" t="s">
        <v>46</v>
      </c>
      <c r="K133" s="30" t="s">
        <v>118</v>
      </c>
      <c r="L133" s="30" t="s">
        <v>284</v>
      </c>
      <c r="M133" s="30" t="s">
        <v>255</v>
      </c>
      <c r="N133" s="30" t="s">
        <v>46</v>
      </c>
      <c r="O133" s="38">
        <v>1</v>
      </c>
      <c r="P133" s="46">
        <v>1500</v>
      </c>
      <c r="Q133" s="30" t="s">
        <v>256</v>
      </c>
      <c r="R133" s="47">
        <f t="shared" si="17"/>
        <v>1500</v>
      </c>
      <c r="S133" s="47">
        <f t="shared" si="18"/>
        <v>1500</v>
      </c>
      <c r="U133" s="48"/>
    </row>
    <row r="134" spans="1:21" s="16" customFormat="1" ht="65" x14ac:dyDescent="0.35">
      <c r="A134" s="32" t="s">
        <v>252</v>
      </c>
      <c r="B134" s="33" t="s">
        <v>361</v>
      </c>
      <c r="C134" s="33" t="s">
        <v>55</v>
      </c>
      <c r="D134" s="34" t="s">
        <v>19</v>
      </c>
      <c r="E134" s="31" t="s">
        <v>131</v>
      </c>
      <c r="F134" s="35" t="s">
        <v>285</v>
      </c>
      <c r="G134" s="36" t="s">
        <v>130</v>
      </c>
      <c r="H134" s="36">
        <v>26103</v>
      </c>
      <c r="I134" s="30" t="s">
        <v>286</v>
      </c>
      <c r="J134" s="37" t="s">
        <v>46</v>
      </c>
      <c r="K134" s="30" t="s">
        <v>118</v>
      </c>
      <c r="L134" s="30" t="s">
        <v>284</v>
      </c>
      <c r="M134" s="30" t="s">
        <v>255</v>
      </c>
      <c r="N134" s="30" t="s">
        <v>46</v>
      </c>
      <c r="O134" s="38">
        <v>1</v>
      </c>
      <c r="P134" s="46">
        <v>412</v>
      </c>
      <c r="Q134" s="30" t="s">
        <v>256</v>
      </c>
      <c r="R134" s="47">
        <f t="shared" si="17"/>
        <v>412</v>
      </c>
      <c r="S134" s="47">
        <f t="shared" si="18"/>
        <v>412</v>
      </c>
      <c r="U134" s="48"/>
    </row>
    <row r="135" spans="1:21" s="16" customFormat="1" ht="39" x14ac:dyDescent="0.35">
      <c r="A135" s="32" t="s">
        <v>252</v>
      </c>
      <c r="B135" s="33" t="s">
        <v>361</v>
      </c>
      <c r="C135" s="33" t="s">
        <v>55</v>
      </c>
      <c r="D135" s="34" t="s">
        <v>19</v>
      </c>
      <c r="E135" s="31" t="s">
        <v>20</v>
      </c>
      <c r="F135" s="35" t="s">
        <v>19</v>
      </c>
      <c r="G135" s="36" t="s">
        <v>21</v>
      </c>
      <c r="H135" s="36">
        <v>33901</v>
      </c>
      <c r="I135" s="30" t="s">
        <v>198</v>
      </c>
      <c r="J135" s="37" t="s">
        <v>46</v>
      </c>
      <c r="K135" s="30" t="s">
        <v>287</v>
      </c>
      <c r="L135" s="30" t="s">
        <v>271</v>
      </c>
      <c r="M135" s="30" t="s">
        <v>271</v>
      </c>
      <c r="N135" s="30" t="s">
        <v>46</v>
      </c>
      <c r="O135" s="38">
        <v>1</v>
      </c>
      <c r="P135" s="46">
        <v>22.04</v>
      </c>
      <c r="Q135" s="30" t="s">
        <v>256</v>
      </c>
      <c r="R135" s="47">
        <f t="shared" si="17"/>
        <v>22.04</v>
      </c>
      <c r="S135" s="47">
        <f t="shared" si="18"/>
        <v>22.04</v>
      </c>
      <c r="U135" s="48"/>
    </row>
    <row r="136" spans="1:21" s="16" customFormat="1" ht="78" x14ac:dyDescent="0.35">
      <c r="A136" s="32" t="s">
        <v>252</v>
      </c>
      <c r="B136" s="33" t="s">
        <v>361</v>
      </c>
      <c r="C136" s="33" t="s">
        <v>55</v>
      </c>
      <c r="D136" s="34" t="s">
        <v>19</v>
      </c>
      <c r="E136" s="31" t="s">
        <v>112</v>
      </c>
      <c r="F136" s="35" t="s">
        <v>282</v>
      </c>
      <c r="G136" s="36" t="s">
        <v>115</v>
      </c>
      <c r="H136" s="36">
        <v>26102</v>
      </c>
      <c r="I136" s="30" t="s">
        <v>283</v>
      </c>
      <c r="J136" s="37" t="s">
        <v>46</v>
      </c>
      <c r="K136" s="30" t="s">
        <v>118</v>
      </c>
      <c r="L136" s="30" t="s">
        <v>284</v>
      </c>
      <c r="M136" s="30" t="s">
        <v>255</v>
      </c>
      <c r="N136" s="30" t="s">
        <v>46</v>
      </c>
      <c r="O136" s="38">
        <v>1</v>
      </c>
      <c r="P136" s="46">
        <v>737</v>
      </c>
      <c r="Q136" s="30" t="s">
        <v>256</v>
      </c>
      <c r="R136" s="47">
        <f t="shared" si="17"/>
        <v>737</v>
      </c>
      <c r="S136" s="47">
        <f t="shared" si="18"/>
        <v>737</v>
      </c>
      <c r="U136" s="48"/>
    </row>
    <row r="137" spans="1:21" s="16" customFormat="1" ht="78" x14ac:dyDescent="0.35">
      <c r="A137" s="32" t="s">
        <v>252</v>
      </c>
      <c r="B137" s="33" t="s">
        <v>361</v>
      </c>
      <c r="C137" s="33" t="s">
        <v>55</v>
      </c>
      <c r="D137" s="34" t="s">
        <v>19</v>
      </c>
      <c r="E137" s="31" t="s">
        <v>112</v>
      </c>
      <c r="F137" s="35" t="s">
        <v>282</v>
      </c>
      <c r="G137" s="36" t="s">
        <v>111</v>
      </c>
      <c r="H137" s="36">
        <v>26102</v>
      </c>
      <c r="I137" s="30" t="s">
        <v>283</v>
      </c>
      <c r="J137" s="37" t="s">
        <v>46</v>
      </c>
      <c r="K137" s="30" t="s">
        <v>118</v>
      </c>
      <c r="L137" s="30" t="s">
        <v>284</v>
      </c>
      <c r="M137" s="30" t="s">
        <v>255</v>
      </c>
      <c r="N137" s="30" t="s">
        <v>46</v>
      </c>
      <c r="O137" s="38">
        <v>1</v>
      </c>
      <c r="P137" s="46">
        <v>2000</v>
      </c>
      <c r="Q137" s="30" t="s">
        <v>256</v>
      </c>
      <c r="R137" s="47">
        <f t="shared" si="17"/>
        <v>2000</v>
      </c>
      <c r="S137" s="47">
        <f t="shared" si="18"/>
        <v>2000</v>
      </c>
      <c r="U137" s="48"/>
    </row>
    <row r="138" spans="1:21" s="16" customFormat="1" ht="39" x14ac:dyDescent="0.35">
      <c r="A138" s="32" t="s">
        <v>252</v>
      </c>
      <c r="B138" s="33" t="s">
        <v>361</v>
      </c>
      <c r="C138" s="33" t="s">
        <v>55</v>
      </c>
      <c r="D138" s="34" t="s">
        <v>19</v>
      </c>
      <c r="E138" s="31" t="s">
        <v>20</v>
      </c>
      <c r="F138" s="35" t="s">
        <v>19</v>
      </c>
      <c r="G138" s="36" t="s">
        <v>21</v>
      </c>
      <c r="H138" s="36">
        <v>33901</v>
      </c>
      <c r="I138" s="30" t="s">
        <v>198</v>
      </c>
      <c r="J138" s="37" t="s">
        <v>46</v>
      </c>
      <c r="K138" s="30" t="s">
        <v>287</v>
      </c>
      <c r="L138" s="30" t="s">
        <v>271</v>
      </c>
      <c r="M138" s="30" t="s">
        <v>271</v>
      </c>
      <c r="N138" s="30" t="s">
        <v>46</v>
      </c>
      <c r="O138" s="38">
        <v>1</v>
      </c>
      <c r="P138" s="46">
        <v>22.23</v>
      </c>
      <c r="Q138" s="30" t="s">
        <v>256</v>
      </c>
      <c r="R138" s="47">
        <f t="shared" si="17"/>
        <v>22.23</v>
      </c>
      <c r="S138" s="47">
        <f t="shared" si="18"/>
        <v>22.23</v>
      </c>
      <c r="U138" s="48"/>
    </row>
    <row r="139" spans="1:21" customFormat="1" ht="39" x14ac:dyDescent="0.35">
      <c r="A139" s="32" t="s">
        <v>18</v>
      </c>
      <c r="B139" s="33" t="s">
        <v>362</v>
      </c>
      <c r="C139" s="33" t="s">
        <v>288</v>
      </c>
      <c r="D139" s="34" t="s">
        <v>19</v>
      </c>
      <c r="E139" s="31" t="s">
        <v>20</v>
      </c>
      <c r="F139" s="35" t="s">
        <v>19</v>
      </c>
      <c r="G139" s="36" t="s">
        <v>22</v>
      </c>
      <c r="H139" s="36" t="s">
        <v>43</v>
      </c>
      <c r="I139" s="30" t="s">
        <v>153</v>
      </c>
      <c r="J139" s="37" t="s">
        <v>163</v>
      </c>
      <c r="K139" s="30" t="s">
        <v>289</v>
      </c>
      <c r="L139" s="30" t="s">
        <v>48</v>
      </c>
      <c r="M139" s="30" t="s">
        <v>290</v>
      </c>
      <c r="N139" s="30" t="s">
        <v>27</v>
      </c>
      <c r="O139" s="38">
        <v>1</v>
      </c>
      <c r="P139" s="49">
        <v>33129.599999999999</v>
      </c>
      <c r="Q139" s="30" t="s">
        <v>291</v>
      </c>
      <c r="R139" s="49">
        <f>S139</f>
        <v>33129.599999999999</v>
      </c>
      <c r="S139" s="49">
        <v>33129.599999999999</v>
      </c>
    </row>
    <row r="140" spans="1:21" customFormat="1" ht="39" x14ac:dyDescent="0.35">
      <c r="A140" s="32" t="s">
        <v>18</v>
      </c>
      <c r="B140" s="33" t="s">
        <v>362</v>
      </c>
      <c r="C140" s="33" t="s">
        <v>288</v>
      </c>
      <c r="D140" s="34" t="s">
        <v>19</v>
      </c>
      <c r="E140" s="31" t="s">
        <v>20</v>
      </c>
      <c r="F140" s="35" t="s">
        <v>19</v>
      </c>
      <c r="G140" s="36" t="s">
        <v>22</v>
      </c>
      <c r="H140" s="36" t="s">
        <v>51</v>
      </c>
      <c r="I140" s="30" t="s">
        <v>159</v>
      </c>
      <c r="J140" s="37" t="s">
        <v>163</v>
      </c>
      <c r="K140" s="30" t="s">
        <v>292</v>
      </c>
      <c r="L140" s="30" t="s">
        <v>293</v>
      </c>
      <c r="M140" s="30" t="s">
        <v>290</v>
      </c>
      <c r="N140" s="30" t="s">
        <v>27</v>
      </c>
      <c r="O140" s="38">
        <v>1</v>
      </c>
      <c r="P140" s="50">
        <v>47733.9</v>
      </c>
      <c r="Q140" s="30" t="s">
        <v>291</v>
      </c>
      <c r="R140" s="49">
        <f t="shared" ref="R140:R143" si="19">S140</f>
        <v>47733.9</v>
      </c>
      <c r="S140" s="49">
        <f>P140</f>
        <v>47733.9</v>
      </c>
    </row>
    <row r="141" spans="1:21" customFormat="1" ht="39" x14ac:dyDescent="0.35">
      <c r="A141" s="32" t="s">
        <v>18</v>
      </c>
      <c r="B141" s="33" t="s">
        <v>362</v>
      </c>
      <c r="C141" s="33" t="s">
        <v>288</v>
      </c>
      <c r="D141" s="34">
        <v>1</v>
      </c>
      <c r="E141" s="31" t="s">
        <v>36</v>
      </c>
      <c r="F141" s="35" t="s">
        <v>19</v>
      </c>
      <c r="G141" s="36" t="s">
        <v>158</v>
      </c>
      <c r="H141" s="36" t="s">
        <v>29</v>
      </c>
      <c r="I141" s="30" t="s">
        <v>272</v>
      </c>
      <c r="J141" s="37" t="s">
        <v>26</v>
      </c>
      <c r="K141" s="30" t="s">
        <v>294</v>
      </c>
      <c r="L141" s="30" t="s">
        <v>271</v>
      </c>
      <c r="M141" s="30" t="s">
        <v>271</v>
      </c>
      <c r="N141" s="30" t="s">
        <v>295</v>
      </c>
      <c r="O141" s="38">
        <v>15</v>
      </c>
      <c r="P141" s="50">
        <v>51</v>
      </c>
      <c r="Q141" s="30" t="s">
        <v>274</v>
      </c>
      <c r="R141" s="49">
        <f t="shared" si="19"/>
        <v>765</v>
      </c>
      <c r="S141" s="49">
        <f t="shared" ref="S141" si="20">P141*O141</f>
        <v>765</v>
      </c>
    </row>
    <row r="142" spans="1:21" customFormat="1" ht="65" x14ac:dyDescent="0.35">
      <c r="A142" s="32" t="s">
        <v>18</v>
      </c>
      <c r="B142" s="33" t="s">
        <v>362</v>
      </c>
      <c r="C142" s="33" t="s">
        <v>288</v>
      </c>
      <c r="D142" s="34">
        <v>1</v>
      </c>
      <c r="E142" s="31" t="s">
        <v>20</v>
      </c>
      <c r="F142" s="35" t="s">
        <v>19</v>
      </c>
      <c r="G142" s="36" t="s">
        <v>21</v>
      </c>
      <c r="H142" s="36" t="s">
        <v>296</v>
      </c>
      <c r="I142" s="30" t="s">
        <v>297</v>
      </c>
      <c r="J142" s="37" t="s">
        <v>298</v>
      </c>
      <c r="K142" s="30" t="s">
        <v>299</v>
      </c>
      <c r="L142" s="30" t="s">
        <v>271</v>
      </c>
      <c r="M142" s="30" t="s">
        <v>271</v>
      </c>
      <c r="N142" s="30" t="s">
        <v>295</v>
      </c>
      <c r="O142" s="38">
        <v>2</v>
      </c>
      <c r="P142" s="50">
        <v>16124</v>
      </c>
      <c r="Q142" s="30" t="s">
        <v>300</v>
      </c>
      <c r="R142" s="49">
        <f>S142</f>
        <v>32248</v>
      </c>
      <c r="S142" s="49">
        <f>P142*O142</f>
        <v>32248</v>
      </c>
    </row>
    <row r="143" spans="1:21" customFormat="1" ht="39" x14ac:dyDescent="0.35">
      <c r="A143" s="32" t="s">
        <v>18</v>
      </c>
      <c r="B143" s="33" t="s">
        <v>362</v>
      </c>
      <c r="C143" s="33" t="s">
        <v>288</v>
      </c>
      <c r="D143" s="34" t="s">
        <v>19</v>
      </c>
      <c r="E143" s="31" t="s">
        <v>20</v>
      </c>
      <c r="F143" s="35" t="s">
        <v>19</v>
      </c>
      <c r="G143" s="36" t="s">
        <v>301</v>
      </c>
      <c r="H143" s="36" t="s">
        <v>42</v>
      </c>
      <c r="I143" s="30" t="s">
        <v>177</v>
      </c>
      <c r="J143" s="37" t="s">
        <v>163</v>
      </c>
      <c r="K143" s="30" t="s">
        <v>302</v>
      </c>
      <c r="L143" s="30" t="s">
        <v>47</v>
      </c>
      <c r="M143" s="30" t="s">
        <v>290</v>
      </c>
      <c r="N143" s="30" t="s">
        <v>27</v>
      </c>
      <c r="O143" s="38">
        <v>1</v>
      </c>
      <c r="P143" s="50">
        <v>27956</v>
      </c>
      <c r="Q143" s="30" t="s">
        <v>45</v>
      </c>
      <c r="R143" s="49">
        <f t="shared" si="19"/>
        <v>27956</v>
      </c>
      <c r="S143" s="49">
        <f t="shared" ref="S143" si="21">P143*O143</f>
        <v>27956</v>
      </c>
    </row>
    <row r="144" spans="1:21" customFormat="1" ht="52" x14ac:dyDescent="0.35">
      <c r="A144" s="32" t="s">
        <v>18</v>
      </c>
      <c r="B144" s="33" t="s">
        <v>362</v>
      </c>
      <c r="C144" s="33" t="s">
        <v>288</v>
      </c>
      <c r="D144" s="34" t="s">
        <v>19</v>
      </c>
      <c r="E144" s="31" t="s">
        <v>20</v>
      </c>
      <c r="F144" s="35" t="s">
        <v>19</v>
      </c>
      <c r="G144" s="36" t="s">
        <v>158</v>
      </c>
      <c r="H144" s="36" t="s">
        <v>303</v>
      </c>
      <c r="I144" s="30" t="s">
        <v>304</v>
      </c>
      <c r="J144" s="37" t="s">
        <v>163</v>
      </c>
      <c r="K144" s="30" t="s">
        <v>305</v>
      </c>
      <c r="L144" s="30" t="s">
        <v>271</v>
      </c>
      <c r="M144" s="30" t="s">
        <v>290</v>
      </c>
      <c r="N144" s="30" t="s">
        <v>27</v>
      </c>
      <c r="O144" s="38">
        <v>1</v>
      </c>
      <c r="P144" s="50">
        <v>2814.33</v>
      </c>
      <c r="Q144" s="30" t="s">
        <v>45</v>
      </c>
      <c r="R144" s="49">
        <f>S144</f>
        <v>2814.33</v>
      </c>
      <c r="S144" s="49">
        <f>P144*O144</f>
        <v>2814.33</v>
      </c>
    </row>
    <row r="145" spans="1:19" customFormat="1" ht="26" x14ac:dyDescent="0.35">
      <c r="A145" s="32" t="s">
        <v>18</v>
      </c>
      <c r="B145" s="33" t="s">
        <v>362</v>
      </c>
      <c r="C145" s="33" t="s">
        <v>288</v>
      </c>
      <c r="D145" s="34" t="s">
        <v>19</v>
      </c>
      <c r="E145" s="31" t="s">
        <v>131</v>
      </c>
      <c r="F145" s="35" t="s">
        <v>285</v>
      </c>
      <c r="G145" s="36" t="s">
        <v>130</v>
      </c>
      <c r="H145" s="36" t="s">
        <v>41</v>
      </c>
      <c r="I145" s="30" t="s">
        <v>181</v>
      </c>
      <c r="J145" s="37" t="s">
        <v>163</v>
      </c>
      <c r="K145" s="30" t="s">
        <v>306</v>
      </c>
      <c r="L145" s="30" t="s">
        <v>49</v>
      </c>
      <c r="M145" s="30" t="s">
        <v>290</v>
      </c>
      <c r="N145" s="30" t="s">
        <v>27</v>
      </c>
      <c r="O145" s="38">
        <v>1</v>
      </c>
      <c r="P145" s="50">
        <v>467.3</v>
      </c>
      <c r="Q145" s="30" t="s">
        <v>45</v>
      </c>
      <c r="R145" s="49">
        <f>S145</f>
        <v>467.3</v>
      </c>
      <c r="S145" s="49">
        <f>O145*P145</f>
        <v>467.3</v>
      </c>
    </row>
    <row r="146" spans="1:19" ht="39" x14ac:dyDescent="0.35">
      <c r="A146" s="32" t="s">
        <v>252</v>
      </c>
      <c r="B146" s="33" t="s">
        <v>307</v>
      </c>
      <c r="C146" s="33" t="s">
        <v>308</v>
      </c>
      <c r="D146" s="34" t="s">
        <v>19</v>
      </c>
      <c r="E146" s="31" t="s">
        <v>36</v>
      </c>
      <c r="F146" s="35" t="s">
        <v>157</v>
      </c>
      <c r="G146" s="36" t="s">
        <v>158</v>
      </c>
      <c r="H146" s="36">
        <v>21101</v>
      </c>
      <c r="I146" s="30" t="s">
        <v>309</v>
      </c>
      <c r="J146" s="37" t="s">
        <v>310</v>
      </c>
      <c r="K146" s="30" t="s">
        <v>311</v>
      </c>
      <c r="L146" s="30" t="s">
        <v>271</v>
      </c>
      <c r="M146" s="30" t="s">
        <v>271</v>
      </c>
      <c r="N146" s="30" t="s">
        <v>76</v>
      </c>
      <c r="O146" s="38">
        <v>1</v>
      </c>
      <c r="P146" s="52">
        <f>+S146/O146</f>
        <v>800</v>
      </c>
      <c r="Q146" s="30" t="s">
        <v>312</v>
      </c>
      <c r="R146" s="51">
        <v>800</v>
      </c>
      <c r="S146" s="51">
        <v>800</v>
      </c>
    </row>
    <row r="147" spans="1:19" ht="39" x14ac:dyDescent="0.35">
      <c r="A147" s="32" t="s">
        <v>252</v>
      </c>
      <c r="B147" s="33" t="s">
        <v>307</v>
      </c>
      <c r="C147" s="33" t="s">
        <v>308</v>
      </c>
      <c r="D147" s="34" t="s">
        <v>19</v>
      </c>
      <c r="E147" s="31" t="s">
        <v>36</v>
      </c>
      <c r="F147" s="35" t="s">
        <v>157</v>
      </c>
      <c r="G147" s="36" t="s">
        <v>158</v>
      </c>
      <c r="H147" s="36">
        <v>21101</v>
      </c>
      <c r="I147" s="30" t="s">
        <v>309</v>
      </c>
      <c r="J147" s="37" t="s">
        <v>313</v>
      </c>
      <c r="K147" s="30" t="s">
        <v>314</v>
      </c>
      <c r="L147" s="30" t="s">
        <v>271</v>
      </c>
      <c r="M147" s="30" t="s">
        <v>271</v>
      </c>
      <c r="N147" s="30" t="s">
        <v>147</v>
      </c>
      <c r="O147" s="38">
        <v>8</v>
      </c>
      <c r="P147" s="52">
        <f t="shared" ref="P147:P154" si="22">+S147/O147</f>
        <v>48</v>
      </c>
      <c r="Q147" s="30" t="s">
        <v>312</v>
      </c>
      <c r="R147" s="51">
        <v>384</v>
      </c>
      <c r="S147" s="51">
        <v>384</v>
      </c>
    </row>
    <row r="148" spans="1:19" ht="39" x14ac:dyDescent="0.35">
      <c r="A148" s="32" t="s">
        <v>252</v>
      </c>
      <c r="B148" s="33" t="s">
        <v>307</v>
      </c>
      <c r="C148" s="33" t="s">
        <v>308</v>
      </c>
      <c r="D148" s="34" t="s">
        <v>19</v>
      </c>
      <c r="E148" s="31" t="s">
        <v>36</v>
      </c>
      <c r="F148" s="35" t="s">
        <v>200</v>
      </c>
      <c r="G148" s="36" t="s">
        <v>315</v>
      </c>
      <c r="H148" s="36">
        <v>21101</v>
      </c>
      <c r="I148" s="30" t="s">
        <v>309</v>
      </c>
      <c r="J148" s="37" t="s">
        <v>313</v>
      </c>
      <c r="K148" s="30" t="s">
        <v>314</v>
      </c>
      <c r="L148" s="30" t="s">
        <v>271</v>
      </c>
      <c r="M148" s="30" t="s">
        <v>271</v>
      </c>
      <c r="N148" s="30" t="s">
        <v>147</v>
      </c>
      <c r="O148" s="38">
        <v>2</v>
      </c>
      <c r="P148" s="52">
        <f t="shared" si="22"/>
        <v>48</v>
      </c>
      <c r="Q148" s="30" t="s">
        <v>312</v>
      </c>
      <c r="R148" s="51">
        <v>96</v>
      </c>
      <c r="S148" s="51">
        <v>96</v>
      </c>
    </row>
    <row r="149" spans="1:19" ht="39" x14ac:dyDescent="0.35">
      <c r="A149" s="32" t="s">
        <v>252</v>
      </c>
      <c r="B149" s="33" t="s">
        <v>307</v>
      </c>
      <c r="C149" s="33" t="s">
        <v>308</v>
      </c>
      <c r="D149" s="34" t="s">
        <v>19</v>
      </c>
      <c r="E149" s="31" t="s">
        <v>36</v>
      </c>
      <c r="F149" s="35" t="s">
        <v>157</v>
      </c>
      <c r="G149" s="36" t="s">
        <v>158</v>
      </c>
      <c r="H149" s="36">
        <v>21101</v>
      </c>
      <c r="I149" s="30" t="s">
        <v>309</v>
      </c>
      <c r="J149" s="37" t="s">
        <v>316</v>
      </c>
      <c r="K149" s="30" t="s">
        <v>317</v>
      </c>
      <c r="L149" s="30" t="s">
        <v>271</v>
      </c>
      <c r="M149" s="30" t="s">
        <v>271</v>
      </c>
      <c r="N149" s="30" t="s">
        <v>76</v>
      </c>
      <c r="O149" s="38">
        <v>2</v>
      </c>
      <c r="P149" s="52">
        <f t="shared" si="22"/>
        <v>979</v>
      </c>
      <c r="Q149" s="30" t="s">
        <v>312</v>
      </c>
      <c r="R149" s="51">
        <v>1958</v>
      </c>
      <c r="S149" s="51">
        <v>1958</v>
      </c>
    </row>
    <row r="150" spans="1:19" ht="39" x14ac:dyDescent="0.35">
      <c r="A150" s="32" t="s">
        <v>252</v>
      </c>
      <c r="B150" s="33" t="s">
        <v>307</v>
      </c>
      <c r="C150" s="33" t="s">
        <v>308</v>
      </c>
      <c r="D150" s="34" t="s">
        <v>19</v>
      </c>
      <c r="E150" s="31" t="s">
        <v>20</v>
      </c>
      <c r="F150" s="35" t="s">
        <v>19</v>
      </c>
      <c r="G150" s="36" t="s">
        <v>21</v>
      </c>
      <c r="H150" s="36">
        <v>21601</v>
      </c>
      <c r="I150" s="30" t="s">
        <v>58</v>
      </c>
      <c r="J150" s="37" t="s">
        <v>189</v>
      </c>
      <c r="K150" s="30" t="s">
        <v>190</v>
      </c>
      <c r="L150" s="30" t="s">
        <v>271</v>
      </c>
      <c r="M150" s="30" t="s">
        <v>271</v>
      </c>
      <c r="N150" s="30" t="s">
        <v>76</v>
      </c>
      <c r="O150" s="38">
        <v>4</v>
      </c>
      <c r="P150" s="52">
        <f t="shared" si="22"/>
        <v>340</v>
      </c>
      <c r="Q150" s="30" t="s">
        <v>312</v>
      </c>
      <c r="R150" s="51">
        <v>1360</v>
      </c>
      <c r="S150" s="51">
        <v>1360</v>
      </c>
    </row>
    <row r="151" spans="1:19" ht="39" x14ac:dyDescent="0.35">
      <c r="A151" s="32" t="s">
        <v>252</v>
      </c>
      <c r="B151" s="33" t="s">
        <v>307</v>
      </c>
      <c r="C151" s="33" t="s">
        <v>308</v>
      </c>
      <c r="D151" s="34" t="s">
        <v>19</v>
      </c>
      <c r="E151" s="31" t="s">
        <v>20</v>
      </c>
      <c r="F151" s="35" t="s">
        <v>19</v>
      </c>
      <c r="G151" s="36" t="s">
        <v>21</v>
      </c>
      <c r="H151" s="36">
        <v>21601</v>
      </c>
      <c r="I151" s="30" t="s">
        <v>58</v>
      </c>
      <c r="J151" s="37" t="s">
        <v>318</v>
      </c>
      <c r="K151" s="30" t="s">
        <v>319</v>
      </c>
      <c r="L151" s="30" t="s">
        <v>271</v>
      </c>
      <c r="M151" s="30" t="s">
        <v>271</v>
      </c>
      <c r="N151" s="30" t="s">
        <v>147</v>
      </c>
      <c r="O151" s="38">
        <v>4</v>
      </c>
      <c r="P151" s="52">
        <f t="shared" si="22"/>
        <v>48</v>
      </c>
      <c r="Q151" s="30" t="s">
        <v>312</v>
      </c>
      <c r="R151" s="51">
        <v>192</v>
      </c>
      <c r="S151" s="51">
        <v>192</v>
      </c>
    </row>
    <row r="152" spans="1:19" ht="39" x14ac:dyDescent="0.35">
      <c r="A152" s="32" t="s">
        <v>252</v>
      </c>
      <c r="B152" s="33" t="s">
        <v>307</v>
      </c>
      <c r="C152" s="33" t="s">
        <v>308</v>
      </c>
      <c r="D152" s="34" t="s">
        <v>19</v>
      </c>
      <c r="E152" s="31" t="s">
        <v>20</v>
      </c>
      <c r="F152" s="35" t="s">
        <v>19</v>
      </c>
      <c r="G152" s="36" t="s">
        <v>21</v>
      </c>
      <c r="H152" s="36">
        <v>21601</v>
      </c>
      <c r="I152" s="30" t="s">
        <v>58</v>
      </c>
      <c r="J152" s="37" t="s">
        <v>92</v>
      </c>
      <c r="K152" s="30" t="s">
        <v>93</v>
      </c>
      <c r="L152" s="30" t="s">
        <v>271</v>
      </c>
      <c r="M152" s="30" t="s">
        <v>271</v>
      </c>
      <c r="N152" s="30" t="s">
        <v>147</v>
      </c>
      <c r="O152" s="38">
        <v>2</v>
      </c>
      <c r="P152" s="52">
        <f t="shared" si="22"/>
        <v>48</v>
      </c>
      <c r="Q152" s="30" t="s">
        <v>312</v>
      </c>
      <c r="R152" s="51">
        <v>96</v>
      </c>
      <c r="S152" s="51">
        <v>96</v>
      </c>
    </row>
    <row r="153" spans="1:19" ht="78" x14ac:dyDescent="0.35">
      <c r="A153" s="32" t="s">
        <v>252</v>
      </c>
      <c r="B153" s="33" t="s">
        <v>307</v>
      </c>
      <c r="C153" s="33" t="s">
        <v>308</v>
      </c>
      <c r="D153" s="34" t="s">
        <v>19</v>
      </c>
      <c r="E153" s="31" t="s">
        <v>20</v>
      </c>
      <c r="F153" s="35" t="s">
        <v>19</v>
      </c>
      <c r="G153" s="36" t="s">
        <v>21</v>
      </c>
      <c r="H153" s="36">
        <v>26103</v>
      </c>
      <c r="I153" s="30" t="s">
        <v>320</v>
      </c>
      <c r="J153" s="37"/>
      <c r="K153" s="30" t="s">
        <v>120</v>
      </c>
      <c r="L153" s="30" t="s">
        <v>128</v>
      </c>
      <c r="M153" s="30" t="s">
        <v>290</v>
      </c>
      <c r="N153" s="30" t="s">
        <v>28</v>
      </c>
      <c r="O153" s="38">
        <v>7519.3</v>
      </c>
      <c r="P153" s="52">
        <f t="shared" si="22"/>
        <v>1</v>
      </c>
      <c r="Q153" s="30" t="s">
        <v>312</v>
      </c>
      <c r="R153" s="51">
        <v>7519.3</v>
      </c>
      <c r="S153" s="51">
        <v>7519.3</v>
      </c>
    </row>
    <row r="154" spans="1:19" ht="104" x14ac:dyDescent="0.35">
      <c r="A154" s="32" t="s">
        <v>252</v>
      </c>
      <c r="B154" s="33" t="s">
        <v>307</v>
      </c>
      <c r="C154" s="33" t="s">
        <v>308</v>
      </c>
      <c r="D154" s="34" t="s">
        <v>19</v>
      </c>
      <c r="E154" s="31" t="s">
        <v>36</v>
      </c>
      <c r="F154" s="35" t="s">
        <v>157</v>
      </c>
      <c r="G154" s="36" t="s">
        <v>158</v>
      </c>
      <c r="H154" s="36">
        <v>26102</v>
      </c>
      <c r="I154" s="30" t="s">
        <v>321</v>
      </c>
      <c r="J154" s="37"/>
      <c r="K154" s="30" t="s">
        <v>118</v>
      </c>
      <c r="L154" s="30" t="s">
        <v>128</v>
      </c>
      <c r="M154" s="30" t="s">
        <v>290</v>
      </c>
      <c r="N154" s="30" t="s">
        <v>28</v>
      </c>
      <c r="O154" s="38">
        <v>9166.3700000000008</v>
      </c>
      <c r="P154" s="52">
        <f t="shared" si="22"/>
        <v>1</v>
      </c>
      <c r="Q154" s="30" t="s">
        <v>312</v>
      </c>
      <c r="R154" s="51">
        <v>9166.3700000000008</v>
      </c>
      <c r="S154" s="51">
        <v>9166.3700000000008</v>
      </c>
    </row>
    <row r="155" spans="1:19" ht="39" x14ac:dyDescent="0.35">
      <c r="A155" s="32" t="s">
        <v>252</v>
      </c>
      <c r="B155" s="33" t="s">
        <v>307</v>
      </c>
      <c r="C155" s="33" t="s">
        <v>308</v>
      </c>
      <c r="D155" s="34" t="s">
        <v>19</v>
      </c>
      <c r="E155" s="31" t="s">
        <v>20</v>
      </c>
      <c r="F155" s="35" t="s">
        <v>19</v>
      </c>
      <c r="G155" s="36" t="s">
        <v>22</v>
      </c>
      <c r="H155" s="36">
        <v>32201</v>
      </c>
      <c r="I155" s="30" t="s">
        <v>52</v>
      </c>
      <c r="J155" s="37"/>
      <c r="K155" s="30" t="s">
        <v>322</v>
      </c>
      <c r="L155" s="30" t="s">
        <v>323</v>
      </c>
      <c r="M155" s="30" t="s">
        <v>54</v>
      </c>
      <c r="N155" s="30" t="s">
        <v>324</v>
      </c>
      <c r="O155" s="38">
        <v>1</v>
      </c>
      <c r="P155" s="53">
        <f>+S155/O155</f>
        <v>112049</v>
      </c>
      <c r="Q155" s="30" t="s">
        <v>312</v>
      </c>
      <c r="R155" s="54">
        <v>112049</v>
      </c>
      <c r="S155" s="54">
        <v>112049</v>
      </c>
    </row>
    <row r="156" spans="1:19" ht="39" x14ac:dyDescent="0.35">
      <c r="A156" s="32" t="s">
        <v>252</v>
      </c>
      <c r="B156" s="33" t="s">
        <v>307</v>
      </c>
      <c r="C156" s="33" t="s">
        <v>308</v>
      </c>
      <c r="D156" s="34" t="s">
        <v>19</v>
      </c>
      <c r="E156" s="31" t="s">
        <v>36</v>
      </c>
      <c r="F156" s="35" t="s">
        <v>157</v>
      </c>
      <c r="G156" s="36" t="s">
        <v>158</v>
      </c>
      <c r="H156" s="36">
        <v>32201</v>
      </c>
      <c r="I156" s="30" t="s">
        <v>52</v>
      </c>
      <c r="J156" s="37"/>
      <c r="K156" s="30" t="s">
        <v>325</v>
      </c>
      <c r="L156" s="30" t="s">
        <v>326</v>
      </c>
      <c r="M156" s="30" t="s">
        <v>54</v>
      </c>
      <c r="N156" s="30" t="s">
        <v>324</v>
      </c>
      <c r="O156" s="38">
        <v>1</v>
      </c>
      <c r="P156" s="53">
        <f>+S156/O156</f>
        <v>27487.000399999997</v>
      </c>
      <c r="Q156" s="30" t="s">
        <v>312</v>
      </c>
      <c r="R156" s="54">
        <v>27487.000399999997</v>
      </c>
      <c r="S156" s="54">
        <v>27487.000399999997</v>
      </c>
    </row>
    <row r="157" spans="1:19" ht="39" x14ac:dyDescent="0.35">
      <c r="A157" s="32" t="s">
        <v>252</v>
      </c>
      <c r="B157" s="33" t="s">
        <v>307</v>
      </c>
      <c r="C157" s="33" t="s">
        <v>308</v>
      </c>
      <c r="D157" s="34" t="s">
        <v>19</v>
      </c>
      <c r="E157" s="31" t="s">
        <v>20</v>
      </c>
      <c r="F157" s="35" t="s">
        <v>19</v>
      </c>
      <c r="G157" s="36" t="s">
        <v>21</v>
      </c>
      <c r="H157" s="36">
        <v>32601</v>
      </c>
      <c r="I157" s="30" t="s">
        <v>34</v>
      </c>
      <c r="J157" s="37"/>
      <c r="K157" s="30" t="s">
        <v>327</v>
      </c>
      <c r="L157" s="30" t="s">
        <v>49</v>
      </c>
      <c r="M157" s="30" t="s">
        <v>290</v>
      </c>
      <c r="N157" s="30" t="s">
        <v>328</v>
      </c>
      <c r="O157" s="38">
        <v>1</v>
      </c>
      <c r="P157" s="55">
        <v>1108.57</v>
      </c>
      <c r="Q157" s="30" t="s">
        <v>329</v>
      </c>
      <c r="R157" s="55">
        <v>1108.57</v>
      </c>
      <c r="S157" s="55">
        <v>1108.57</v>
      </c>
    </row>
    <row r="158" spans="1:19" ht="39" x14ac:dyDescent="0.35">
      <c r="A158" s="32" t="s">
        <v>252</v>
      </c>
      <c r="B158" s="33" t="s">
        <v>307</v>
      </c>
      <c r="C158" s="33" t="s">
        <v>308</v>
      </c>
      <c r="D158" s="34" t="s">
        <v>19</v>
      </c>
      <c r="E158" s="31" t="s">
        <v>20</v>
      </c>
      <c r="F158" s="35" t="s">
        <v>19</v>
      </c>
      <c r="G158" s="36" t="s">
        <v>22</v>
      </c>
      <c r="H158" s="36">
        <v>33801</v>
      </c>
      <c r="I158" s="30" t="s">
        <v>44</v>
      </c>
      <c r="J158" s="37"/>
      <c r="K158" s="30" t="s">
        <v>330</v>
      </c>
      <c r="L158" s="30" t="s">
        <v>48</v>
      </c>
      <c r="M158" s="30" t="s">
        <v>290</v>
      </c>
      <c r="N158" s="30" t="s">
        <v>328</v>
      </c>
      <c r="O158" s="38">
        <v>1</v>
      </c>
      <c r="P158" s="53">
        <f>+S158/O158</f>
        <v>33129.599999999999</v>
      </c>
      <c r="Q158" s="30" t="s">
        <v>329</v>
      </c>
      <c r="R158" s="56">
        <v>33129.599999999999</v>
      </c>
      <c r="S158" s="56">
        <v>33129.599999999999</v>
      </c>
    </row>
    <row r="159" spans="1:19" ht="39" x14ac:dyDescent="0.35">
      <c r="A159" s="32" t="s">
        <v>252</v>
      </c>
      <c r="B159" s="33" t="s">
        <v>307</v>
      </c>
      <c r="C159" s="33" t="s">
        <v>308</v>
      </c>
      <c r="D159" s="34" t="s">
        <v>19</v>
      </c>
      <c r="E159" s="31" t="s">
        <v>36</v>
      </c>
      <c r="F159" s="35" t="s">
        <v>157</v>
      </c>
      <c r="G159" s="36" t="s">
        <v>158</v>
      </c>
      <c r="H159" s="36">
        <v>33801</v>
      </c>
      <c r="I159" s="30" t="s">
        <v>44</v>
      </c>
      <c r="J159" s="37"/>
      <c r="K159" s="30" t="s">
        <v>331</v>
      </c>
      <c r="L159" s="30" t="s">
        <v>48</v>
      </c>
      <c r="M159" s="30" t="s">
        <v>290</v>
      </c>
      <c r="N159" s="30" t="s">
        <v>328</v>
      </c>
      <c r="O159" s="38">
        <v>1</v>
      </c>
      <c r="P159" s="53">
        <f>+S159/O159</f>
        <v>16564.8</v>
      </c>
      <c r="Q159" s="30" t="s">
        <v>329</v>
      </c>
      <c r="R159" s="56">
        <v>16564.8</v>
      </c>
      <c r="S159" s="56">
        <v>16564.8</v>
      </c>
    </row>
    <row r="160" spans="1:19" ht="39" x14ac:dyDescent="0.35">
      <c r="A160" s="32" t="s">
        <v>252</v>
      </c>
      <c r="B160" s="33" t="s">
        <v>307</v>
      </c>
      <c r="C160" s="33" t="s">
        <v>308</v>
      </c>
      <c r="D160" s="34" t="s">
        <v>19</v>
      </c>
      <c r="E160" s="31" t="s">
        <v>20</v>
      </c>
      <c r="F160" s="35" t="s">
        <v>19</v>
      </c>
      <c r="G160" s="36" t="s">
        <v>21</v>
      </c>
      <c r="H160" s="36">
        <v>33901</v>
      </c>
      <c r="I160" s="30" t="s">
        <v>332</v>
      </c>
      <c r="J160" s="37"/>
      <c r="K160" s="30" t="s">
        <v>333</v>
      </c>
      <c r="L160" s="30" t="s">
        <v>128</v>
      </c>
      <c r="M160" s="30" t="s">
        <v>290</v>
      </c>
      <c r="N160" s="30" t="s">
        <v>328</v>
      </c>
      <c r="O160" s="38">
        <v>1</v>
      </c>
      <c r="P160" s="57">
        <f>+S160/O160</f>
        <v>199.15</v>
      </c>
      <c r="Q160" s="30" t="s">
        <v>312</v>
      </c>
      <c r="R160" s="56">
        <v>199.15</v>
      </c>
      <c r="S160" s="56">
        <v>199.15</v>
      </c>
    </row>
    <row r="161" spans="1:19" ht="39" x14ac:dyDescent="0.35">
      <c r="A161" s="32" t="s">
        <v>252</v>
      </c>
      <c r="B161" s="33" t="s">
        <v>307</v>
      </c>
      <c r="C161" s="33" t="s">
        <v>308</v>
      </c>
      <c r="D161" s="34" t="s">
        <v>19</v>
      </c>
      <c r="E161" s="31" t="s">
        <v>20</v>
      </c>
      <c r="F161" s="35" t="s">
        <v>19</v>
      </c>
      <c r="G161" s="36" t="s">
        <v>22</v>
      </c>
      <c r="H161" s="36">
        <v>35801</v>
      </c>
      <c r="I161" s="30" t="s">
        <v>334</v>
      </c>
      <c r="J161" s="37"/>
      <c r="K161" s="30" t="s">
        <v>335</v>
      </c>
      <c r="L161" s="30" t="s">
        <v>47</v>
      </c>
      <c r="M161" s="30" t="s">
        <v>290</v>
      </c>
      <c r="N161" s="30" t="s">
        <v>328</v>
      </c>
      <c r="O161" s="38">
        <v>1</v>
      </c>
      <c r="P161" s="53">
        <f t="shared" ref="P161:P162" si="23">+S161/O161</f>
        <v>27955.999999999996</v>
      </c>
      <c r="Q161" s="30" t="s">
        <v>329</v>
      </c>
      <c r="R161" s="56">
        <v>27955.999999999996</v>
      </c>
      <c r="S161" s="56">
        <v>27955.999999999996</v>
      </c>
    </row>
    <row r="162" spans="1:19" ht="39" x14ac:dyDescent="0.35">
      <c r="A162" s="32" t="s">
        <v>252</v>
      </c>
      <c r="B162" s="33" t="s">
        <v>307</v>
      </c>
      <c r="C162" s="33" t="s">
        <v>308</v>
      </c>
      <c r="D162" s="34" t="s">
        <v>19</v>
      </c>
      <c r="E162" s="31" t="s">
        <v>36</v>
      </c>
      <c r="F162" s="35" t="s">
        <v>19</v>
      </c>
      <c r="G162" s="36" t="s">
        <v>158</v>
      </c>
      <c r="H162" s="36">
        <v>35801</v>
      </c>
      <c r="I162" s="30" t="s">
        <v>334</v>
      </c>
      <c r="J162" s="37"/>
      <c r="K162" s="30" t="s">
        <v>335</v>
      </c>
      <c r="L162" s="30" t="s">
        <v>47</v>
      </c>
      <c r="M162" s="30" t="s">
        <v>290</v>
      </c>
      <c r="N162" s="30" t="s">
        <v>328</v>
      </c>
      <c r="O162" s="38">
        <v>1</v>
      </c>
      <c r="P162" s="53">
        <f t="shared" si="23"/>
        <v>13977.999999999998</v>
      </c>
      <c r="Q162" s="30" t="s">
        <v>329</v>
      </c>
      <c r="R162" s="56">
        <v>13977.999999999998</v>
      </c>
      <c r="S162" s="56">
        <v>13977.999999999998</v>
      </c>
    </row>
    <row r="163" spans="1:19" s="16" customFormat="1" ht="58.5" customHeight="1" x14ac:dyDescent="0.3">
      <c r="A163" s="32" t="s">
        <v>252</v>
      </c>
      <c r="B163" s="33" t="s">
        <v>336</v>
      </c>
      <c r="C163" s="33" t="s">
        <v>337</v>
      </c>
      <c r="D163" s="34" t="s">
        <v>19</v>
      </c>
      <c r="E163" s="31" t="s">
        <v>131</v>
      </c>
      <c r="F163" s="35" t="s">
        <v>285</v>
      </c>
      <c r="G163" s="36" t="s">
        <v>130</v>
      </c>
      <c r="H163" s="36" t="s">
        <v>124</v>
      </c>
      <c r="I163" s="30" t="s">
        <v>196</v>
      </c>
      <c r="J163" s="37" t="s">
        <v>119</v>
      </c>
      <c r="K163" s="30" t="s">
        <v>120</v>
      </c>
      <c r="L163" s="30" t="s">
        <v>128</v>
      </c>
      <c r="M163" s="30" t="s">
        <v>31</v>
      </c>
      <c r="N163" s="30" t="s">
        <v>28</v>
      </c>
      <c r="O163" s="38">
        <v>1</v>
      </c>
      <c r="P163" s="59">
        <v>4137.99</v>
      </c>
      <c r="Q163" s="30" t="s">
        <v>274</v>
      </c>
      <c r="R163" s="60">
        <v>4137.99</v>
      </c>
      <c r="S163" s="60">
        <v>4137.99</v>
      </c>
    </row>
    <row r="164" spans="1:19" s="16" customFormat="1" ht="58.5" customHeight="1" x14ac:dyDescent="0.3">
      <c r="A164" s="32" t="s">
        <v>252</v>
      </c>
      <c r="B164" s="33" t="s">
        <v>336</v>
      </c>
      <c r="C164" s="33" t="s">
        <v>337</v>
      </c>
      <c r="D164" s="34" t="s">
        <v>19</v>
      </c>
      <c r="E164" s="31" t="s">
        <v>112</v>
      </c>
      <c r="F164" s="35" t="s">
        <v>282</v>
      </c>
      <c r="G164" s="36" t="s">
        <v>111</v>
      </c>
      <c r="H164" s="36" t="s">
        <v>126</v>
      </c>
      <c r="I164" s="30" t="s">
        <v>283</v>
      </c>
      <c r="J164" s="37" t="s">
        <v>117</v>
      </c>
      <c r="K164" s="30" t="s">
        <v>118</v>
      </c>
      <c r="L164" s="30" t="s">
        <v>128</v>
      </c>
      <c r="M164" s="30" t="s">
        <v>31</v>
      </c>
      <c r="N164" s="30" t="s">
        <v>28</v>
      </c>
      <c r="O164" s="38">
        <v>1</v>
      </c>
      <c r="P164" s="59">
        <v>1300</v>
      </c>
      <c r="Q164" s="30" t="s">
        <v>274</v>
      </c>
      <c r="R164" s="60">
        <v>1300</v>
      </c>
      <c r="S164" s="60">
        <v>1300</v>
      </c>
    </row>
    <row r="165" spans="1:19" s="16" customFormat="1" ht="58.5" customHeight="1" x14ac:dyDescent="0.3">
      <c r="A165" s="32" t="s">
        <v>252</v>
      </c>
      <c r="B165" s="33" t="s">
        <v>336</v>
      </c>
      <c r="C165" s="33" t="s">
        <v>337</v>
      </c>
      <c r="D165" s="34" t="s">
        <v>19</v>
      </c>
      <c r="E165" s="31" t="s">
        <v>338</v>
      </c>
      <c r="F165" s="35" t="s">
        <v>19</v>
      </c>
      <c r="G165" s="36" t="s">
        <v>339</v>
      </c>
      <c r="H165" s="36" t="s">
        <v>124</v>
      </c>
      <c r="I165" s="30" t="s">
        <v>196</v>
      </c>
      <c r="J165" s="37" t="s">
        <v>119</v>
      </c>
      <c r="K165" s="30" t="s">
        <v>120</v>
      </c>
      <c r="L165" s="30" t="s">
        <v>128</v>
      </c>
      <c r="M165" s="30" t="s">
        <v>31</v>
      </c>
      <c r="N165" s="30" t="s">
        <v>28</v>
      </c>
      <c r="O165" s="38">
        <v>1</v>
      </c>
      <c r="P165" s="59">
        <v>87.010000000000218</v>
      </c>
      <c r="Q165" s="30" t="s">
        <v>274</v>
      </c>
      <c r="R165" s="60">
        <v>87.010000000000218</v>
      </c>
      <c r="S165" s="60">
        <v>87.010000000000218</v>
      </c>
    </row>
    <row r="166" spans="1:19" s="16" customFormat="1" ht="58.5" customHeight="1" x14ac:dyDescent="0.3">
      <c r="A166" s="32" t="s">
        <v>252</v>
      </c>
      <c r="B166" s="33" t="s">
        <v>336</v>
      </c>
      <c r="C166" s="33" t="s">
        <v>337</v>
      </c>
      <c r="D166" s="34" t="s">
        <v>19</v>
      </c>
      <c r="E166" s="31" t="s">
        <v>20</v>
      </c>
      <c r="F166" s="35" t="s">
        <v>19</v>
      </c>
      <c r="G166" s="36" t="s">
        <v>21</v>
      </c>
      <c r="H166" s="36" t="s">
        <v>122</v>
      </c>
      <c r="I166" s="30" t="s">
        <v>340</v>
      </c>
      <c r="J166" s="37"/>
      <c r="K166" s="30" t="s">
        <v>341</v>
      </c>
      <c r="L166" s="30" t="s">
        <v>128</v>
      </c>
      <c r="M166" s="30" t="s">
        <v>31</v>
      </c>
      <c r="N166" s="30" t="s">
        <v>28</v>
      </c>
      <c r="O166" s="38">
        <v>1</v>
      </c>
      <c r="P166" s="61">
        <v>34.1</v>
      </c>
      <c r="Q166" s="30" t="s">
        <v>274</v>
      </c>
      <c r="R166" s="60">
        <v>34.1</v>
      </c>
      <c r="S166" s="60">
        <v>34.1</v>
      </c>
    </row>
    <row r="167" spans="1:19" s="16" customFormat="1" ht="58.5" customHeight="1" x14ac:dyDescent="0.3">
      <c r="A167" s="32" t="s">
        <v>252</v>
      </c>
      <c r="B167" s="33" t="s">
        <v>336</v>
      </c>
      <c r="C167" s="33" t="s">
        <v>337</v>
      </c>
      <c r="D167" s="34" t="s">
        <v>19</v>
      </c>
      <c r="E167" s="31" t="s">
        <v>338</v>
      </c>
      <c r="F167" s="35" t="s">
        <v>19</v>
      </c>
      <c r="G167" s="36" t="s">
        <v>339</v>
      </c>
      <c r="H167" s="36" t="s">
        <v>124</v>
      </c>
      <c r="I167" s="30" t="s">
        <v>196</v>
      </c>
      <c r="J167" s="37" t="s">
        <v>119</v>
      </c>
      <c r="K167" s="30" t="s">
        <v>120</v>
      </c>
      <c r="L167" s="30" t="s">
        <v>128</v>
      </c>
      <c r="M167" s="30" t="s">
        <v>31</v>
      </c>
      <c r="N167" s="30" t="s">
        <v>28</v>
      </c>
      <c r="O167" s="38">
        <v>1</v>
      </c>
      <c r="P167" s="59">
        <v>4137.99</v>
      </c>
      <c r="Q167" s="30" t="s">
        <v>274</v>
      </c>
      <c r="R167" s="60">
        <v>4137.99</v>
      </c>
      <c r="S167" s="60">
        <v>4137.99</v>
      </c>
    </row>
    <row r="168" spans="1:19" s="16" customFormat="1" ht="58.5" customHeight="1" x14ac:dyDescent="0.3">
      <c r="A168" s="32" t="s">
        <v>252</v>
      </c>
      <c r="B168" s="33" t="s">
        <v>336</v>
      </c>
      <c r="C168" s="33" t="s">
        <v>337</v>
      </c>
      <c r="D168" s="34" t="s">
        <v>19</v>
      </c>
      <c r="E168" s="31" t="s">
        <v>36</v>
      </c>
      <c r="F168" s="35" t="s">
        <v>200</v>
      </c>
      <c r="G168" s="36" t="s">
        <v>132</v>
      </c>
      <c r="H168" s="36" t="s">
        <v>126</v>
      </c>
      <c r="I168" s="30" t="s">
        <v>283</v>
      </c>
      <c r="J168" s="37" t="s">
        <v>117</v>
      </c>
      <c r="K168" s="30" t="s">
        <v>118</v>
      </c>
      <c r="L168" s="30" t="s">
        <v>128</v>
      </c>
      <c r="M168" s="30" t="s">
        <v>31</v>
      </c>
      <c r="N168" s="30" t="s">
        <v>28</v>
      </c>
      <c r="O168" s="38">
        <v>1</v>
      </c>
      <c r="P168" s="59">
        <v>1300</v>
      </c>
      <c r="Q168" s="30" t="s">
        <v>274</v>
      </c>
      <c r="R168" s="60">
        <v>1300</v>
      </c>
      <c r="S168" s="60">
        <v>1300</v>
      </c>
    </row>
    <row r="169" spans="1:19" s="16" customFormat="1" ht="58.5" customHeight="1" x14ac:dyDescent="0.3">
      <c r="A169" s="32" t="s">
        <v>252</v>
      </c>
      <c r="B169" s="33" t="s">
        <v>336</v>
      </c>
      <c r="C169" s="33" t="s">
        <v>337</v>
      </c>
      <c r="D169" s="34" t="s">
        <v>19</v>
      </c>
      <c r="E169" s="31" t="s">
        <v>36</v>
      </c>
      <c r="F169" s="35" t="s">
        <v>157</v>
      </c>
      <c r="G169" s="36" t="s">
        <v>158</v>
      </c>
      <c r="H169" s="36" t="s">
        <v>126</v>
      </c>
      <c r="I169" s="30" t="s">
        <v>283</v>
      </c>
      <c r="J169" s="37" t="s">
        <v>117</v>
      </c>
      <c r="K169" s="30" t="s">
        <v>118</v>
      </c>
      <c r="L169" s="30" t="s">
        <v>128</v>
      </c>
      <c r="M169" s="30" t="s">
        <v>31</v>
      </c>
      <c r="N169" s="30" t="s">
        <v>28</v>
      </c>
      <c r="O169" s="38">
        <v>1</v>
      </c>
      <c r="P169" s="59">
        <v>4137.99</v>
      </c>
      <c r="Q169" s="30" t="s">
        <v>274</v>
      </c>
      <c r="R169" s="60">
        <v>4137.99</v>
      </c>
      <c r="S169" s="60">
        <v>4137.99</v>
      </c>
    </row>
    <row r="170" spans="1:19" s="16" customFormat="1" ht="58.5" customHeight="1" x14ac:dyDescent="0.3">
      <c r="A170" s="32" t="s">
        <v>252</v>
      </c>
      <c r="B170" s="33" t="s">
        <v>336</v>
      </c>
      <c r="C170" s="33" t="s">
        <v>337</v>
      </c>
      <c r="D170" s="34" t="s">
        <v>19</v>
      </c>
      <c r="E170" s="31" t="s">
        <v>20</v>
      </c>
      <c r="F170" s="35" t="s">
        <v>19</v>
      </c>
      <c r="G170" s="36" t="s">
        <v>21</v>
      </c>
      <c r="H170" s="36" t="s">
        <v>122</v>
      </c>
      <c r="I170" s="30" t="s">
        <v>340</v>
      </c>
      <c r="J170" s="37"/>
      <c r="K170" s="30" t="s">
        <v>341</v>
      </c>
      <c r="L170" s="30" t="s">
        <v>128</v>
      </c>
      <c r="M170" s="30" t="s">
        <v>31</v>
      </c>
      <c r="N170" s="30" t="s">
        <v>28</v>
      </c>
      <c r="O170" s="38">
        <v>1</v>
      </c>
      <c r="P170" s="61">
        <v>44.86</v>
      </c>
      <c r="Q170" s="30" t="s">
        <v>274</v>
      </c>
      <c r="R170" s="60">
        <v>44.86</v>
      </c>
      <c r="S170" s="60">
        <v>44.86</v>
      </c>
    </row>
    <row r="171" spans="1:19" s="16" customFormat="1" ht="58.5" customHeight="1" x14ac:dyDescent="0.3">
      <c r="A171" s="32" t="s">
        <v>252</v>
      </c>
      <c r="B171" s="33" t="s">
        <v>336</v>
      </c>
      <c r="C171" s="33" t="s">
        <v>337</v>
      </c>
      <c r="D171" s="34" t="s">
        <v>19</v>
      </c>
      <c r="E171" s="31" t="s">
        <v>338</v>
      </c>
      <c r="F171" s="35" t="s">
        <v>19</v>
      </c>
      <c r="G171" s="36" t="s">
        <v>339</v>
      </c>
      <c r="H171" s="36" t="s">
        <v>124</v>
      </c>
      <c r="I171" s="30" t="s">
        <v>196</v>
      </c>
      <c r="J171" s="37" t="s">
        <v>119</v>
      </c>
      <c r="K171" s="30" t="s">
        <v>120</v>
      </c>
      <c r="L171" s="30" t="s">
        <v>128</v>
      </c>
      <c r="M171" s="30" t="s">
        <v>31</v>
      </c>
      <c r="N171" s="30" t="s">
        <v>28</v>
      </c>
      <c r="O171" s="38">
        <v>1</v>
      </c>
      <c r="P171" s="59">
        <v>3000</v>
      </c>
      <c r="Q171" s="30" t="s">
        <v>274</v>
      </c>
      <c r="R171" s="60">
        <v>3000</v>
      </c>
      <c r="S171" s="60">
        <v>3000</v>
      </c>
    </row>
    <row r="172" spans="1:19" s="16" customFormat="1" ht="58.5" customHeight="1" x14ac:dyDescent="0.3">
      <c r="A172" s="32" t="s">
        <v>252</v>
      </c>
      <c r="B172" s="33" t="s">
        <v>336</v>
      </c>
      <c r="C172" s="33" t="s">
        <v>337</v>
      </c>
      <c r="D172" s="34" t="s">
        <v>19</v>
      </c>
      <c r="E172" s="31" t="s">
        <v>20</v>
      </c>
      <c r="F172" s="35" t="s">
        <v>19</v>
      </c>
      <c r="G172" s="36" t="s">
        <v>21</v>
      </c>
      <c r="H172" s="36" t="s">
        <v>122</v>
      </c>
      <c r="I172" s="30" t="s">
        <v>340</v>
      </c>
      <c r="J172" s="37"/>
      <c r="K172" s="30" t="s">
        <v>341</v>
      </c>
      <c r="L172" s="30" t="s">
        <v>128</v>
      </c>
      <c r="M172" s="30" t="s">
        <v>31</v>
      </c>
      <c r="N172" s="30" t="s">
        <v>28</v>
      </c>
      <c r="O172" s="38">
        <v>1</v>
      </c>
      <c r="P172" s="61">
        <v>24.36</v>
      </c>
      <c r="Q172" s="30" t="s">
        <v>274</v>
      </c>
      <c r="R172" s="60">
        <v>24.36</v>
      </c>
      <c r="S172" s="60">
        <v>24.36</v>
      </c>
    </row>
    <row r="173" spans="1:19" s="16" customFormat="1" ht="58.5" customHeight="1" x14ac:dyDescent="0.3">
      <c r="A173" s="32" t="s">
        <v>252</v>
      </c>
      <c r="B173" s="33" t="s">
        <v>336</v>
      </c>
      <c r="C173" s="33" t="s">
        <v>337</v>
      </c>
      <c r="D173" s="34" t="s">
        <v>19</v>
      </c>
      <c r="E173" s="31" t="s">
        <v>338</v>
      </c>
      <c r="F173" s="35" t="s">
        <v>19</v>
      </c>
      <c r="G173" s="36" t="s">
        <v>339</v>
      </c>
      <c r="H173" s="36" t="s">
        <v>342</v>
      </c>
      <c r="I173" s="30" t="s">
        <v>343</v>
      </c>
      <c r="J173" s="37" t="s">
        <v>344</v>
      </c>
      <c r="K173" s="30" t="s">
        <v>345</v>
      </c>
      <c r="L173" s="30" t="s">
        <v>31</v>
      </c>
      <c r="M173" s="30" t="s">
        <v>31</v>
      </c>
      <c r="N173" s="30" t="s">
        <v>147</v>
      </c>
      <c r="O173" s="38">
        <v>20</v>
      </c>
      <c r="P173" s="59">
        <v>51</v>
      </c>
      <c r="Q173" s="30" t="s">
        <v>274</v>
      </c>
      <c r="R173" s="60">
        <v>1020</v>
      </c>
      <c r="S173" s="60">
        <v>1020</v>
      </c>
    </row>
    <row r="174" spans="1:19" s="16" customFormat="1" ht="58.5" customHeight="1" x14ac:dyDescent="0.35">
      <c r="A174" s="32" t="s">
        <v>252</v>
      </c>
      <c r="B174" s="33" t="s">
        <v>336</v>
      </c>
      <c r="C174" s="33" t="s">
        <v>337</v>
      </c>
      <c r="D174" s="34" t="s">
        <v>19</v>
      </c>
      <c r="E174" s="31" t="s">
        <v>20</v>
      </c>
      <c r="F174" s="35" t="s">
        <v>19</v>
      </c>
      <c r="G174" s="36" t="s">
        <v>22</v>
      </c>
      <c r="H174" s="36" t="s">
        <v>43</v>
      </c>
      <c r="I174" s="30" t="s">
        <v>153</v>
      </c>
      <c r="J174" s="37"/>
      <c r="K174" s="30" t="s">
        <v>346</v>
      </c>
      <c r="L174" s="30" t="s">
        <v>48</v>
      </c>
      <c r="M174" s="30" t="s">
        <v>255</v>
      </c>
      <c r="N174" s="30" t="s">
        <v>347</v>
      </c>
      <c r="O174" s="38">
        <v>1</v>
      </c>
      <c r="P174" s="58">
        <v>33129.599999999999</v>
      </c>
      <c r="Q174" s="30" t="s">
        <v>348</v>
      </c>
      <c r="R174" s="60">
        <v>33129.599999999999</v>
      </c>
      <c r="S174" s="60">
        <v>33129.599999999999</v>
      </c>
    </row>
    <row r="175" spans="1:19" s="16" customFormat="1" ht="55.5" customHeight="1" x14ac:dyDescent="0.35">
      <c r="A175" s="32" t="s">
        <v>252</v>
      </c>
      <c r="B175" s="33" t="s">
        <v>336</v>
      </c>
      <c r="C175" s="33" t="s">
        <v>337</v>
      </c>
      <c r="D175" s="34" t="s">
        <v>19</v>
      </c>
      <c r="E175" s="31" t="s">
        <v>20</v>
      </c>
      <c r="F175" s="35" t="s">
        <v>19</v>
      </c>
      <c r="G175" s="36" t="s">
        <v>22</v>
      </c>
      <c r="H175" s="36" t="s">
        <v>42</v>
      </c>
      <c r="I175" s="30" t="s">
        <v>177</v>
      </c>
      <c r="J175" s="37"/>
      <c r="K175" s="30" t="s">
        <v>349</v>
      </c>
      <c r="L175" s="30" t="s">
        <v>47</v>
      </c>
      <c r="M175" s="30" t="s">
        <v>255</v>
      </c>
      <c r="N175" s="30" t="s">
        <v>347</v>
      </c>
      <c r="O175" s="38">
        <v>1</v>
      </c>
      <c r="P175" s="58" t="s">
        <v>350</v>
      </c>
      <c r="Q175" s="30" t="s">
        <v>348</v>
      </c>
      <c r="R175" s="60">
        <v>27956</v>
      </c>
      <c r="S175" s="60">
        <v>27956</v>
      </c>
    </row>
    <row r="176" spans="1:19" s="16" customFormat="1" ht="68.25" customHeight="1" x14ac:dyDescent="0.35">
      <c r="A176" s="32" t="s">
        <v>252</v>
      </c>
      <c r="B176" s="33" t="s">
        <v>336</v>
      </c>
      <c r="C176" s="33" t="s">
        <v>337</v>
      </c>
      <c r="D176" s="34" t="s">
        <v>19</v>
      </c>
      <c r="E176" s="31" t="s">
        <v>20</v>
      </c>
      <c r="F176" s="35" t="s">
        <v>19</v>
      </c>
      <c r="G176" s="36" t="s">
        <v>22</v>
      </c>
      <c r="H176" s="36" t="s">
        <v>51</v>
      </c>
      <c r="I176" s="30" t="s">
        <v>159</v>
      </c>
      <c r="J176" s="37"/>
      <c r="K176" s="30" t="s">
        <v>351</v>
      </c>
      <c r="L176" s="30" t="s">
        <v>352</v>
      </c>
      <c r="M176" s="30" t="s">
        <v>352</v>
      </c>
      <c r="N176" s="30" t="s">
        <v>347</v>
      </c>
      <c r="O176" s="38">
        <v>1</v>
      </c>
      <c r="P176" s="58">
        <v>54097.64</v>
      </c>
      <c r="Q176" s="30" t="s">
        <v>312</v>
      </c>
      <c r="R176" s="60">
        <v>54097.64</v>
      </c>
      <c r="S176" s="60">
        <v>54097.64</v>
      </c>
    </row>
    <row r="177" spans="1:19" s="16" customFormat="1" ht="91.5" customHeight="1" x14ac:dyDescent="0.35">
      <c r="A177" s="32" t="s">
        <v>252</v>
      </c>
      <c r="B177" s="33" t="s">
        <v>336</v>
      </c>
      <c r="C177" s="33" t="s">
        <v>337</v>
      </c>
      <c r="D177" s="34" t="s">
        <v>19</v>
      </c>
      <c r="E177" s="31" t="s">
        <v>20</v>
      </c>
      <c r="F177" s="35" t="s">
        <v>19</v>
      </c>
      <c r="G177" s="36" t="s">
        <v>21</v>
      </c>
      <c r="H177" s="36" t="s">
        <v>41</v>
      </c>
      <c r="I177" s="30" t="s">
        <v>181</v>
      </c>
      <c r="J177" s="37"/>
      <c r="K177" s="30" t="s">
        <v>353</v>
      </c>
      <c r="L177" s="30" t="s">
        <v>49</v>
      </c>
      <c r="M177" s="30" t="s">
        <v>255</v>
      </c>
      <c r="N177" s="30" t="s">
        <v>347</v>
      </c>
      <c r="O177" s="38">
        <v>1</v>
      </c>
      <c r="P177" s="58">
        <v>3820.41</v>
      </c>
      <c r="Q177" s="30" t="s">
        <v>348</v>
      </c>
      <c r="R177" s="60">
        <v>3820.41</v>
      </c>
      <c r="S177" s="60">
        <v>3820.41</v>
      </c>
    </row>
    <row r="178" spans="1:19" s="16" customFormat="1" ht="83.25" customHeight="1" x14ac:dyDescent="0.35">
      <c r="A178" s="32" t="s">
        <v>252</v>
      </c>
      <c r="B178" s="33" t="s">
        <v>336</v>
      </c>
      <c r="C178" s="33" t="s">
        <v>337</v>
      </c>
      <c r="D178" s="34" t="s">
        <v>19</v>
      </c>
      <c r="E178" s="31" t="s">
        <v>112</v>
      </c>
      <c r="F178" s="35" t="s">
        <v>282</v>
      </c>
      <c r="G178" s="36" t="s">
        <v>354</v>
      </c>
      <c r="H178" s="36" t="s">
        <v>355</v>
      </c>
      <c r="I178" s="30" t="s">
        <v>356</v>
      </c>
      <c r="J178" s="37"/>
      <c r="K178" s="30" t="s">
        <v>357</v>
      </c>
      <c r="L178" s="30" t="s">
        <v>31</v>
      </c>
      <c r="M178" s="30" t="s">
        <v>31</v>
      </c>
      <c r="N178" s="30" t="s">
        <v>347</v>
      </c>
      <c r="O178" s="38">
        <v>1</v>
      </c>
      <c r="P178" s="62">
        <v>464</v>
      </c>
      <c r="Q178" s="30" t="s">
        <v>274</v>
      </c>
      <c r="R178" s="60">
        <v>464</v>
      </c>
      <c r="S178" s="60">
        <v>464</v>
      </c>
    </row>
    <row r="179" spans="1:19" s="16" customFormat="1" ht="110.25" customHeight="1" x14ac:dyDescent="0.35">
      <c r="A179" s="32" t="s">
        <v>252</v>
      </c>
      <c r="B179" s="34" t="s">
        <v>336</v>
      </c>
      <c r="C179" s="34" t="s">
        <v>337</v>
      </c>
      <c r="D179" s="34" t="s">
        <v>19</v>
      </c>
      <c r="E179" s="31" t="s">
        <v>20</v>
      </c>
      <c r="F179" s="35" t="s">
        <v>19</v>
      </c>
      <c r="G179" s="36" t="s">
        <v>22</v>
      </c>
      <c r="H179" s="36" t="s">
        <v>358</v>
      </c>
      <c r="I179" s="31" t="s">
        <v>161</v>
      </c>
      <c r="J179" s="37"/>
      <c r="K179" s="31" t="s">
        <v>359</v>
      </c>
      <c r="L179" s="31">
        <v>14575</v>
      </c>
      <c r="M179" s="31" t="s">
        <v>255</v>
      </c>
      <c r="N179" s="31" t="s">
        <v>347</v>
      </c>
      <c r="O179" s="38">
        <v>1</v>
      </c>
      <c r="P179" s="58">
        <v>486</v>
      </c>
      <c r="Q179" s="31" t="s">
        <v>312</v>
      </c>
      <c r="R179" s="60">
        <v>486</v>
      </c>
      <c r="S179" s="60">
        <v>486</v>
      </c>
    </row>
    <row r="181" spans="1:19" x14ac:dyDescent="0.35">
      <c r="A181" s="66" t="s">
        <v>17</v>
      </c>
      <c r="B181" s="66"/>
      <c r="C181" s="66"/>
      <c r="D181" s="66"/>
      <c r="E181" s="66"/>
      <c r="F181" s="66"/>
      <c r="G181" s="66"/>
      <c r="H181" s="66"/>
      <c r="I181" s="66"/>
      <c r="J181" s="63"/>
      <c r="K181" s="12"/>
      <c r="L181" s="13"/>
      <c r="M181" s="13"/>
      <c r="N181" s="63"/>
      <c r="O181" s="63"/>
      <c r="P181" s="14"/>
      <c r="Q181" s="15"/>
      <c r="R181" s="64">
        <f>SUM(R7:R180)</f>
        <v>1399525.6834000002</v>
      </c>
      <c r="S181" s="64">
        <f>SUM(S7:S180)</f>
        <v>1399525.6834000002</v>
      </c>
    </row>
  </sheetData>
  <mergeCells count="2">
    <mergeCell ref="A3:R3"/>
    <mergeCell ref="A181:I181"/>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NOVIEMBRE</vt:lpstr>
      <vt:lpstr>NOVIEMBRE!Títulos_a_imprimir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NOVELO LEON OSCAR ALBERTO</cp:lastModifiedBy>
  <dcterms:created xsi:type="dcterms:W3CDTF">2023-03-06T23:47:01Z</dcterms:created>
  <dcterms:modified xsi:type="dcterms:W3CDTF">2026-01-07T18:06:39Z</dcterms:modified>
</cp:coreProperties>
</file>