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5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0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nuel\Documents\ICPG 27052018 PRESIDENTE DE LA REPUBLICA\"/>
    </mc:Choice>
  </mc:AlternateContent>
  <xr:revisionPtr revIDLastSave="0" documentId="10_ncr:8100000_{34311B17-9523-4FEC-B08A-521BDFCD5558}" xr6:coauthVersionLast="32" xr6:coauthVersionMax="32" xr10:uidLastSave="{00000000-0000-0000-0000-000000000000}"/>
  <bookViews>
    <workbookView xWindow="600" yWindow="150" windowWidth="20115" windowHeight="8190" tabRatio="817" activeTab="2" xr2:uid="{00000000-000D-0000-FFFF-FFFF00000000}"/>
  </bookViews>
  <sheets>
    <sheet name="Muestra Nacional 30042018" sheetId="282" r:id="rId1"/>
    <sheet name="BDNAL" sheetId="281" r:id="rId2"/>
    <sheet name="TABULADOR" sheetId="4" r:id="rId3"/>
    <sheet name="Gráfico1" sheetId="67" r:id="rId4"/>
    <sheet name="Gráfico2" sheetId="5" r:id="rId5"/>
    <sheet name="Gráfico3" sheetId="68" r:id="rId6"/>
    <sheet name="Gráfico4 B" sheetId="252" r:id="rId7"/>
    <sheet name="Gráfico4 N" sheetId="257" r:id="rId8"/>
    <sheet name="Gráfico4 A genero B" sheetId="234" r:id="rId9"/>
    <sheet name="Gráfico4 A genero N" sheetId="235" r:id="rId10"/>
    <sheet name="Gráfico4 Edad B" sheetId="236" r:id="rId11"/>
    <sheet name="Gráfico4 Edad N" sheetId="237" r:id="rId12"/>
    <sheet name="Gráfico4 Estudios B" sheetId="238" r:id="rId13"/>
    <sheet name="Gráfico4 Estudios N" sheetId="239" r:id="rId14"/>
    <sheet name="Gráfico4 Ocupacion B" sheetId="240" r:id="rId15"/>
    <sheet name="Gráfico4 Ocupacion N" sheetId="241" r:id="rId16"/>
    <sheet name="Gráfico4 Nunca pp B" sheetId="242" r:id="rId17"/>
    <sheet name="Gráfico4 Nunca pp N" sheetId="243" r:id="rId18"/>
    <sheet name="Gráfico 5" sheetId="285" r:id="rId19"/>
    <sheet name="Gráfico6 B" sheetId="287" r:id="rId20"/>
    <sheet name="Gráfico6 N" sheetId="288" r:id="rId21"/>
    <sheet name="Gráfico7 B" sheetId="289" r:id="rId22"/>
    <sheet name="Gráfico7 N" sheetId="290" r:id="rId23"/>
    <sheet name="Gráfico 8" sheetId="216" r:id="rId24"/>
    <sheet name="Gráfico 9" sheetId="286" r:id="rId25"/>
    <sheet name="Gráfico10 B " sheetId="291" r:id="rId26"/>
    <sheet name="Gráfico10 N" sheetId="292" r:id="rId27"/>
    <sheet name="C" sheetId="92" r:id="rId28"/>
    <sheet name="E" sheetId="93" r:id="rId29"/>
    <sheet name="F" sheetId="94" r:id="rId30"/>
  </sheets>
  <externalReferences>
    <externalReference r:id="rId31"/>
  </externalReferences>
  <definedNames>
    <definedName name="cas_ayun">[1]MPAL98!$A$2:$N$3020</definedName>
    <definedName name="cas_gob">#REF!</definedName>
    <definedName name="MUNIS">#REF!</definedName>
    <definedName name="otra">#REF!</definedName>
    <definedName name="otraas">#REF!</definedName>
    <definedName name="prueba">#REF!</definedName>
    <definedName name="trew">#REF!</definedName>
  </definedNames>
  <calcPr calcId="162913"/>
</workbook>
</file>

<file path=xl/calcChain.xml><?xml version="1.0" encoding="utf-8"?>
<calcChain xmlns="http://schemas.openxmlformats.org/spreadsheetml/2006/main">
  <c r="DJ30" i="4" l="1"/>
  <c r="DJ31" i="4"/>
  <c r="DJ32" i="4"/>
  <c r="DF30" i="4"/>
  <c r="DH30" i="4"/>
  <c r="DF31" i="4"/>
  <c r="DF32" i="4"/>
  <c r="DH32" i="4"/>
  <c r="DL4" i="4"/>
  <c r="DK4" i="4" s="1"/>
  <c r="DL5" i="4"/>
  <c r="DK5" i="4" s="1"/>
  <c r="DL6" i="4"/>
  <c r="DK6" i="4" s="1"/>
  <c r="DL7" i="4"/>
  <c r="DK7" i="4" s="1"/>
  <c r="DL8" i="4"/>
  <c r="DK8" i="4" s="1"/>
  <c r="DH9" i="4"/>
  <c r="DH4" i="4"/>
  <c r="DH5" i="4"/>
  <c r="DH31" i="4" s="1"/>
  <c r="DH6" i="4"/>
  <c r="DH7" i="4"/>
  <c r="DH8" i="4"/>
  <c r="DL32" i="4" l="1"/>
  <c r="DL30" i="4"/>
  <c r="DL31" i="4"/>
  <c r="DV43" i="4"/>
  <c r="DV31" i="4"/>
  <c r="EB30" i="4" s="1"/>
  <c r="DV32" i="4"/>
  <c r="ED30" i="4" s="1"/>
  <c r="DV33" i="4"/>
  <c r="EF30" i="4" s="1"/>
  <c r="DV34" i="4"/>
  <c r="DZ31" i="4" s="1"/>
  <c r="DV35" i="4"/>
  <c r="DV36" i="4"/>
  <c r="ED31" i="4" s="1"/>
  <c r="DV37" i="4"/>
  <c r="EF31" i="4" s="1"/>
  <c r="DV38" i="4"/>
  <c r="DZ32" i="4" s="1"/>
  <c r="DV39" i="4"/>
  <c r="EB32" i="4" s="1"/>
  <c r="DV40" i="4"/>
  <c r="ED32" i="4" s="1"/>
  <c r="DV41" i="4"/>
  <c r="EF32" i="4" s="1"/>
  <c r="DV42" i="4"/>
  <c r="DZ33" i="4" s="1"/>
  <c r="EB31" i="4"/>
  <c r="DV30" i="4"/>
  <c r="DZ30" i="4" s="1"/>
  <c r="DZ8" i="4"/>
  <c r="DZ7" i="4"/>
  <c r="DZ6" i="4"/>
  <c r="EF5" i="4"/>
  <c r="ED5" i="4"/>
  <c r="EB5" i="4"/>
  <c r="DZ5" i="4"/>
  <c r="EF4" i="4"/>
  <c r="ED4" i="4"/>
  <c r="EB4" i="4"/>
  <c r="DZ4" i="4"/>
  <c r="EF3" i="4"/>
  <c r="ED3" i="4"/>
  <c r="EB3" i="4"/>
  <c r="DZ3" i="4"/>
  <c r="DJ29" i="4" l="1"/>
  <c r="DF29" i="4"/>
  <c r="BU12" i="4"/>
  <c r="CY29" i="4"/>
  <c r="CX29" i="4"/>
  <c r="CY8" i="4"/>
  <c r="CY25" i="4" s="1"/>
  <c r="CT8" i="4"/>
  <c r="CT25" i="4" s="1"/>
  <c r="CT7" i="4"/>
  <c r="CT24" i="4" s="1"/>
  <c r="CT6" i="4"/>
  <c r="CT16" i="4" s="1"/>
  <c r="CT5" i="4"/>
  <c r="CT22" i="4" s="1"/>
  <c r="CT4" i="4"/>
  <c r="CT21" i="4" s="1"/>
  <c r="CT3" i="4"/>
  <c r="CS8" i="4"/>
  <c r="CS25" i="4" s="1"/>
  <c r="CS7" i="4"/>
  <c r="CS24" i="4" s="1"/>
  <c r="CS6" i="4"/>
  <c r="CS23" i="4" s="1"/>
  <c r="CS5" i="4"/>
  <c r="CS22" i="4" s="1"/>
  <c r="CS4" i="4"/>
  <c r="CS21" i="4" s="1"/>
  <c r="CS3" i="4"/>
  <c r="CS20" i="4" s="1"/>
  <c r="CX8" i="4"/>
  <c r="CX25" i="4" s="1"/>
  <c r="CW8" i="4"/>
  <c r="CW25" i="4" s="1"/>
  <c r="CV8" i="4"/>
  <c r="CV25" i="4" s="1"/>
  <c r="CU8" i="4"/>
  <c r="CU25" i="4" s="1"/>
  <c r="CR8" i="4"/>
  <c r="CR25" i="4" s="1"/>
  <c r="CQ8" i="4"/>
  <c r="CQ25" i="4" s="1"/>
  <c r="CP8" i="4"/>
  <c r="CP25" i="4" s="1"/>
  <c r="CO8" i="4"/>
  <c r="CO25" i="4" s="1"/>
  <c r="CN8" i="4"/>
  <c r="CN25" i="4" s="1"/>
  <c r="CY7" i="4"/>
  <c r="CY24" i="4" s="1"/>
  <c r="CX7" i="4"/>
  <c r="CX24" i="4" s="1"/>
  <c r="CW7" i="4"/>
  <c r="CW24" i="4" s="1"/>
  <c r="CV7" i="4"/>
  <c r="CV24" i="4" s="1"/>
  <c r="CU7" i="4"/>
  <c r="CU24" i="4" s="1"/>
  <c r="CR7" i="4"/>
  <c r="CR24" i="4" s="1"/>
  <c r="CQ7" i="4"/>
  <c r="CQ24" i="4" s="1"/>
  <c r="CP7" i="4"/>
  <c r="CP24" i="4" s="1"/>
  <c r="CO7" i="4"/>
  <c r="CO24" i="4" s="1"/>
  <c r="CN7" i="4"/>
  <c r="CN24" i="4" s="1"/>
  <c r="CY6" i="4"/>
  <c r="CY16" i="4" s="1"/>
  <c r="CX6" i="4"/>
  <c r="CX23" i="4" s="1"/>
  <c r="CW6" i="4"/>
  <c r="CW23" i="4" s="1"/>
  <c r="CV6" i="4"/>
  <c r="CV23" i="4" s="1"/>
  <c r="CU6" i="4"/>
  <c r="CU16" i="4" s="1"/>
  <c r="CR6" i="4"/>
  <c r="CR23" i="4" s="1"/>
  <c r="CQ6" i="4"/>
  <c r="CQ16" i="4" s="1"/>
  <c r="CP6" i="4"/>
  <c r="CP16" i="4" s="1"/>
  <c r="CO6" i="4"/>
  <c r="CO23" i="4" s="1"/>
  <c r="CN6" i="4"/>
  <c r="CN23" i="4" s="1"/>
  <c r="CY5" i="4"/>
  <c r="CY15" i="4" s="1"/>
  <c r="CX5" i="4"/>
  <c r="CX15" i="4" s="1"/>
  <c r="CW5" i="4"/>
  <c r="CW22" i="4" s="1"/>
  <c r="CV5" i="4"/>
  <c r="CV22" i="4" s="1"/>
  <c r="CU5" i="4"/>
  <c r="CU15" i="4" s="1"/>
  <c r="CR5" i="4"/>
  <c r="CR22" i="4" s="1"/>
  <c r="CQ5" i="4"/>
  <c r="CQ15" i="4" s="1"/>
  <c r="CP5" i="4"/>
  <c r="CP22" i="4" s="1"/>
  <c r="CO5" i="4"/>
  <c r="CO22" i="4" s="1"/>
  <c r="CN5" i="4"/>
  <c r="CN22" i="4" s="1"/>
  <c r="CY4" i="4"/>
  <c r="CY14" i="4" s="1"/>
  <c r="CX4" i="4"/>
  <c r="CX14" i="4" s="1"/>
  <c r="CW4" i="4"/>
  <c r="CW14" i="4" s="1"/>
  <c r="CV4" i="4"/>
  <c r="CV21" i="4" s="1"/>
  <c r="CU4" i="4"/>
  <c r="CU21" i="4" s="1"/>
  <c r="CR4" i="4"/>
  <c r="CR21" i="4" s="1"/>
  <c r="CQ4" i="4"/>
  <c r="CQ21" i="4" s="1"/>
  <c r="CP4" i="4"/>
  <c r="CP21" i="4" s="1"/>
  <c r="CO4" i="4"/>
  <c r="CO21" i="4" s="1"/>
  <c r="CN4" i="4"/>
  <c r="CN21" i="4" s="1"/>
  <c r="CY3" i="4"/>
  <c r="CY13" i="4" s="1"/>
  <c r="CX3" i="4"/>
  <c r="CX13" i="4" s="1"/>
  <c r="CW3" i="4"/>
  <c r="CV3" i="4"/>
  <c r="CV13" i="4" s="1"/>
  <c r="CU3" i="4"/>
  <c r="CR3" i="4"/>
  <c r="CQ3" i="4"/>
  <c r="CP3" i="4"/>
  <c r="CO3" i="4"/>
  <c r="CN3" i="4"/>
  <c r="CN20" i="4" s="1"/>
  <c r="CJ8" i="4"/>
  <c r="CJ23" i="4" s="1"/>
  <c r="CI8" i="4"/>
  <c r="CI23" i="4" s="1"/>
  <c r="CH8" i="4"/>
  <c r="CH23" i="4" s="1"/>
  <c r="CG8" i="4"/>
  <c r="CG23" i="4" s="1"/>
  <c r="CF8" i="4"/>
  <c r="CF23" i="4" s="1"/>
  <c r="CE8" i="4"/>
  <c r="CE23" i="4" s="1"/>
  <c r="CD8" i="4"/>
  <c r="CD23" i="4" s="1"/>
  <c r="CC8" i="4"/>
  <c r="CC23" i="4" s="1"/>
  <c r="CB8" i="4"/>
  <c r="CB23" i="4" s="1"/>
  <c r="CA8" i="4"/>
  <c r="CA23" i="4" s="1"/>
  <c r="BZ8" i="4"/>
  <c r="BZ23" i="4" s="1"/>
  <c r="BY8" i="4"/>
  <c r="BY23" i="4" s="1"/>
  <c r="CJ7" i="4"/>
  <c r="CI7" i="4"/>
  <c r="CI22" i="4" s="1"/>
  <c r="CH7" i="4"/>
  <c r="CH22" i="4" s="1"/>
  <c r="CG7" i="4"/>
  <c r="CG22" i="4" s="1"/>
  <c r="CF7" i="4"/>
  <c r="CF22" i="4" s="1"/>
  <c r="CE7" i="4"/>
  <c r="CE22" i="4" s="1"/>
  <c r="CD7" i="4"/>
  <c r="CD22" i="4" s="1"/>
  <c r="CC7" i="4"/>
  <c r="CC22" i="4" s="1"/>
  <c r="CB7" i="4"/>
  <c r="CA7" i="4"/>
  <c r="CA22" i="4" s="1"/>
  <c r="BZ7" i="4"/>
  <c r="BZ22" i="4" s="1"/>
  <c r="BY7" i="4"/>
  <c r="BY22" i="4" s="1"/>
  <c r="CJ6" i="4"/>
  <c r="CJ15" i="4" s="1"/>
  <c r="CI6" i="4"/>
  <c r="CI21" i="4" s="1"/>
  <c r="CH6" i="4"/>
  <c r="CH21" i="4" s="1"/>
  <c r="CG6" i="4"/>
  <c r="CG21" i="4" s="1"/>
  <c r="CF6" i="4"/>
  <c r="CF15" i="4" s="1"/>
  <c r="CE6" i="4"/>
  <c r="CE21" i="4" s="1"/>
  <c r="CD6" i="4"/>
  <c r="CD21" i="4" s="1"/>
  <c r="CC6" i="4"/>
  <c r="CC21" i="4" s="1"/>
  <c r="CB6" i="4"/>
  <c r="CB21" i="4" s="1"/>
  <c r="CA6" i="4"/>
  <c r="CA21" i="4" s="1"/>
  <c r="BZ6" i="4"/>
  <c r="BZ21" i="4" s="1"/>
  <c r="BY6" i="4"/>
  <c r="CJ5" i="4"/>
  <c r="CJ14" i="4" s="1"/>
  <c r="CI5" i="4"/>
  <c r="CI20" i="4" s="1"/>
  <c r="CH5" i="4"/>
  <c r="CH20" i="4" s="1"/>
  <c r="CG5" i="4"/>
  <c r="CG20" i="4" s="1"/>
  <c r="CF5" i="4"/>
  <c r="CF14" i="4" s="1"/>
  <c r="CE5" i="4"/>
  <c r="CE20" i="4" s="1"/>
  <c r="CD5" i="4"/>
  <c r="CD20" i="4" s="1"/>
  <c r="CC5" i="4"/>
  <c r="CC20" i="4" s="1"/>
  <c r="CB5" i="4"/>
  <c r="CB14" i="4" s="1"/>
  <c r="CA5" i="4"/>
  <c r="CA20" i="4" s="1"/>
  <c r="BZ5" i="4"/>
  <c r="BZ20" i="4" s="1"/>
  <c r="BY5" i="4"/>
  <c r="BY20" i="4" s="1"/>
  <c r="CJ4" i="4"/>
  <c r="CJ19" i="4" s="1"/>
  <c r="CI4" i="4"/>
  <c r="CI19" i="4" s="1"/>
  <c r="CH4" i="4"/>
  <c r="CH19" i="4" s="1"/>
  <c r="CG4" i="4"/>
  <c r="CG19" i="4" s="1"/>
  <c r="CF4" i="4"/>
  <c r="CF13" i="4" s="1"/>
  <c r="CE4" i="4"/>
  <c r="CE19" i="4" s="1"/>
  <c r="CD4" i="4"/>
  <c r="CD19" i="4" s="1"/>
  <c r="CC4" i="4"/>
  <c r="CC19" i="4" s="1"/>
  <c r="CB4" i="4"/>
  <c r="CB13" i="4" s="1"/>
  <c r="CA4" i="4"/>
  <c r="CA19" i="4" s="1"/>
  <c r="BZ4" i="4"/>
  <c r="BZ19" i="4" s="1"/>
  <c r="BY4" i="4"/>
  <c r="BY19" i="4" s="1"/>
  <c r="CJ3" i="4"/>
  <c r="CI3" i="4"/>
  <c r="CH3" i="4"/>
  <c r="CH12" i="4" s="1"/>
  <c r="CG3" i="4"/>
  <c r="CF3" i="4"/>
  <c r="CE3" i="4"/>
  <c r="CD3" i="4"/>
  <c r="CD12" i="4" s="1"/>
  <c r="CC3" i="4"/>
  <c r="CB3" i="4"/>
  <c r="CB12" i="4" s="1"/>
  <c r="CA3" i="4"/>
  <c r="BZ3" i="4"/>
  <c r="BY3" i="4"/>
  <c r="BU8" i="4"/>
  <c r="BO8" i="4" s="1"/>
  <c r="BT8" i="4"/>
  <c r="BN8" i="4" s="1"/>
  <c r="BS8" i="4"/>
  <c r="BM8" i="4" s="1"/>
  <c r="BR8" i="4"/>
  <c r="BL8" i="4" s="1"/>
  <c r="BQ8" i="4"/>
  <c r="BP8" i="4"/>
  <c r="BJ8" i="4" s="1"/>
  <c r="BP7" i="4"/>
  <c r="BT7" i="4"/>
  <c r="BN7" i="4" s="1"/>
  <c r="BT6" i="4"/>
  <c r="BT16" i="4" s="1"/>
  <c r="BT5" i="4"/>
  <c r="BN5" i="4" s="1"/>
  <c r="BT4" i="4"/>
  <c r="BN4" i="4" s="1"/>
  <c r="BT3" i="4"/>
  <c r="BT13" i="4" s="1"/>
  <c r="BP6" i="4"/>
  <c r="BP16" i="4" s="1"/>
  <c r="BU7" i="4"/>
  <c r="BO7" i="4" s="1"/>
  <c r="BS7" i="4"/>
  <c r="BR7" i="4"/>
  <c r="BL7" i="4" s="1"/>
  <c r="BQ7" i="4"/>
  <c r="BU6" i="4"/>
  <c r="BO6" i="4" s="1"/>
  <c r="BS6" i="4"/>
  <c r="BS16" i="4" s="1"/>
  <c r="BR6" i="4"/>
  <c r="BL6" i="4" s="1"/>
  <c r="BQ6" i="4"/>
  <c r="BK6" i="4" s="1"/>
  <c r="BU5" i="4"/>
  <c r="BO5" i="4" s="1"/>
  <c r="BS5" i="4"/>
  <c r="BM5" i="4" s="1"/>
  <c r="BR5" i="4"/>
  <c r="BR15" i="4" s="1"/>
  <c r="BQ5" i="4"/>
  <c r="BQ15" i="4" s="1"/>
  <c r="BP5" i="4"/>
  <c r="BJ5" i="4" s="1"/>
  <c r="BU4" i="4"/>
  <c r="BO4" i="4" s="1"/>
  <c r="BS4" i="4"/>
  <c r="BS14" i="4" s="1"/>
  <c r="BR4" i="4"/>
  <c r="BR14" i="4" s="1"/>
  <c r="BQ4" i="4"/>
  <c r="BK4" i="4" s="1"/>
  <c r="BP4" i="4"/>
  <c r="BJ4" i="4" s="1"/>
  <c r="BU3" i="4"/>
  <c r="BU13" i="4" s="1"/>
  <c r="BS3" i="4"/>
  <c r="BM3" i="4" s="1"/>
  <c r="BR3" i="4"/>
  <c r="BL3" i="4" s="1"/>
  <c r="BQ3" i="4"/>
  <c r="BP3" i="4"/>
  <c r="BP13" i="4" s="1"/>
  <c r="BF8" i="4"/>
  <c r="AZ8" i="4" s="1"/>
  <c r="BE8" i="4"/>
  <c r="AY8" i="4" s="1"/>
  <c r="BD8" i="4"/>
  <c r="AX8" i="4" s="1"/>
  <c r="BC8" i="4"/>
  <c r="AW8" i="4" s="1"/>
  <c r="BB8" i="4"/>
  <c r="AV8" i="4" s="1"/>
  <c r="BA8" i="4"/>
  <c r="AU8" i="4" s="1"/>
  <c r="BF6" i="4"/>
  <c r="BF16" i="4" s="1"/>
  <c r="BE6" i="4"/>
  <c r="BE16" i="4" s="1"/>
  <c r="BD6" i="4"/>
  <c r="BD16" i="4" s="1"/>
  <c r="BC6" i="4"/>
  <c r="BC16" i="4" s="1"/>
  <c r="BB6" i="4"/>
  <c r="AV6" i="4" s="1"/>
  <c r="BA6" i="4"/>
  <c r="BA16" i="4" s="1"/>
  <c r="BF7" i="4"/>
  <c r="AZ7" i="4" s="1"/>
  <c r="BE7" i="4"/>
  <c r="BD7" i="4"/>
  <c r="BC7" i="4"/>
  <c r="AW7" i="4" s="1"/>
  <c r="BB7" i="4"/>
  <c r="BA7" i="4"/>
  <c r="AZ6" i="4"/>
  <c r="BF5" i="4"/>
  <c r="BF15" i="4" s="1"/>
  <c r="BE5" i="4"/>
  <c r="BE15" i="4" s="1"/>
  <c r="BD5" i="4"/>
  <c r="BD15" i="4" s="1"/>
  <c r="BC5" i="4"/>
  <c r="BC15" i="4" s="1"/>
  <c r="BB5" i="4"/>
  <c r="BB15" i="4" s="1"/>
  <c r="BA5" i="4"/>
  <c r="BA15" i="4" s="1"/>
  <c r="BF4" i="4"/>
  <c r="BF14" i="4" s="1"/>
  <c r="BE4" i="4"/>
  <c r="BE14" i="4" s="1"/>
  <c r="BD4" i="4"/>
  <c r="BD14" i="4" s="1"/>
  <c r="BC4" i="4"/>
  <c r="BC14" i="4" s="1"/>
  <c r="BB4" i="4"/>
  <c r="BB14" i="4" s="1"/>
  <c r="BA4" i="4"/>
  <c r="BA14" i="4" s="1"/>
  <c r="BF3" i="4"/>
  <c r="BF13" i="4" s="1"/>
  <c r="BE3" i="4"/>
  <c r="BE13" i="4" s="1"/>
  <c r="BD3" i="4"/>
  <c r="BD13" i="4" s="1"/>
  <c r="BC3" i="4"/>
  <c r="BC13" i="4" s="1"/>
  <c r="BB3" i="4"/>
  <c r="BB13" i="4" s="1"/>
  <c r="BA3" i="4"/>
  <c r="BA13" i="4" s="1"/>
  <c r="AQ5" i="4"/>
  <c r="AO5" i="4" s="1"/>
  <c r="AP5" i="4"/>
  <c r="AP32" i="4" s="1"/>
  <c r="AQ4" i="4"/>
  <c r="AQ31" i="4" s="1"/>
  <c r="AP4" i="4"/>
  <c r="AN4" i="4" s="1"/>
  <c r="AQ8" i="4"/>
  <c r="AO8" i="4" s="1"/>
  <c r="AP8" i="4"/>
  <c r="AQ6" i="4"/>
  <c r="AO6" i="4" s="1"/>
  <c r="AP6" i="4"/>
  <c r="AN6" i="4" s="1"/>
  <c r="AQ7" i="4"/>
  <c r="AO7" i="4" s="1"/>
  <c r="AP7" i="4"/>
  <c r="AN7" i="4" s="1"/>
  <c r="AQ3" i="4"/>
  <c r="AQ30" i="4" s="1"/>
  <c r="AP3" i="4"/>
  <c r="CW29" i="4"/>
  <c r="CV29" i="4"/>
  <c r="CU29" i="4"/>
  <c r="CT29" i="4"/>
  <c r="CS29" i="4"/>
  <c r="CR29" i="4"/>
  <c r="CQ29" i="4"/>
  <c r="CP29" i="4"/>
  <c r="CO29" i="4"/>
  <c r="CN29" i="4"/>
  <c r="AQ29" i="4"/>
  <c r="AP29" i="4"/>
  <c r="AO29" i="4"/>
  <c r="AN2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J17" i="4"/>
  <c r="CJ26" i="4" s="1"/>
  <c r="CI17" i="4"/>
  <c r="CI26" i="4" s="1"/>
  <c r="CH17" i="4"/>
  <c r="CH26" i="4" s="1"/>
  <c r="CG17" i="4"/>
  <c r="CG26" i="4" s="1"/>
  <c r="CF17" i="4"/>
  <c r="CF26" i="4" s="1"/>
  <c r="CE17" i="4"/>
  <c r="CE26" i="4" s="1"/>
  <c r="CD17" i="4"/>
  <c r="CD26" i="4" s="1"/>
  <c r="CC17" i="4"/>
  <c r="CC26" i="4" s="1"/>
  <c r="CB17" i="4"/>
  <c r="CB26" i="4" s="1"/>
  <c r="CA17" i="4"/>
  <c r="CA26" i="4" s="1"/>
  <c r="BZ17" i="4"/>
  <c r="BZ26" i="4" s="1"/>
  <c r="BY17" i="4"/>
  <c r="BY26" i="4" s="1"/>
  <c r="CW12" i="4"/>
  <c r="CV12" i="4"/>
  <c r="CU12" i="4"/>
  <c r="CT12" i="4"/>
  <c r="CS12" i="4"/>
  <c r="CR12" i="4"/>
  <c r="CQ12" i="4"/>
  <c r="CP12" i="4"/>
  <c r="CO12" i="4"/>
  <c r="CN12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T12" i="4"/>
  <c r="BS12" i="4"/>
  <c r="BR12" i="4"/>
  <c r="BQ12" i="4"/>
  <c r="BP12" i="4"/>
  <c r="BN12" i="4"/>
  <c r="BM12" i="4"/>
  <c r="BL12" i="4"/>
  <c r="BK12" i="4"/>
  <c r="BJ12" i="4"/>
  <c r="CY20" i="4" l="1"/>
  <c r="CQ9" i="4"/>
  <c r="CW9" i="4"/>
  <c r="AW6" i="4"/>
  <c r="CX20" i="4"/>
  <c r="CP9" i="4"/>
  <c r="CO9" i="4"/>
  <c r="CU9" i="4"/>
  <c r="CU14" i="4"/>
  <c r="CW15" i="4"/>
  <c r="CB15" i="4"/>
  <c r="CB22" i="4"/>
  <c r="CN26" i="4"/>
  <c r="CU23" i="4"/>
  <c r="CJ20" i="4"/>
  <c r="CQ22" i="4"/>
  <c r="CJ13" i="4"/>
  <c r="CF19" i="4"/>
  <c r="CQ14" i="4"/>
  <c r="CQ23" i="4"/>
  <c r="CY21" i="4"/>
  <c r="AU5" i="4"/>
  <c r="CO16" i="4"/>
  <c r="CY22" i="4"/>
  <c r="AW4" i="4"/>
  <c r="AU3" i="4"/>
  <c r="CT9" i="4"/>
  <c r="CT15" i="4"/>
  <c r="CY23" i="4"/>
  <c r="CU22" i="4"/>
  <c r="CS26" i="4"/>
  <c r="CV9" i="4"/>
  <c r="CR9" i="4"/>
  <c r="CS16" i="4"/>
  <c r="CP15" i="4"/>
  <c r="CX16" i="4"/>
  <c r="BK7" i="4"/>
  <c r="CJ21" i="4"/>
  <c r="CF20" i="4"/>
  <c r="CB19" i="4"/>
  <c r="CN9" i="4"/>
  <c r="CV16" i="4"/>
  <c r="CR16" i="4"/>
  <c r="CN16" i="4"/>
  <c r="CS15" i="4"/>
  <c r="CO15" i="4"/>
  <c r="CT14" i="4"/>
  <c r="CP14" i="4"/>
  <c r="CT23" i="4"/>
  <c r="CP23" i="4"/>
  <c r="CX22" i="4"/>
  <c r="CX21" i="4"/>
  <c r="CW16" i="4"/>
  <c r="BU16" i="4"/>
  <c r="BN6" i="4"/>
  <c r="CJ22" i="4"/>
  <c r="CF21" i="4"/>
  <c r="CB20" i="4"/>
  <c r="CX9" i="4"/>
  <c r="CV15" i="4"/>
  <c r="CR15" i="4"/>
  <c r="CN15" i="4"/>
  <c r="CS14" i="4"/>
  <c r="CO14" i="4"/>
  <c r="CW21" i="4"/>
  <c r="BU15" i="4"/>
  <c r="BR16" i="4"/>
  <c r="CK6" i="4"/>
  <c r="CS9" i="4"/>
  <c r="CV14" i="4"/>
  <c r="CR14" i="4"/>
  <c r="CN14" i="4"/>
  <c r="BU14" i="4"/>
  <c r="CY9" i="4"/>
  <c r="CZ8" i="4"/>
  <c r="AP33" i="4"/>
  <c r="BT15" i="4"/>
  <c r="CI15" i="4"/>
  <c r="CE15" i="4"/>
  <c r="CA15" i="4"/>
  <c r="CI14" i="4"/>
  <c r="CE14" i="4"/>
  <c r="CA14" i="4"/>
  <c r="CI13" i="4"/>
  <c r="CE13" i="4"/>
  <c r="CA13" i="4"/>
  <c r="AQ33" i="4"/>
  <c r="BJ6" i="4"/>
  <c r="BP15" i="4"/>
  <c r="CH15" i="4"/>
  <c r="CD15" i="4"/>
  <c r="BZ15" i="4"/>
  <c r="CH14" i="4"/>
  <c r="CD14" i="4"/>
  <c r="BZ14" i="4"/>
  <c r="CH13" i="4"/>
  <c r="CD13" i="4"/>
  <c r="BZ13" i="4"/>
  <c r="CK7" i="4"/>
  <c r="BC9" i="4"/>
  <c r="AX4" i="4"/>
  <c r="AV7" i="4"/>
  <c r="BL5" i="4"/>
  <c r="BQ14" i="4"/>
  <c r="CG15" i="4"/>
  <c r="CC15" i="4"/>
  <c r="BY15" i="4"/>
  <c r="CG14" i="4"/>
  <c r="CC14" i="4"/>
  <c r="BY14" i="4"/>
  <c r="CG13" i="4"/>
  <c r="CC13" i="4"/>
  <c r="BY13" i="4"/>
  <c r="BY21" i="4"/>
  <c r="BY9" i="4"/>
  <c r="AQ32" i="4"/>
  <c r="AY7" i="4"/>
  <c r="AU7" i="4"/>
  <c r="BE9" i="4"/>
  <c r="BM6" i="4"/>
  <c r="BK5" i="4"/>
  <c r="BM4" i="4"/>
  <c r="BS15" i="4"/>
  <c r="BT14" i="4"/>
  <c r="BP14" i="4"/>
  <c r="AX7" i="4"/>
  <c r="BD9" i="4"/>
  <c r="BB16" i="4"/>
  <c r="BB17" i="4" s="1"/>
  <c r="BQ9" i="4"/>
  <c r="BJ7" i="4"/>
  <c r="BL4" i="4"/>
  <c r="BL9" i="4" s="1"/>
  <c r="BQ16" i="4"/>
  <c r="BF9" i="4"/>
  <c r="BB9" i="4"/>
  <c r="BV7" i="4"/>
  <c r="AP31" i="4"/>
  <c r="BR9" i="4"/>
  <c r="BK8" i="4"/>
  <c r="BM7" i="4"/>
  <c r="BU9" i="4"/>
  <c r="BT9" i="4"/>
  <c r="BS9" i="4"/>
  <c r="BP9" i="4"/>
  <c r="BV4" i="4"/>
  <c r="BA9" i="4"/>
  <c r="BG8" i="4"/>
  <c r="AX6" i="4"/>
  <c r="AN5" i="4"/>
  <c r="BV6" i="4"/>
  <c r="BS13" i="4"/>
  <c r="AO4" i="4"/>
  <c r="AP9" i="4"/>
  <c r="AN8" i="4"/>
  <c r="AR6" i="4"/>
  <c r="AR4" i="4"/>
  <c r="AV3" i="4"/>
  <c r="AY3" i="4"/>
  <c r="BG3" i="4"/>
  <c r="AY5" i="4"/>
  <c r="BG5" i="4"/>
  <c r="AR7" i="4"/>
  <c r="AZ3" i="4"/>
  <c r="AZ5" i="4"/>
  <c r="CD9" i="4"/>
  <c r="AV5" i="4"/>
  <c r="AP30" i="4"/>
  <c r="CG12" i="4"/>
  <c r="CG18" i="4"/>
  <c r="CG24" i="4" s="1"/>
  <c r="CK3" i="4"/>
  <c r="BQ13" i="4"/>
  <c r="BZ18" i="4"/>
  <c r="BZ24" i="4" s="1"/>
  <c r="BZ12" i="4"/>
  <c r="CQ13" i="4"/>
  <c r="CQ20" i="4"/>
  <c r="CU20" i="4"/>
  <c r="CU13" i="4"/>
  <c r="BG6" i="4"/>
  <c r="AU6" i="4"/>
  <c r="AY6" i="4"/>
  <c r="BE17" i="4"/>
  <c r="AQ9" i="4"/>
  <c r="CG9" i="4"/>
  <c r="CD18" i="4"/>
  <c r="CD24" i="4" s="1"/>
  <c r="CC12" i="4"/>
  <c r="CC18" i="4"/>
  <c r="CC24" i="4" s="1"/>
  <c r="CT20" i="4"/>
  <c r="CT13" i="4"/>
  <c r="CZ7" i="4"/>
  <c r="CH18" i="4"/>
  <c r="CH24" i="4" s="1"/>
  <c r="CH9" i="4"/>
  <c r="AN3" i="4"/>
  <c r="AR3" i="4"/>
  <c r="AW3" i="4"/>
  <c r="BA17" i="4"/>
  <c r="BJ3" i="4"/>
  <c r="BN3" i="4"/>
  <c r="BR13" i="4"/>
  <c r="BV3" i="4"/>
  <c r="CA18" i="4"/>
  <c r="CA24" i="4" s="1"/>
  <c r="CA12" i="4"/>
  <c r="CA9" i="4"/>
  <c r="CE18" i="4"/>
  <c r="CE24" i="4" s="1"/>
  <c r="CE12" i="4"/>
  <c r="CE9" i="4"/>
  <c r="CI18" i="4"/>
  <c r="CI24" i="4" s="1"/>
  <c r="CI9" i="4"/>
  <c r="CI12" i="4"/>
  <c r="CR13" i="4"/>
  <c r="CR20" i="4"/>
  <c r="CR26" i="4" s="1"/>
  <c r="CZ3" i="4"/>
  <c r="AU4" i="4"/>
  <c r="AY4" i="4"/>
  <c r="BG4" i="4"/>
  <c r="CK4" i="4"/>
  <c r="AR5" i="4"/>
  <c r="AW5" i="4"/>
  <c r="BV5" i="4"/>
  <c r="CZ6" i="4"/>
  <c r="BG7" i="4"/>
  <c r="CK8" i="4"/>
  <c r="BZ9" i="4"/>
  <c r="CN13" i="4"/>
  <c r="BY12" i="4"/>
  <c r="BY18" i="4"/>
  <c r="CP20" i="4"/>
  <c r="CP13" i="4"/>
  <c r="CZ4" i="4"/>
  <c r="CK5" i="4"/>
  <c r="BD17" i="4"/>
  <c r="AO3" i="4"/>
  <c r="AX3" i="4"/>
  <c r="BF17" i="4"/>
  <c r="BK3" i="4"/>
  <c r="BO3" i="4"/>
  <c r="BO9" i="4" s="1"/>
  <c r="CB18" i="4"/>
  <c r="CB9" i="4"/>
  <c r="CF18" i="4"/>
  <c r="CF12" i="4"/>
  <c r="CF9" i="4"/>
  <c r="CJ18" i="4"/>
  <c r="CJ9" i="4"/>
  <c r="CJ12" i="4"/>
  <c r="CO20" i="4"/>
  <c r="CO26" i="4" s="1"/>
  <c r="CO13" i="4"/>
  <c r="CW20" i="4"/>
  <c r="CW26" i="4" s="1"/>
  <c r="CW13" i="4"/>
  <c r="AV4" i="4"/>
  <c r="AZ4" i="4"/>
  <c r="AX5" i="4"/>
  <c r="AR8" i="4"/>
  <c r="BV8" i="4"/>
  <c r="CC9" i="4"/>
  <c r="CS13" i="4"/>
  <c r="CV20" i="4"/>
  <c r="CV26" i="4" s="1"/>
  <c r="CZ5" i="4"/>
  <c r="CT26" i="4" l="1"/>
  <c r="AO9" i="4"/>
  <c r="CQ26" i="4"/>
  <c r="AQ34" i="4"/>
  <c r="CY26" i="4"/>
  <c r="CP26" i="4"/>
  <c r="CB24" i="4"/>
  <c r="CJ24" i="4"/>
  <c r="CU26" i="4"/>
  <c r="BV9" i="4"/>
  <c r="CX26" i="4"/>
  <c r="BN9" i="4"/>
  <c r="CZ15" i="4"/>
  <c r="CF24" i="4"/>
  <c r="CZ13" i="4"/>
  <c r="AU9" i="4"/>
  <c r="BJ9" i="4"/>
  <c r="CZ14" i="4"/>
  <c r="CZ16" i="4"/>
  <c r="CZ9" i="4"/>
  <c r="BM9" i="4"/>
  <c r="AN9" i="4"/>
  <c r="AX9" i="4"/>
  <c r="AV9" i="4"/>
  <c r="AY9" i="4"/>
  <c r="BY24" i="4"/>
  <c r="AW9" i="4"/>
  <c r="BK9" i="4"/>
  <c r="BV15" i="4"/>
  <c r="AP34" i="4"/>
  <c r="AZ9" i="4"/>
  <c r="CK15" i="4"/>
  <c r="CK9" i="4"/>
  <c r="BV16" i="4"/>
  <c r="BV14" i="4"/>
  <c r="BV13" i="4"/>
  <c r="BC17" i="4"/>
  <c r="BG17" i="4" s="1"/>
  <c r="AV16" i="4" s="1"/>
  <c r="BG9" i="4"/>
  <c r="AR9" i="4"/>
  <c r="CK13" i="4"/>
  <c r="CK14" i="4"/>
  <c r="CK12" i="4"/>
  <c r="AR34" i="4" l="1"/>
  <c r="AN30" i="4" s="1"/>
  <c r="CZ26" i="4"/>
  <c r="CZ17" i="4"/>
  <c r="CK24" i="4"/>
  <c r="AO30" i="4"/>
  <c r="AN33" i="4"/>
  <c r="AO32" i="4"/>
  <c r="AU15" i="4"/>
  <c r="AV15" i="4"/>
  <c r="AU14" i="4"/>
  <c r="AX15" i="4"/>
  <c r="AW15" i="4"/>
  <c r="AY15" i="4"/>
  <c r="AZ14" i="4"/>
  <c r="AU13" i="4"/>
  <c r="AZ13" i="4"/>
  <c r="AZ15" i="4"/>
  <c r="AX16" i="4"/>
  <c r="AW14" i="4"/>
  <c r="AY16" i="4"/>
  <c r="AX13" i="4"/>
  <c r="AW16" i="4"/>
  <c r="AY13" i="4"/>
  <c r="AV13" i="4"/>
  <c r="AU16" i="4"/>
  <c r="AY14" i="4"/>
  <c r="AW13" i="4"/>
  <c r="AZ16" i="4"/>
  <c r="AV14" i="4"/>
  <c r="AX14" i="4"/>
  <c r="AN31" i="4"/>
  <c r="CK16" i="4"/>
  <c r="BV17" i="4"/>
  <c r="AN32" i="4" l="1"/>
  <c r="AO31" i="4"/>
  <c r="AO33" i="4"/>
  <c r="AU17" i="4"/>
  <c r="BO13" i="4"/>
  <c r="BN16" i="4"/>
  <c r="BO15" i="4"/>
  <c r="BN14" i="4"/>
  <c r="BO16" i="4"/>
  <c r="BN15" i="4"/>
  <c r="BO14" i="4"/>
  <c r="CB28" i="4"/>
  <c r="CJ29" i="4"/>
  <c r="CH27" i="4"/>
  <c r="CB29" i="4"/>
  <c r="CB27" i="4"/>
  <c r="CD27" i="4"/>
  <c r="CF28" i="4"/>
  <c r="CF30" i="4"/>
  <c r="CJ30" i="4"/>
  <c r="CB30" i="4"/>
  <c r="CJ28" i="4"/>
  <c r="CF29" i="4"/>
  <c r="BY30" i="4"/>
  <c r="CH29" i="4"/>
  <c r="BY27" i="4"/>
  <c r="CG30" i="4"/>
  <c r="CA29" i="4"/>
  <c r="CH30" i="4"/>
  <c r="CA30" i="4"/>
  <c r="BZ29" i="4"/>
  <c r="CE29" i="4"/>
  <c r="CD29" i="4"/>
  <c r="CJ27" i="4"/>
  <c r="BZ27" i="4"/>
  <c r="CH28" i="4"/>
  <c r="CE30" i="4"/>
  <c r="CG28" i="4"/>
  <c r="CI29" i="4"/>
  <c r="BY29" i="4"/>
  <c r="CI27" i="4"/>
  <c r="CC28" i="4"/>
  <c r="CD30" i="4"/>
  <c r="CI30" i="4"/>
  <c r="CE28" i="4"/>
  <c r="CI28" i="4"/>
  <c r="CC27" i="4"/>
  <c r="BY28" i="4"/>
  <c r="BZ30" i="4"/>
  <c r="CG29" i="4"/>
  <c r="CC30" i="4"/>
  <c r="CF27" i="4"/>
  <c r="CA27" i="4"/>
  <c r="CC29" i="4"/>
  <c r="BZ28" i="4"/>
  <c r="CD28" i="4"/>
  <c r="CE27" i="4"/>
  <c r="CG27" i="4"/>
  <c r="CA28" i="4"/>
  <c r="CV30" i="4"/>
  <c r="CW32" i="4"/>
  <c r="CY31" i="4"/>
  <c r="CT33" i="4"/>
  <c r="CY30" i="4"/>
  <c r="CQ33" i="4"/>
  <c r="CU33" i="4"/>
  <c r="CX32" i="4"/>
  <c r="CU32" i="4"/>
  <c r="CU31" i="4"/>
  <c r="CQ32" i="4"/>
  <c r="CQ31" i="4"/>
  <c r="CX30" i="4"/>
  <c r="CO33" i="4"/>
  <c r="CW31" i="4"/>
  <c r="CT32" i="4"/>
  <c r="CX31" i="4"/>
  <c r="CY33" i="4"/>
  <c r="CP33" i="4"/>
  <c r="CY32" i="4"/>
  <c r="CR31" i="4"/>
  <c r="CR32" i="4"/>
  <c r="CO30" i="4"/>
  <c r="CQ30" i="4"/>
  <c r="CV33" i="4"/>
  <c r="CP30" i="4"/>
  <c r="CN33" i="4"/>
  <c r="CP31" i="4"/>
  <c r="CR33" i="4"/>
  <c r="CR30" i="4"/>
  <c r="CW33" i="4"/>
  <c r="CV31" i="4"/>
  <c r="CX33" i="4"/>
  <c r="CN30" i="4"/>
  <c r="CT30" i="4"/>
  <c r="CO31" i="4"/>
  <c r="CO32" i="4"/>
  <c r="CS32" i="4"/>
  <c r="CS31" i="4"/>
  <c r="CN32" i="4"/>
  <c r="CS30" i="4"/>
  <c r="CV32" i="4"/>
  <c r="CS33" i="4"/>
  <c r="CW30" i="4"/>
  <c r="CU30" i="4"/>
  <c r="CP32" i="4"/>
  <c r="CT31" i="4"/>
  <c r="CN31" i="4"/>
  <c r="AN34" i="4"/>
  <c r="AV17" i="4"/>
  <c r="AX17" i="4"/>
  <c r="AZ17" i="4"/>
  <c r="AO34" i="4"/>
  <c r="BN13" i="4"/>
  <c r="BK14" i="4"/>
  <c r="BJ16" i="4"/>
  <c r="BJ13" i="4"/>
  <c r="BL16" i="4"/>
  <c r="BJ15" i="4"/>
  <c r="BL15" i="4"/>
  <c r="BK15" i="4"/>
  <c r="BM14" i="4"/>
  <c r="BL14" i="4"/>
  <c r="BM16" i="4"/>
  <c r="BJ14" i="4"/>
  <c r="BM15" i="4"/>
  <c r="BK13" i="4"/>
  <c r="BM13" i="4"/>
  <c r="BL13" i="4"/>
  <c r="BK16" i="4"/>
  <c r="AW17" i="4"/>
  <c r="AY17" i="4"/>
  <c r="CA31" i="4" l="1"/>
  <c r="CO34" i="4"/>
  <c r="CT34" i="4"/>
  <c r="CN34" i="4"/>
  <c r="CR34" i="4"/>
  <c r="CP34" i="4"/>
  <c r="CG31" i="4"/>
  <c r="CC31" i="4"/>
  <c r="BZ31" i="4"/>
  <c r="BY31" i="4"/>
  <c r="CB31" i="4"/>
  <c r="CY34" i="4"/>
  <c r="CE31" i="4"/>
  <c r="CJ31" i="4"/>
  <c r="CD31" i="4"/>
  <c r="CU34" i="4"/>
  <c r="CS34" i="4"/>
  <c r="CX34" i="4"/>
  <c r="CV34" i="4"/>
  <c r="CW34" i="4"/>
  <c r="CQ34" i="4"/>
  <c r="CF31" i="4"/>
  <c r="CI31" i="4"/>
  <c r="CH31" i="4"/>
  <c r="BO17" i="4"/>
  <c r="AM34" i="4"/>
  <c r="BL17" i="4"/>
  <c r="BM17" i="4"/>
  <c r="AT17" i="4"/>
  <c r="BJ17" i="4"/>
  <c r="BK17" i="4"/>
  <c r="BN17" i="4"/>
  <c r="BI17" i="4" l="1"/>
  <c r="CK31" i="4"/>
  <c r="CZ34" i="4"/>
  <c r="Y31" i="4"/>
  <c r="Y32" i="4"/>
  <c r="Y33" i="4"/>
  <c r="Y34" i="4"/>
  <c r="Y35" i="4"/>
  <c r="Y36" i="4"/>
  <c r="Y37" i="4"/>
  <c r="Y38" i="4"/>
  <c r="Y39" i="4"/>
  <c r="Y40" i="4"/>
  <c r="Y41" i="4"/>
  <c r="Y42" i="4"/>
  <c r="R629" i="281" l="1"/>
  <c r="DT5" i="4" s="1"/>
  <c r="DS5" i="4" s="1"/>
  <c r="S641" i="281"/>
  <c r="DX16" i="4" s="1"/>
  <c r="S642" i="281"/>
  <c r="DX17" i="4" s="1"/>
  <c r="DW17" i="4" s="1"/>
  <c r="EA8" i="4" s="1"/>
  <c r="S640" i="281"/>
  <c r="S639" i="281"/>
  <c r="DX15" i="4" s="1"/>
  <c r="S638" i="281"/>
  <c r="DX14" i="4" s="1"/>
  <c r="S637" i="281"/>
  <c r="DX13" i="4" s="1"/>
  <c r="S636" i="281"/>
  <c r="DX12" i="4" s="1"/>
  <c r="S635" i="281"/>
  <c r="DX11" i="4" s="1"/>
  <c r="S634" i="281"/>
  <c r="DX10" i="4" s="1"/>
  <c r="S633" i="281"/>
  <c r="DX9" i="4" s="1"/>
  <c r="S632" i="281"/>
  <c r="DX8" i="4" s="1"/>
  <c r="S631" i="281"/>
  <c r="DX7" i="4" s="1"/>
  <c r="S630" i="281"/>
  <c r="DX6" i="4" s="1"/>
  <c r="S629" i="281"/>
  <c r="DX5" i="4" s="1"/>
  <c r="S628" i="281"/>
  <c r="DX4" i="4" s="1"/>
  <c r="S627" i="281"/>
  <c r="DX3" i="4" s="1"/>
  <c r="R628" i="281"/>
  <c r="DT3" i="4" s="1"/>
  <c r="R627" i="281"/>
  <c r="DT4" i="4" s="1"/>
  <c r="DS4" i="4" s="1"/>
  <c r="Q631" i="281"/>
  <c r="DP7" i="4" s="1"/>
  <c r="DO7" i="4" s="1"/>
  <c r="Q630" i="281"/>
  <c r="DP6" i="4" s="1"/>
  <c r="DO6" i="4" s="1"/>
  <c r="Q629" i="281"/>
  <c r="DP5" i="4" s="1"/>
  <c r="DO5" i="4" s="1"/>
  <c r="Q628" i="281"/>
  <c r="DP4" i="4" s="1"/>
  <c r="DO4" i="4" s="1"/>
  <c r="Q627" i="281"/>
  <c r="DP3" i="4" s="1"/>
  <c r="DO3" i="4" s="1"/>
  <c r="P627" i="281"/>
  <c r="DL3" i="4" s="1"/>
  <c r="DL9" i="4" s="1"/>
  <c r="P628" i="281"/>
  <c r="P629" i="281"/>
  <c r="P630" i="281"/>
  <c r="P631" i="281"/>
  <c r="P632" i="281"/>
  <c r="O632" i="281"/>
  <c r="O631" i="281"/>
  <c r="O630" i="281"/>
  <c r="O629" i="281"/>
  <c r="O628" i="281"/>
  <c r="O627" i="281"/>
  <c r="DH3" i="4" s="1"/>
  <c r="N629" i="281"/>
  <c r="DD5" i="4" s="1"/>
  <c r="DC5" i="4" s="1"/>
  <c r="N628" i="281"/>
  <c r="DD4" i="4" s="1"/>
  <c r="DC4" i="4" s="1"/>
  <c r="N627" i="281"/>
  <c r="DD3" i="4" s="1"/>
  <c r="DC3" i="4" s="1"/>
  <c r="M642" i="281"/>
  <c r="AA17" i="4" s="1"/>
  <c r="M641" i="281"/>
  <c r="AA16" i="4" s="1"/>
  <c r="M639" i="281"/>
  <c r="AA15" i="4" s="1"/>
  <c r="AA42" i="4" s="1"/>
  <c r="M638" i="281"/>
  <c r="AA14" i="4" s="1"/>
  <c r="AA41" i="4" s="1"/>
  <c r="M637" i="281"/>
  <c r="AA13" i="4" s="1"/>
  <c r="AA40" i="4" s="1"/>
  <c r="M636" i="281"/>
  <c r="AA12" i="4" s="1"/>
  <c r="AA39" i="4" s="1"/>
  <c r="M635" i="281"/>
  <c r="AA11" i="4" s="1"/>
  <c r="AA38" i="4" s="1"/>
  <c r="M634" i="281"/>
  <c r="AA10" i="4" s="1"/>
  <c r="AA37" i="4" s="1"/>
  <c r="M633" i="281"/>
  <c r="AA9" i="4" s="1"/>
  <c r="AA36" i="4" s="1"/>
  <c r="M632" i="281"/>
  <c r="AA8" i="4" s="1"/>
  <c r="AA35" i="4" s="1"/>
  <c r="M631" i="281"/>
  <c r="AA7" i="4" s="1"/>
  <c r="M630" i="281"/>
  <c r="AA6" i="4" s="1"/>
  <c r="AA33" i="4" s="1"/>
  <c r="M629" i="281"/>
  <c r="AA5" i="4" s="1"/>
  <c r="AA32" i="4" s="1"/>
  <c r="M628" i="281"/>
  <c r="AA4" i="4" s="1"/>
  <c r="AA31" i="4" s="1"/>
  <c r="M627" i="281"/>
  <c r="AA3" i="4" s="1"/>
  <c r="W21" i="4"/>
  <c r="L644" i="281"/>
  <c r="W20" i="4" s="1"/>
  <c r="L643" i="281"/>
  <c r="W19" i="4" s="1"/>
  <c r="L642" i="281"/>
  <c r="W18" i="4" s="1"/>
  <c r="L641" i="281"/>
  <c r="W17" i="4" s="1"/>
  <c r="L640" i="281"/>
  <c r="W16" i="4" s="1"/>
  <c r="L639" i="281"/>
  <c r="W15" i="4" s="1"/>
  <c r="L638" i="281"/>
  <c r="W14" i="4" s="1"/>
  <c r="L637" i="281"/>
  <c r="W13" i="4" s="1"/>
  <c r="L636" i="281"/>
  <c r="W12" i="4" s="1"/>
  <c r="L635" i="281"/>
  <c r="W11" i="4" s="1"/>
  <c r="L634" i="281"/>
  <c r="W10" i="4" s="1"/>
  <c r="L633" i="281"/>
  <c r="W9" i="4" s="1"/>
  <c r="L632" i="281"/>
  <c r="W8" i="4" s="1"/>
  <c r="L631" i="281"/>
  <c r="W7" i="4" s="1"/>
  <c r="L630" i="281"/>
  <c r="W6" i="4" s="1"/>
  <c r="L629" i="281"/>
  <c r="W5" i="4" s="1"/>
  <c r="L628" i="281"/>
  <c r="W4" i="4" s="1"/>
  <c r="L627" i="281"/>
  <c r="W3" i="4" s="1"/>
  <c r="K630" i="281"/>
  <c r="S6" i="4" s="1"/>
  <c r="K629" i="281"/>
  <c r="S5" i="4" s="1"/>
  <c r="K628" i="281"/>
  <c r="S4" i="4" s="1"/>
  <c r="K627" i="281"/>
  <c r="S3" i="4" s="1"/>
  <c r="J636" i="281"/>
  <c r="O12" i="4" s="1"/>
  <c r="J635" i="281"/>
  <c r="O11" i="4" s="1"/>
  <c r="J634" i="281"/>
  <c r="O10" i="4" s="1"/>
  <c r="J633" i="281"/>
  <c r="O9" i="4" s="1"/>
  <c r="J632" i="281"/>
  <c r="O8" i="4" s="1"/>
  <c r="J631" i="281"/>
  <c r="O7" i="4" s="1"/>
  <c r="J630" i="281"/>
  <c r="O6" i="4" s="1"/>
  <c r="J629" i="281"/>
  <c r="O5" i="4" s="1"/>
  <c r="J628" i="281"/>
  <c r="O4" i="4" s="1"/>
  <c r="J627" i="281"/>
  <c r="O3" i="4" s="1"/>
  <c r="I638" i="281"/>
  <c r="K14" i="4" s="1"/>
  <c r="I637" i="281"/>
  <c r="K13" i="4" s="1"/>
  <c r="I636" i="281"/>
  <c r="K12" i="4" s="1"/>
  <c r="I635" i="281"/>
  <c r="K11" i="4" s="1"/>
  <c r="I634" i="281"/>
  <c r="K10" i="4" s="1"/>
  <c r="I633" i="281"/>
  <c r="K9" i="4" s="1"/>
  <c r="I632" i="281"/>
  <c r="K8" i="4" s="1"/>
  <c r="I631" i="281"/>
  <c r="K7" i="4" s="1"/>
  <c r="I630" i="281"/>
  <c r="K6" i="4" s="1"/>
  <c r="I629" i="281"/>
  <c r="K5" i="4" s="1"/>
  <c r="I628" i="281"/>
  <c r="K4" i="4" s="1"/>
  <c r="I627" i="281"/>
  <c r="K3" i="4" s="1"/>
  <c r="H632" i="281"/>
  <c r="G8" i="4" s="1"/>
  <c r="H631" i="281"/>
  <c r="G7" i="4" s="1"/>
  <c r="H630" i="281"/>
  <c r="G6" i="4" s="1"/>
  <c r="H629" i="281"/>
  <c r="G5" i="4" s="1"/>
  <c r="H628" i="281"/>
  <c r="G4" i="4" s="1"/>
  <c r="H627" i="281"/>
  <c r="G3" i="4" s="1"/>
  <c r="F628" i="281"/>
  <c r="C4" i="4" s="1"/>
  <c r="F627" i="281"/>
  <c r="C3" i="4" s="1"/>
  <c r="E627" i="281"/>
  <c r="D627" i="281"/>
  <c r="F36" i="282"/>
  <c r="D35" i="282"/>
  <c r="E35" i="282" s="1"/>
  <c r="E34" i="282"/>
  <c r="D34" i="282"/>
  <c r="D33" i="282"/>
  <c r="E33" i="282" s="1"/>
  <c r="E32" i="282"/>
  <c r="D32" i="282"/>
  <c r="D31" i="282"/>
  <c r="E31" i="282" s="1"/>
  <c r="E30" i="282"/>
  <c r="D30" i="282"/>
  <c r="D29" i="282"/>
  <c r="E29" i="282" s="1"/>
  <c r="E28" i="282"/>
  <c r="D28" i="282"/>
  <c r="D27" i="282"/>
  <c r="E27" i="282" s="1"/>
  <c r="E26" i="282"/>
  <c r="D26" i="282"/>
  <c r="D25" i="282"/>
  <c r="E25" i="282" s="1"/>
  <c r="E24" i="282"/>
  <c r="D24" i="282"/>
  <c r="D23" i="282"/>
  <c r="E23" i="282" s="1"/>
  <c r="E22" i="282"/>
  <c r="D22" i="282"/>
  <c r="D21" i="282"/>
  <c r="E21" i="282" s="1"/>
  <c r="E20" i="282"/>
  <c r="D20" i="282"/>
  <c r="D19" i="282"/>
  <c r="E19" i="282" s="1"/>
  <c r="E18" i="282"/>
  <c r="D18" i="282"/>
  <c r="D17" i="282"/>
  <c r="E17" i="282" s="1"/>
  <c r="E16" i="282"/>
  <c r="D16" i="282"/>
  <c r="D15" i="282"/>
  <c r="E15" i="282" s="1"/>
  <c r="E14" i="282"/>
  <c r="D14" i="282"/>
  <c r="D13" i="282"/>
  <c r="E13" i="282" s="1"/>
  <c r="E12" i="282"/>
  <c r="D12" i="282"/>
  <c r="D11" i="282"/>
  <c r="E11" i="282" s="1"/>
  <c r="E10" i="282"/>
  <c r="D10" i="282"/>
  <c r="D9" i="282"/>
  <c r="E9" i="282" s="1"/>
  <c r="E8" i="282"/>
  <c r="D8" i="282"/>
  <c r="D7" i="282"/>
  <c r="E7" i="282" s="1"/>
  <c r="E6" i="282"/>
  <c r="D6" i="282"/>
  <c r="D5" i="282"/>
  <c r="E5" i="282" s="1"/>
  <c r="E4" i="282"/>
  <c r="D4" i="282"/>
  <c r="D36" i="282" s="1"/>
  <c r="DO8" i="4" l="1"/>
  <c r="DH29" i="4"/>
  <c r="DG3" i="4"/>
  <c r="DG7" i="4"/>
  <c r="DX31" i="4"/>
  <c r="DW4" i="4"/>
  <c r="EC3" i="4" s="1"/>
  <c r="DX35" i="4"/>
  <c r="DW8" i="4"/>
  <c r="EC4" i="4" s="1"/>
  <c r="DX39" i="4"/>
  <c r="DW12" i="4"/>
  <c r="EC5" i="4" s="1"/>
  <c r="DG4" i="4"/>
  <c r="DG8" i="4"/>
  <c r="DX32" i="4"/>
  <c r="DW5" i="4"/>
  <c r="EE3" i="4" s="1"/>
  <c r="DX36" i="4"/>
  <c r="DW9" i="4"/>
  <c r="EE4" i="4" s="1"/>
  <c r="DX40" i="4"/>
  <c r="DW13" i="4"/>
  <c r="EE5" i="4" s="1"/>
  <c r="DG5" i="4"/>
  <c r="DT6" i="4"/>
  <c r="DS3" i="4"/>
  <c r="DY6" i="4"/>
  <c r="DX33" i="4"/>
  <c r="DW6" i="4"/>
  <c r="EG3" i="4" s="1"/>
  <c r="DW10" i="4"/>
  <c r="EG4" i="4" s="1"/>
  <c r="DX37" i="4"/>
  <c r="DX41" i="4"/>
  <c r="DW14" i="4"/>
  <c r="EG5" i="4" s="1"/>
  <c r="DX43" i="4"/>
  <c r="DW16" i="4"/>
  <c r="EA7" i="4" s="1"/>
  <c r="DG6" i="4"/>
  <c r="DK3" i="4"/>
  <c r="DK9" i="4" s="1"/>
  <c r="DL29" i="4"/>
  <c r="DW3" i="4"/>
  <c r="DX30" i="4"/>
  <c r="DX34" i="4"/>
  <c r="DW7" i="4"/>
  <c r="EA4" i="4" s="1"/>
  <c r="DY10" i="4"/>
  <c r="DX38" i="4"/>
  <c r="DW11" i="4"/>
  <c r="EA5" i="4" s="1"/>
  <c r="DY14" i="4"/>
  <c r="DW15" i="4"/>
  <c r="EA6" i="4" s="1"/>
  <c r="DX42" i="4"/>
  <c r="AB10" i="4"/>
  <c r="AB6" i="4"/>
  <c r="AA34" i="4"/>
  <c r="AB14" i="4"/>
  <c r="F629" i="281"/>
  <c r="O13" i="4"/>
  <c r="M643" i="281"/>
  <c r="R630" i="281"/>
  <c r="J637" i="281"/>
  <c r="H633" i="281"/>
  <c r="K631" i="281"/>
  <c r="O633" i="281"/>
  <c r="P633" i="281"/>
  <c r="Q632" i="281"/>
  <c r="S643" i="281"/>
  <c r="DX18" i="4" s="1"/>
  <c r="I639" i="281"/>
  <c r="DH33" i="4" l="1"/>
  <c r="DG29" i="4"/>
  <c r="DL33" i="4"/>
  <c r="DG9" i="4"/>
  <c r="DX44" i="4"/>
  <c r="DW33" i="4" s="1"/>
  <c r="EG30" i="4" s="1"/>
  <c r="EA3" i="4"/>
  <c r="EH3" i="4" s="1"/>
  <c r="DW18" i="4"/>
  <c r="DW43" i="4"/>
  <c r="EH4" i="4"/>
  <c r="DW31" i="4"/>
  <c r="EH5" i="4"/>
  <c r="AC7" i="4"/>
  <c r="AM7" i="4" s="1"/>
  <c r="AC8" i="4"/>
  <c r="AM8" i="4" s="1"/>
  <c r="AT8" i="4" s="1"/>
  <c r="BI8" i="4" s="1"/>
  <c r="BX8" i="4" s="1"/>
  <c r="AC4" i="4"/>
  <c r="AM4" i="4" s="1"/>
  <c r="AE4" i="4"/>
  <c r="AG4" i="4"/>
  <c r="AI4" i="4"/>
  <c r="AC5" i="4"/>
  <c r="AM5" i="4" s="1"/>
  <c r="AE5" i="4"/>
  <c r="AG5" i="4"/>
  <c r="AI5" i="4"/>
  <c r="AC6" i="4"/>
  <c r="AM6" i="4" s="1"/>
  <c r="AC3" i="4"/>
  <c r="AM3" i="4" s="1"/>
  <c r="AE30" i="4"/>
  <c r="AG30" i="4"/>
  <c r="AI30" i="4"/>
  <c r="AC31" i="4"/>
  <c r="AE31" i="4"/>
  <c r="AG31" i="4"/>
  <c r="AI31" i="4"/>
  <c r="AC32" i="4"/>
  <c r="AE32" i="4"/>
  <c r="AG32" i="4"/>
  <c r="AI32" i="4"/>
  <c r="AC33" i="4"/>
  <c r="Y30" i="4"/>
  <c r="AC30" i="4" s="1"/>
  <c r="DK32" i="4" l="1"/>
  <c r="DK31" i="4"/>
  <c r="DK30" i="4"/>
  <c r="DW37" i="4"/>
  <c r="EG31" i="4" s="1"/>
  <c r="DK29" i="4"/>
  <c r="DW40" i="4"/>
  <c r="EE32" i="4" s="1"/>
  <c r="DG31" i="4"/>
  <c r="DG32" i="4"/>
  <c r="DG30" i="4"/>
  <c r="DG33" i="4" s="1"/>
  <c r="DW36" i="4"/>
  <c r="EE31" i="4" s="1"/>
  <c r="DW34" i="4"/>
  <c r="DW39" i="4"/>
  <c r="EC32" i="4" s="1"/>
  <c r="DW32" i="4"/>
  <c r="EE30" i="4" s="1"/>
  <c r="DW30" i="4"/>
  <c r="EA32" i="4"/>
  <c r="EA31" i="4"/>
  <c r="EC30" i="4"/>
  <c r="EA30" i="4"/>
  <c r="DW41" i="4"/>
  <c r="EG32" i="4" s="1"/>
  <c r="DW38" i="4"/>
  <c r="DW35" i="4"/>
  <c r="EC31" i="4" s="1"/>
  <c r="DW42" i="4"/>
  <c r="EA33" i="4" s="1"/>
  <c r="AM30" i="4"/>
  <c r="AT3" i="4"/>
  <c r="AM32" i="4"/>
  <c r="AT5" i="4"/>
  <c r="AT4" i="4"/>
  <c r="AM31" i="4"/>
  <c r="AT7" i="4"/>
  <c r="BX23" i="4"/>
  <c r="CM8" i="4"/>
  <c r="AT6" i="4"/>
  <c r="AM33" i="4"/>
  <c r="Z16" i="4"/>
  <c r="AD7" i="4" s="1"/>
  <c r="Z17" i="4"/>
  <c r="AD8" i="4" s="1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V4" i="4"/>
  <c r="DK33" i="4" l="1"/>
  <c r="EH31" i="4"/>
  <c r="DW44" i="4"/>
  <c r="EH30" i="4"/>
  <c r="EH32" i="4"/>
  <c r="CM25" i="4"/>
  <c r="DB5" i="4"/>
  <c r="AT13" i="4"/>
  <c r="BI3" i="4"/>
  <c r="AT15" i="4"/>
  <c r="BI5" i="4"/>
  <c r="BI4" i="4"/>
  <c r="AT14" i="4"/>
  <c r="BI7" i="4"/>
  <c r="AT16" i="4"/>
  <c r="BI6" i="4"/>
  <c r="Z14" i="4"/>
  <c r="AJ5" i="4" s="1"/>
  <c r="Z12" i="4"/>
  <c r="AF5" i="4" s="1"/>
  <c r="Z9" i="4"/>
  <c r="AH4" i="4" s="1"/>
  <c r="Z6" i="4"/>
  <c r="AJ3" i="4" s="1"/>
  <c r="Z4" i="4"/>
  <c r="AF3" i="4" s="1"/>
  <c r="Z11" i="4"/>
  <c r="AD5" i="4" s="1"/>
  <c r="Z7" i="4"/>
  <c r="AD4" i="4" s="1"/>
  <c r="Z13" i="4"/>
  <c r="AH5" i="4" s="1"/>
  <c r="Z10" i="4"/>
  <c r="AJ4" i="4" s="1"/>
  <c r="Z8" i="4"/>
  <c r="AF4" i="4" s="1"/>
  <c r="Z5" i="4"/>
  <c r="AH3" i="4" s="1"/>
  <c r="AA18" i="4"/>
  <c r="Z15" i="4"/>
  <c r="AD6" i="4" s="1"/>
  <c r="W22" i="4"/>
  <c r="BX3" i="4" l="1"/>
  <c r="BI13" i="4"/>
  <c r="BX5" i="4"/>
  <c r="BI15" i="4"/>
  <c r="BX4" i="4"/>
  <c r="BI14" i="4"/>
  <c r="BI16" i="4"/>
  <c r="BX6" i="4"/>
  <c r="BX7" i="4"/>
  <c r="AK4" i="4"/>
  <c r="AK5" i="4"/>
  <c r="BX20" i="4" l="1"/>
  <c r="BX29" i="4"/>
  <c r="BX14" i="4"/>
  <c r="CM5" i="4"/>
  <c r="CM4" i="4"/>
  <c r="BX28" i="4"/>
  <c r="BX13" i="4"/>
  <c r="BX19" i="4"/>
  <c r="BX18" i="4"/>
  <c r="BX27" i="4"/>
  <c r="BX12" i="4"/>
  <c r="CM3" i="4"/>
  <c r="BX22" i="4"/>
  <c r="CM7" i="4"/>
  <c r="BX30" i="4"/>
  <c r="CM6" i="4"/>
  <c r="BX15" i="4"/>
  <c r="BX21" i="4"/>
  <c r="AI3" i="4"/>
  <c r="AG3" i="4"/>
  <c r="AE3" i="4"/>
  <c r="CM30" i="4" l="1"/>
  <c r="CM13" i="4"/>
  <c r="CM20" i="4"/>
  <c r="CM32" i="4"/>
  <c r="CM15" i="4"/>
  <c r="CM22" i="4"/>
  <c r="CM14" i="4"/>
  <c r="CM21" i="4"/>
  <c r="CM31" i="4"/>
  <c r="CM24" i="4"/>
  <c r="CM33" i="4"/>
  <c r="CM23" i="4"/>
  <c r="CM16" i="4"/>
  <c r="Z3" i="4"/>
  <c r="V3" i="4"/>
  <c r="R6" i="4"/>
  <c r="R5" i="4"/>
  <c r="R4" i="4"/>
  <c r="R3" i="4"/>
  <c r="N12" i="4"/>
  <c r="N11" i="4"/>
  <c r="N10" i="4"/>
  <c r="N9" i="4"/>
  <c r="N8" i="4"/>
  <c r="N7" i="4"/>
  <c r="N6" i="4"/>
  <c r="N5" i="4"/>
  <c r="N4" i="4"/>
  <c r="N3" i="4"/>
  <c r="J3" i="4"/>
  <c r="J14" i="4"/>
  <c r="J13" i="4"/>
  <c r="J12" i="4"/>
  <c r="J11" i="4"/>
  <c r="J10" i="4"/>
  <c r="J9" i="4"/>
  <c r="J8" i="4"/>
  <c r="J7" i="4"/>
  <c r="J6" i="4"/>
  <c r="J5" i="4"/>
  <c r="J4" i="4"/>
  <c r="F8" i="4"/>
  <c r="F7" i="4"/>
  <c r="F6" i="4"/>
  <c r="F5" i="4"/>
  <c r="F4" i="4"/>
  <c r="F3" i="4"/>
  <c r="B3" i="4"/>
  <c r="B4" i="4"/>
  <c r="N13" i="4" l="1"/>
  <c r="AD3" i="4"/>
  <c r="AK3" i="4" s="1"/>
  <c r="AA30" i="4"/>
  <c r="AA43" i="4" l="1"/>
  <c r="Z30" i="4" l="1"/>
  <c r="Z34" i="4"/>
  <c r="Z36" i="4"/>
  <c r="AH31" i="4" s="1"/>
  <c r="Z40" i="4"/>
  <c r="AH32" i="4" s="1"/>
  <c r="Z33" i="4"/>
  <c r="AJ30" i="4" s="1"/>
  <c r="Z32" i="4"/>
  <c r="AH30" i="4" s="1"/>
  <c r="Z39" i="4"/>
  <c r="Z38" i="4"/>
  <c r="AD32" i="4" s="1"/>
  <c r="Z42" i="4"/>
  <c r="AD33" i="4" s="1"/>
  <c r="Z35" i="4"/>
  <c r="AF31" i="4" s="1"/>
  <c r="Z41" i="4"/>
  <c r="AJ32" i="4" s="1"/>
  <c r="Z37" i="4"/>
  <c r="AJ31" i="4" s="1"/>
  <c r="Z31" i="4"/>
  <c r="AF30" i="4" s="1"/>
  <c r="AD31" i="4" l="1"/>
  <c r="AK31" i="4" s="1"/>
  <c r="AF32" i="4"/>
  <c r="AK32" i="4" s="1"/>
  <c r="AD30" i="4"/>
  <c r="AK30" i="4" s="1"/>
  <c r="S7" i="4" l="1"/>
  <c r="K15" i="4" l="1"/>
  <c r="G9" i="4"/>
  <c r="J15" i="4" l="1"/>
  <c r="R7" i="4"/>
  <c r="F9" i="4"/>
  <c r="B5" i="4" l="1"/>
  <c r="C5" i="4"/>
  <c r="AM9" i="4"/>
  <c r="AT9" i="4"/>
  <c r="BI9" i="4"/>
  <c r="N630" i="281"/>
</calcChain>
</file>

<file path=xl/sharedStrings.xml><?xml version="1.0" encoding="utf-8"?>
<sst xmlns="http://schemas.openxmlformats.org/spreadsheetml/2006/main" count="9619" uniqueCount="597">
  <si>
    <t>ESTUDIOS</t>
  </si>
  <si>
    <t>OCUPACION</t>
  </si>
  <si>
    <t>C.-Género</t>
  </si>
  <si>
    <t>PAN</t>
  </si>
  <si>
    <t>PRD</t>
  </si>
  <si>
    <t>E</t>
  </si>
  <si>
    <t>F</t>
  </si>
  <si>
    <t>MC</t>
  </si>
  <si>
    <t>3) Sí, otra fecha</t>
  </si>
  <si>
    <t xml:space="preserve">9) Ns/Nc </t>
  </si>
  <si>
    <t>PRI</t>
  </si>
  <si>
    <t>PVEM</t>
  </si>
  <si>
    <t>PNA</t>
  </si>
  <si>
    <t>MORENA</t>
  </si>
  <si>
    <t>PES</t>
  </si>
  <si>
    <t>Ns/Nc</t>
  </si>
  <si>
    <t>Ninguno</t>
  </si>
  <si>
    <t>PT</t>
  </si>
  <si>
    <t>PAN mucho</t>
  </si>
  <si>
    <t>PAN poco</t>
  </si>
  <si>
    <t>PRI mucho</t>
  </si>
  <si>
    <t xml:space="preserve">PRI poco </t>
  </si>
  <si>
    <t>PRD mucho</t>
  </si>
  <si>
    <t xml:space="preserve">PRD poco </t>
  </si>
  <si>
    <t>PVEM mucho</t>
  </si>
  <si>
    <t>PVEM poco</t>
  </si>
  <si>
    <t xml:space="preserve">MC poco </t>
  </si>
  <si>
    <t>PNA mucho</t>
  </si>
  <si>
    <t>Morena mucho</t>
  </si>
  <si>
    <t xml:space="preserve">Morena poco </t>
  </si>
  <si>
    <t>PES mucho</t>
  </si>
  <si>
    <t xml:space="preserve">PES poco </t>
  </si>
  <si>
    <t>MC mucho</t>
  </si>
  <si>
    <t>PT mucho</t>
  </si>
  <si>
    <t xml:space="preserve">PT poco </t>
  </si>
  <si>
    <t xml:space="preserve">Ninguno </t>
  </si>
  <si>
    <t>2.-Sabe_cuando_Elec_loc</t>
  </si>
  <si>
    <t>1.-Partidos_nunca</t>
  </si>
  <si>
    <t>3.-Partido_identifica</t>
  </si>
  <si>
    <t>Morena</t>
  </si>
  <si>
    <t>Ns/nc</t>
  </si>
  <si>
    <t>Masculino</t>
  </si>
  <si>
    <t>Femenino</t>
  </si>
  <si>
    <t>Nada</t>
  </si>
  <si>
    <t>Primaria</t>
  </si>
  <si>
    <t>Secundaria</t>
  </si>
  <si>
    <t>Preparatoria</t>
  </si>
  <si>
    <t>Universidad</t>
  </si>
  <si>
    <t>1) Empleado público (no maestro)</t>
  </si>
  <si>
    <t>4) Sector agropecuario</t>
  </si>
  <si>
    <t>5) Obrero</t>
  </si>
  <si>
    <t xml:space="preserve">7) Estudiante   </t>
  </si>
  <si>
    <t xml:space="preserve">8) Maestro </t>
  </si>
  <si>
    <t xml:space="preserve">10) Jubilado         </t>
  </si>
  <si>
    <t>98) Otro</t>
  </si>
  <si>
    <t xml:space="preserve">3) Sector privado (no maestro) </t>
  </si>
  <si>
    <t>2) Trabajador x cuenta propia</t>
  </si>
  <si>
    <t>6) Ama de casa</t>
  </si>
  <si>
    <t>9) Desempleado</t>
  </si>
  <si>
    <t xml:space="preserve">99) Ns/Nc            </t>
  </si>
  <si>
    <t>Ns/NC</t>
  </si>
  <si>
    <t>1)Sí, el 1º de Julio de 2018</t>
  </si>
  <si>
    <t>2) Sí, en Julio de 2018</t>
  </si>
  <si>
    <t>clave llave</t>
  </si>
  <si>
    <t>datosprincipales:credencial</t>
  </si>
  <si>
    <t>datosprincipales:localidad</t>
  </si>
  <si>
    <t>datosprincipales:genero</t>
  </si>
  <si>
    <t>datosprincipales:edad</t>
  </si>
  <si>
    <t>datosprincipales:estudios</t>
  </si>
  <si>
    <t>datosprincipales:ocupacion</t>
  </si>
  <si>
    <t>fecha</t>
  </si>
  <si>
    <t>si</t>
  </si>
  <si>
    <t>masculino</t>
  </si>
  <si>
    <t>estudiante</t>
  </si>
  <si>
    <t>Morena1</t>
  </si>
  <si>
    <t>nsnc</t>
  </si>
  <si>
    <t>secundaria</t>
  </si>
  <si>
    <t>obrero</t>
  </si>
  <si>
    <t>preparatoria</t>
  </si>
  <si>
    <t>femenino</t>
  </si>
  <si>
    <t>amadecasa</t>
  </si>
  <si>
    <t>PRI1</t>
  </si>
  <si>
    <t>trabajadorcuentapropia</t>
  </si>
  <si>
    <t>jubilado</t>
  </si>
  <si>
    <t>empleadopublico(nomaestro)</t>
  </si>
  <si>
    <t>PRD1</t>
  </si>
  <si>
    <t>PRI2</t>
  </si>
  <si>
    <t>nada</t>
  </si>
  <si>
    <t>PAN1</t>
  </si>
  <si>
    <t>sectorprivado(nomaestro)</t>
  </si>
  <si>
    <t>Morena2</t>
  </si>
  <si>
    <t>PAN2</t>
  </si>
  <si>
    <t>PRD2</t>
  </si>
  <si>
    <t>PVEM1</t>
  </si>
  <si>
    <t>sectoragropecuario</t>
  </si>
  <si>
    <t>maestro</t>
  </si>
  <si>
    <t>desempleado</t>
  </si>
  <si>
    <t>Algoseguro</t>
  </si>
  <si>
    <t>Muyseguro</t>
  </si>
  <si>
    <t>Pocoseguro</t>
  </si>
  <si>
    <t>Nadaseguro</t>
  </si>
  <si>
    <t xml:space="preserve">1) Muy seguro     </t>
  </si>
  <si>
    <t xml:space="preserve">2) Algo seguro    </t>
  </si>
  <si>
    <t xml:space="preserve">3) Poco seguro     </t>
  </si>
  <si>
    <t xml:space="preserve">4) Nada seguro     </t>
  </si>
  <si>
    <t>RicardoAnaya</t>
  </si>
  <si>
    <t>Ricardo Anaya Cortés</t>
  </si>
  <si>
    <t>José Antonio Meade Kuribreña</t>
  </si>
  <si>
    <t xml:space="preserve">Masculino </t>
  </si>
  <si>
    <t>Jaime Rodríguez "El Bronco"</t>
  </si>
  <si>
    <t>18-25</t>
  </si>
  <si>
    <t>26-35</t>
  </si>
  <si>
    <t>36-45</t>
  </si>
  <si>
    <t>46-55</t>
  </si>
  <si>
    <t>56-64</t>
  </si>
  <si>
    <t>65+</t>
  </si>
  <si>
    <t>PT1</t>
  </si>
  <si>
    <t>SALINA CRUZ</t>
  </si>
  <si>
    <t>SAN PEDRO MIXTEPEC</t>
  </si>
  <si>
    <t>seguro_votar</t>
  </si>
  <si>
    <t>JaimeRodriguez</t>
  </si>
  <si>
    <t xml:space="preserve">PNApoco </t>
  </si>
  <si>
    <t>Andrés Manuel López Obrador</t>
  </si>
  <si>
    <t>telefono</t>
  </si>
  <si>
    <t>nombre</t>
  </si>
  <si>
    <t>superior</t>
  </si>
  <si>
    <t>primaria</t>
  </si>
  <si>
    <t>AndresManuel</t>
  </si>
  <si>
    <t>LOMA BONITA</t>
  </si>
  <si>
    <t>Meade</t>
  </si>
  <si>
    <t>PNA1</t>
  </si>
  <si>
    <t>PT2</t>
  </si>
  <si>
    <t>CARMEN</t>
  </si>
  <si>
    <t>HUAJUAPAN DE LEON</t>
  </si>
  <si>
    <t>SANTA CRUZ XOXOCOTLAN</t>
  </si>
  <si>
    <t>VILLA DE ZAACHILA</t>
  </si>
  <si>
    <t>PES1</t>
  </si>
  <si>
    <t>MC1</t>
  </si>
  <si>
    <t>GUADALUPE</t>
  </si>
  <si>
    <t>MATIAS ROMERO</t>
  </si>
  <si>
    <t>OAXACA DE JUAREZ</t>
  </si>
  <si>
    <t>SANTA LUCIA DEL CAMINO</t>
  </si>
  <si>
    <t>MC2</t>
  </si>
  <si>
    <t>PNA2</t>
  </si>
  <si>
    <t>SAN PEDRO POCHUTLA</t>
  </si>
  <si>
    <t>9) Ns/nc</t>
  </si>
  <si>
    <t xml:space="preserve">Estadísticas del Padrón Electoral y Lista Nominal de Electores </t>
  </si>
  <si>
    <t>LN%</t>
  </si>
  <si>
    <t>m</t>
  </si>
  <si>
    <t>M</t>
  </si>
  <si>
    <t>municipio</t>
  </si>
  <si>
    <t>preferencia</t>
  </si>
  <si>
    <t>cambio_voto</t>
  </si>
  <si>
    <t>AGUASCALIENTES</t>
  </si>
  <si>
    <t>misma</t>
  </si>
  <si>
    <t>JESUS MARIA</t>
  </si>
  <si>
    <t>ENSENADA</t>
  </si>
  <si>
    <t>cambio</t>
  </si>
  <si>
    <t>MEXICALI</t>
  </si>
  <si>
    <t>nocambiaria</t>
  </si>
  <si>
    <t>PLAYAS DE ROSARITO</t>
  </si>
  <si>
    <t>TECATE</t>
  </si>
  <si>
    <t>TIJUANA</t>
  </si>
  <si>
    <t>LA PAZ</t>
  </si>
  <si>
    <t>LOS CABOS</t>
  </si>
  <si>
    <t>CALKINI</t>
  </si>
  <si>
    <t>CAMPECHE</t>
  </si>
  <si>
    <t>no</t>
  </si>
  <si>
    <t>CHAMPOTON</t>
  </si>
  <si>
    <t>ACUÑA</t>
  </si>
  <si>
    <t>FRONTERA</t>
  </si>
  <si>
    <t>MATAMOROS</t>
  </si>
  <si>
    <t>MONCLOVA</t>
  </si>
  <si>
    <t>MUZQUIZ</t>
  </si>
  <si>
    <t>PIEDRAS NEGRAS</t>
  </si>
  <si>
    <t>RAMOS ARIZPE</t>
  </si>
  <si>
    <t>SALTILLO</t>
  </si>
  <si>
    <t>SAN PEDRO</t>
  </si>
  <si>
    <t>TORREON</t>
  </si>
  <si>
    <t>COLIMA</t>
  </si>
  <si>
    <t>MANZANILLO</t>
  </si>
  <si>
    <t>TECOMAN</t>
  </si>
  <si>
    <t>VILLA DE ALVAREZ</t>
  </si>
  <si>
    <t>CHAMULA</t>
  </si>
  <si>
    <t>CHIAPA DE CORZO</t>
  </si>
  <si>
    <t>CHILON</t>
  </si>
  <si>
    <t>CINTALAPA</t>
  </si>
  <si>
    <t>COMITAN DE DOMINGUEZ</t>
  </si>
  <si>
    <t>FRONTERA COMALAPA</t>
  </si>
  <si>
    <t>HUIXTLA</t>
  </si>
  <si>
    <t>LA TRINITARIA</t>
  </si>
  <si>
    <t>LAS MARGARITAS</t>
  </si>
  <si>
    <t>MOTOZINTLA</t>
  </si>
  <si>
    <t>OCOSINGO</t>
  </si>
  <si>
    <t>OCOZOCOAUTLA</t>
  </si>
  <si>
    <t>PALENQUE</t>
  </si>
  <si>
    <t>SALTO DE AGUA</t>
  </si>
  <si>
    <t>SAN CRISTOBAL DE LAS CASAS</t>
  </si>
  <si>
    <t>TAPACHULA</t>
  </si>
  <si>
    <t>TILA</t>
  </si>
  <si>
    <t>TONALA</t>
  </si>
  <si>
    <t>TUXTLA GUTIERREZ</t>
  </si>
  <si>
    <t>VENUSTIANO CARRANZA</t>
  </si>
  <si>
    <t>VILLA CORZO</t>
  </si>
  <si>
    <t>VILLA FLORES</t>
  </si>
  <si>
    <t>CAMARGO</t>
  </si>
  <si>
    <t>CHIHUAHUA</t>
  </si>
  <si>
    <t>CUAUHTEMOC</t>
  </si>
  <si>
    <t>DELICIAS</t>
  </si>
  <si>
    <t>GUACHOCHI</t>
  </si>
  <si>
    <t>HIDALGO DEL PARRAL</t>
  </si>
  <si>
    <t>JUAREZ</t>
  </si>
  <si>
    <t>MEOQUI</t>
  </si>
  <si>
    <t>NUEVO CASAS GRANDES</t>
  </si>
  <si>
    <t>ALVARO OBREGON</t>
  </si>
  <si>
    <t>AZCAPOTZALCO</t>
  </si>
  <si>
    <t>AZCAPOZALCO</t>
  </si>
  <si>
    <t>BENITO JUAREZ</t>
  </si>
  <si>
    <t>COYOACAN</t>
  </si>
  <si>
    <t>CUAJIMALPA DE MORELOS</t>
  </si>
  <si>
    <t>GUSTAVO A MADERO</t>
  </si>
  <si>
    <t>IZTACALCO</t>
  </si>
  <si>
    <t>IZTAPALAPA</t>
  </si>
  <si>
    <t>MAGDALENA CONTRERAS</t>
  </si>
  <si>
    <t>MIGUEL HIDALGO</t>
  </si>
  <si>
    <t>MILPA ALTA</t>
  </si>
  <si>
    <t>TLÃHUAC</t>
  </si>
  <si>
    <t>TLALPAN</t>
  </si>
  <si>
    <t>XOCHIMILCO</t>
  </si>
  <si>
    <t>DURANGO</t>
  </si>
  <si>
    <t>GOMEZ PALACIO</t>
  </si>
  <si>
    <t>GUADALUPE VICTORIA</t>
  </si>
  <si>
    <t>LERDO</t>
  </si>
  <si>
    <t>PUEBLO NUEVO</t>
  </si>
  <si>
    <t>SANTIAGO PAPASQUIARO</t>
  </si>
  <si>
    <t>ABASOLO</t>
  </si>
  <si>
    <t>ACAMBARO</t>
  </si>
  <si>
    <t>APASEO EL GRANDE</t>
  </si>
  <si>
    <t>CELAYA</t>
  </si>
  <si>
    <t>CORTAZAR</t>
  </si>
  <si>
    <t>DOLORES HIDALGO</t>
  </si>
  <si>
    <t>GUANAJUATO</t>
  </si>
  <si>
    <t>IRAPUATO</t>
  </si>
  <si>
    <t>LEON</t>
  </si>
  <si>
    <t>ns/nc</t>
  </si>
  <si>
    <t>PENJAMO</t>
  </si>
  <si>
    <t>SALAMANCA</t>
  </si>
  <si>
    <t>SALVATIERRA</t>
  </si>
  <si>
    <t>SAN FELIPE</t>
  </si>
  <si>
    <t>SAN FRANCISCO DEL RINCON</t>
  </si>
  <si>
    <t>SAN LUIS DE LA PAZ</t>
  </si>
  <si>
    <t>SAN MIGUEL DE ALLENDE</t>
  </si>
  <si>
    <t>SILAO DE LA VICTORIA</t>
  </si>
  <si>
    <t>VALLE DE SANTIAGO</t>
  </si>
  <si>
    <t>YURIRIA</t>
  </si>
  <si>
    <t>ACAPULCO</t>
  </si>
  <si>
    <t>ATOYAC DE ÃLVAREZ</t>
  </si>
  <si>
    <t>AYUTLA DE LOS LIBRES</t>
  </si>
  <si>
    <t>CHILAPA DE ÃLVAREZ</t>
  </si>
  <si>
    <t>CHILPANCINGO DE LOS BRAVO</t>
  </si>
  <si>
    <t>COYUCA DE BENITEZ</t>
  </si>
  <si>
    <t>EDUARDO NERI</t>
  </si>
  <si>
    <t>IGUALA DE LA INDEPENDENCIA</t>
  </si>
  <si>
    <t>OMETEPEC</t>
  </si>
  <si>
    <t>SAN MARCOS</t>
  </si>
  <si>
    <t>TAXCO DE ALARCON</t>
  </si>
  <si>
    <t>TECPAN DE GALEANA</t>
  </si>
  <si>
    <t>TELOLOAPAN</t>
  </si>
  <si>
    <t>TLAPA DE COMOFORT</t>
  </si>
  <si>
    <t>ZIHUATANEJO DE AZUETA</t>
  </si>
  <si>
    <t>ACTOPAN</t>
  </si>
  <si>
    <t>CUAUTEPEC DE HINOJOSA</t>
  </si>
  <si>
    <t>HUEJUTLA DE REYES</t>
  </si>
  <si>
    <t>HUICHAPAN</t>
  </si>
  <si>
    <t>IXMIQUILPAN</t>
  </si>
  <si>
    <t>MINERAL DE LA REFORMA</t>
  </si>
  <si>
    <t>PACHUCA DE SOTO</t>
  </si>
  <si>
    <t>TEPEAPULCO</t>
  </si>
  <si>
    <t>TEPEJI DEL RIO DE OCAMPO</t>
  </si>
  <si>
    <t>TEZONTEC DE ALDAMA</t>
  </si>
  <si>
    <t>TIZAYUCA</t>
  </si>
  <si>
    <t>TULA DE ALLENDE</t>
  </si>
  <si>
    <t>TULANCINGO DE BRAVO</t>
  </si>
  <si>
    <t>AMECA</t>
  </si>
  <si>
    <t>ARANDAS</t>
  </si>
  <si>
    <t>ATOTONILCO EL ALTO</t>
  </si>
  <si>
    <t>AUTLAN DE NAVARRO</t>
  </si>
  <si>
    <t>CHAPALA</t>
  </si>
  <si>
    <t>EL SALTO</t>
  </si>
  <si>
    <t>ENCARNACION DE DIAZ</t>
  </si>
  <si>
    <t>GUADALAJARA</t>
  </si>
  <si>
    <t>LA BARCA</t>
  </si>
  <si>
    <t>LAGOS DE MORENO</t>
  </si>
  <si>
    <t>OCOTLAN</t>
  </si>
  <si>
    <t>PONCITLAN</t>
  </si>
  <si>
    <t>PUERTO VALLARTA</t>
  </si>
  <si>
    <t>SAN JUAN DE LOS LAGOS</t>
  </si>
  <si>
    <t>SAN PEDRO TLAQUEPAQUE</t>
  </si>
  <si>
    <t>TLAJOMULCO DE ZUÑIGA</t>
  </si>
  <si>
    <t>TALA</t>
  </si>
  <si>
    <t>TEPATITLAN DE MORELOS</t>
  </si>
  <si>
    <t>TONALA</t>
  </si>
  <si>
    <t>ZAPOPAN</t>
  </si>
  <si>
    <t>ZAPOTLAN EL GRANDE</t>
  </si>
  <si>
    <t>ZAPOTLANEJO</t>
  </si>
  <si>
    <t>ACOLMAN</t>
  </si>
  <si>
    <t>ALMOLOYA DE JUÃREZ</t>
  </si>
  <si>
    <t>ATIZAPÃN DE ZARAGOZA</t>
  </si>
  <si>
    <t>ATLACOMULCO</t>
  </si>
  <si>
    <t>CHALCO</t>
  </si>
  <si>
    <t>CHICOLOAPAN</t>
  </si>
  <si>
    <t>CHIMALHUACÃN</t>
  </si>
  <si>
    <t>COACALCO DE BERRIOZÃBAL</t>
  </si>
  <si>
    <t>CUAUTITLÃN</t>
  </si>
  <si>
    <t>CUAUTITLÃN IZCALLI</t>
  </si>
  <si>
    <t>CUAUTITLAN IZCALLI</t>
  </si>
  <si>
    <t>ECATEPEC DE MORELOS</t>
  </si>
  <si>
    <t>HUEHUETOCA</t>
  </si>
  <si>
    <t>HUIXQUILUCAN</t>
  </si>
  <si>
    <t>IXTAPALUCA</t>
  </si>
  <si>
    <t>IXTLAHUACA</t>
  </si>
  <si>
    <t>JILOTEPEC</t>
  </si>
  <si>
    <t>JIQUIPILCO</t>
  </si>
  <si>
    <t>LERMA</t>
  </si>
  <si>
    <t>MELCHOR OCAMPO</t>
  </si>
  <si>
    <t>METEPEC</t>
  </si>
  <si>
    <t>NAUCALPAN</t>
  </si>
  <si>
    <t>NEZAHUALCOYOTL</t>
  </si>
  <si>
    <t>NICOLAS ROMERO</t>
  </si>
  <si>
    <t>OTZOLOTEPEC</t>
  </si>
  <si>
    <t>SAN FELIPE DEL PROGRESO</t>
  </si>
  <si>
    <t>SAN JOSE DEL RINCON</t>
  </si>
  <si>
    <t>SAN MATEO ATENCO</t>
  </si>
  <si>
    <t>TECAMAC</t>
  </si>
  <si>
    <t>TEJUPILCO</t>
  </si>
  <si>
    <t>TEMOAYA</t>
  </si>
  <si>
    <t>TENANCINGO</t>
  </si>
  <si>
    <t>TENANGO DEL VALLE</t>
  </si>
  <si>
    <t>TEOLOYUCAN</t>
  </si>
  <si>
    <t>TEPOTZOTLÃN</t>
  </si>
  <si>
    <t>TEXCOCO</t>
  </si>
  <si>
    <t>TIANGUISTENCO</t>
  </si>
  <si>
    <t>TLALNEPANTLA</t>
  </si>
  <si>
    <t>TOLUCA</t>
  </si>
  <si>
    <t>TULTEPEC</t>
  </si>
  <si>
    <t>TULTITLAN</t>
  </si>
  <si>
    <t>VALLE CHALCO SOLIDARIDAD</t>
  </si>
  <si>
    <t>VALLE DE BRAVO</t>
  </si>
  <si>
    <t>VILLA VICTORIA</t>
  </si>
  <si>
    <t>ZINACANTEPEC</t>
  </si>
  <si>
    <t>ZUMPANGO</t>
  </si>
  <si>
    <t>APATZINGAN</t>
  </si>
  <si>
    <t>HIDALGO</t>
  </si>
  <si>
    <t>HUETAMO</t>
  </si>
  <si>
    <t>JACONA</t>
  </si>
  <si>
    <t>LA PIEDAD</t>
  </si>
  <si>
    <t>LAZARO CARDENAS</t>
  </si>
  <si>
    <t>LOS REYES</t>
  </si>
  <si>
    <t>MARAVATIO</t>
  </si>
  <si>
    <t>MORELIA</t>
  </si>
  <si>
    <t>PATZCUARO</t>
  </si>
  <si>
    <t>PURUANDIRO</t>
  </si>
  <si>
    <t>SAHUAYO</t>
  </si>
  <si>
    <t>SALVADOR ESCALANTE</t>
  </si>
  <si>
    <t>TACAMBARO</t>
  </si>
  <si>
    <t>TARIMBARO</t>
  </si>
  <si>
    <t>URUAPAN</t>
  </si>
  <si>
    <t>ZACAPU</t>
  </si>
  <si>
    <t>ZAMORA</t>
  </si>
  <si>
    <t>ZINAPECUARO</t>
  </si>
  <si>
    <t>ZITACUARO</t>
  </si>
  <si>
    <t>AYALA</t>
  </si>
  <si>
    <t>CUAUTLA</t>
  </si>
  <si>
    <t>CUERNAVACA</t>
  </si>
  <si>
    <t>EMILIANO ZAPATA</t>
  </si>
  <si>
    <t>JIUTEPEC</t>
  </si>
  <si>
    <t>TEMIXCO</t>
  </si>
  <si>
    <t>XOCHITEPEC</t>
  </si>
  <si>
    <t>YAUTEPEC</t>
  </si>
  <si>
    <t>BAHIA DE BANDERAS</t>
  </si>
  <si>
    <t>COMPOSTELA</t>
  </si>
  <si>
    <t>SANTIAGO IXCUINTLA</t>
  </si>
  <si>
    <t>TEPIC</t>
  </si>
  <si>
    <t>XALISCO</t>
  </si>
  <si>
    <t>APODACA</t>
  </si>
  <si>
    <t>CADEREYTA JIMENEZ</t>
  </si>
  <si>
    <t>GARCIA</t>
  </si>
  <si>
    <t>GRAL ESCOBEDO</t>
  </si>
  <si>
    <t>PVEM2</t>
  </si>
  <si>
    <t>JUAREZ</t>
  </si>
  <si>
    <t>LINARES</t>
  </si>
  <si>
    <t>MONTEMORELOS</t>
  </si>
  <si>
    <t>MONTERREY</t>
  </si>
  <si>
    <t>PESQUERIA</t>
  </si>
  <si>
    <t>SAN NICOLAS DE LOS GARZA</t>
  </si>
  <si>
    <t>SAN PEDRO GARZA GARCIA</t>
  </si>
  <si>
    <t>SANTA CATARINA</t>
  </si>
  <si>
    <t>ACATLAN</t>
  </si>
  <si>
    <t>JUCHITAN</t>
  </si>
  <si>
    <t>MIAHUATLAN</t>
  </si>
  <si>
    <t>PINOTEPA NACIONAL</t>
  </si>
  <si>
    <t>SANTA MARIA HUATULCO</t>
  </si>
  <si>
    <t>TEHUANTEPEC</t>
  </si>
  <si>
    <t>TLAXIACO</t>
  </si>
  <si>
    <t>TUXTEPEC</t>
  </si>
  <si>
    <t>VILLA TUTUTEPEC</t>
  </si>
  <si>
    <t>ACAJETE</t>
  </si>
  <si>
    <t>AJALPAN</t>
  </si>
  <si>
    <t>AMOZOC</t>
  </si>
  <si>
    <t>ATLIXCO</t>
  </si>
  <si>
    <t>CHIGNAHUAPAN</t>
  </si>
  <si>
    <t>CORONANGO</t>
  </si>
  <si>
    <t>CUAUTLANCINGO</t>
  </si>
  <si>
    <t>HUAUCHINANGO</t>
  </si>
  <si>
    <t>HUEJOTZINGO</t>
  </si>
  <si>
    <t>IZUCAR DE MATAMOROS</t>
  </si>
  <si>
    <t>PUEBLA</t>
  </si>
  <si>
    <t>SAN ANDRES CHOLULA</t>
  </si>
  <si>
    <t>SAN MARTIN TEXMELUCAN</t>
  </si>
  <si>
    <t>SAN PEDRO CHOLULA</t>
  </si>
  <si>
    <t>TECAMACHALCO</t>
  </si>
  <si>
    <t>TEHUACÃN</t>
  </si>
  <si>
    <t>TEHUACAN</t>
  </si>
  <si>
    <t>TEPEACA</t>
  </si>
  <si>
    <t>TEZIUTLÃN</t>
  </si>
  <si>
    <t>TLATLAUQUITEPEC</t>
  </si>
  <si>
    <t>XICOTEPEC</t>
  </si>
  <si>
    <t>ZACAPOAXTLA</t>
  </si>
  <si>
    <t>ZACATLAN</t>
  </si>
  <si>
    <t>CADEREYTA DE MONTES</t>
  </si>
  <si>
    <t>CORREGIDORA</t>
  </si>
  <si>
    <t>EL MARQUES</t>
  </si>
  <si>
    <t>PEDRO ESCOBEDO</t>
  </si>
  <si>
    <t>QUERETARO</t>
  </si>
  <si>
    <t>SAN JUAN DEL RÃIO</t>
  </si>
  <si>
    <t>TEQUISQUIAPAN</t>
  </si>
  <si>
    <t>BENITO JUÃREZ</t>
  </si>
  <si>
    <t>COZUMEL</t>
  </si>
  <si>
    <t>FELIPE CARRILLO PUERTO</t>
  </si>
  <si>
    <t>OTHON P BLANCO</t>
  </si>
  <si>
    <t>SOLIDARIDAD</t>
  </si>
  <si>
    <t>CIUDAD FERNANDEZ</t>
  </si>
  <si>
    <t>CIUDAD VALLES</t>
  </si>
  <si>
    <t>MATEHUALA</t>
  </si>
  <si>
    <t>MEXQUITIC DE CARMONA</t>
  </si>
  <si>
    <t>RIO VERDE</t>
  </si>
  <si>
    <t>SAN LUIS POTOSI</t>
  </si>
  <si>
    <t>SOLEDAD DE GRACIANO SANCHEZ</t>
  </si>
  <si>
    <t>TAMAZUNCHALE</t>
  </si>
  <si>
    <t>VILLA DE REYES</t>
  </si>
  <si>
    <t>XILITLA</t>
  </si>
  <si>
    <t>AHOME</t>
  </si>
  <si>
    <t>CULIACAN</t>
  </si>
  <si>
    <t>EL FUERTE</t>
  </si>
  <si>
    <t>GUASAVE</t>
  </si>
  <si>
    <t>MAZATLAN</t>
  </si>
  <si>
    <t>NOVOLATO</t>
  </si>
  <si>
    <t>SALVADOR ALVARADO</t>
  </si>
  <si>
    <t>SINALOA</t>
  </si>
  <si>
    <t>AGUA PRIETA</t>
  </si>
  <si>
    <t>CABORCA</t>
  </si>
  <si>
    <t>CAJEME</t>
  </si>
  <si>
    <t>ETCHOJOA</t>
  </si>
  <si>
    <t>GUAYMAS</t>
  </si>
  <si>
    <t>HERMOSILLO</t>
  </si>
  <si>
    <t>HUATABAMPO</t>
  </si>
  <si>
    <t>NAVOJOA</t>
  </si>
  <si>
    <t>NOGALES</t>
  </si>
  <si>
    <t>PUERTO PEÑASCO</t>
  </si>
  <si>
    <t>SAN LUIS RIO COLORADO</t>
  </si>
  <si>
    <t>CARDENAS</t>
  </si>
  <si>
    <t>CANDUACAN</t>
  </si>
  <si>
    <t>CENTLA</t>
  </si>
  <si>
    <t>CENTRO</t>
  </si>
  <si>
    <t>COMALCALCO</t>
  </si>
  <si>
    <t>HUIMANGUILLO</t>
  </si>
  <si>
    <t>MACUSPANA</t>
  </si>
  <si>
    <t>NACAJUCA</t>
  </si>
  <si>
    <t>PARAISO</t>
  </si>
  <si>
    <t>ALTAMIRA</t>
  </si>
  <si>
    <t>CIUDAD MADERO</t>
  </si>
  <si>
    <t>EL MANTE</t>
  </si>
  <si>
    <t>NUEVO LAREDO</t>
  </si>
  <si>
    <t>REYNOSA</t>
  </si>
  <si>
    <t>RIO BRAVO</t>
  </si>
  <si>
    <t>SAN FERNANDO</t>
  </si>
  <si>
    <t>TAMPICO</t>
  </si>
  <si>
    <t>VALLE HERMOSO</t>
  </si>
  <si>
    <t>VICTORIA</t>
  </si>
  <si>
    <t>APIZACO</t>
  </si>
  <si>
    <t>CALPULALPAN</t>
  </si>
  <si>
    <t>CHIAUTEMPAN</t>
  </si>
  <si>
    <t>HUAMANTLA</t>
  </si>
  <si>
    <t>SAN PABLO DEL MONTE</t>
  </si>
  <si>
    <t>TLAXCALA</t>
  </si>
  <si>
    <t>ACAYUCAN</t>
  </si>
  <si>
    <t>ALAMO TEMAPACHE</t>
  </si>
  <si>
    <t>ALTOTONGA</t>
  </si>
  <si>
    <t>ALVARADO</t>
  </si>
  <si>
    <t>BOCA DEL RIO</t>
  </si>
  <si>
    <t>CHICONTEPEC</t>
  </si>
  <si>
    <t>COATEPEC</t>
  </si>
  <si>
    <t>COATZACOALCOS</t>
  </si>
  <si>
    <t>COATZINTLA</t>
  </si>
  <si>
    <t>CORDOBA</t>
  </si>
  <si>
    <t>COSAMALOAPAN</t>
  </si>
  <si>
    <t>COSOLEACAQUE</t>
  </si>
  <si>
    <t>FORTIN</t>
  </si>
  <si>
    <t>HUATUSCO</t>
  </si>
  <si>
    <t>IXTACZOQUITLAN</t>
  </si>
  <si>
    <t>LAS CHOAPAS</t>
  </si>
  <si>
    <t>MARTINEZ DE LA TORRE</t>
  </si>
  <si>
    <t>MEDELLIN DE BRAVO</t>
  </si>
  <si>
    <t>MINATITLAN</t>
  </si>
  <si>
    <t>MISANTLA</t>
  </si>
  <si>
    <t>ORIZABA</t>
  </si>
  <si>
    <t>PANUCO</t>
  </si>
  <si>
    <t>PAPANTLA</t>
  </si>
  <si>
    <t>PEROTE</t>
  </si>
  <si>
    <t>POZA RICA DE HIDALGO</t>
  </si>
  <si>
    <t>SAN ANDRES TUXTLA</t>
  </si>
  <si>
    <t>SANTIAGO TUXTLA</t>
  </si>
  <si>
    <t>TANTOYUCA</t>
  </si>
  <si>
    <t>TIERRA BLANCA</t>
  </si>
  <si>
    <t>TIHUATLAN</t>
  </si>
  <si>
    <t>TLAPACOYAN</t>
  </si>
  <si>
    <t>TUXPAN</t>
  </si>
  <si>
    <t>VERACRUZ</t>
  </si>
  <si>
    <t>XALAPA</t>
  </si>
  <si>
    <t>KANASIN</t>
  </si>
  <si>
    <t>MERIDA</t>
  </si>
  <si>
    <t>PROGRESO</t>
  </si>
  <si>
    <t>TEKAX</t>
  </si>
  <si>
    <t>TIZIMIN</t>
  </si>
  <si>
    <t>UMAN</t>
  </si>
  <si>
    <t>VALLADOLID</t>
  </si>
  <si>
    <t>FRESNILLO</t>
  </si>
  <si>
    <t>JEREZ</t>
  </si>
  <si>
    <t>LORETO</t>
  </si>
  <si>
    <t>PINOS</t>
  </si>
  <si>
    <t>RIO GRANDE</t>
  </si>
  <si>
    <t>SOMBRERETE</t>
  </si>
  <si>
    <t>ZACATECAS</t>
  </si>
  <si>
    <t>Abril 30, 2018</t>
  </si>
  <si>
    <t>Clave</t>
  </si>
  <si>
    <t>Entidad</t>
  </si>
  <si>
    <t xml:space="preserve">Lista Nominal </t>
  </si>
  <si>
    <t>Aguascalientes</t>
  </si>
  <si>
    <t>Baja California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</si>
  <si>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</si>
  <si>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</si>
  <si>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</si>
  <si>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</si>
  <si>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</si>
  <si>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</si>
  <si>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</si>
  <si>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</si>
  <si>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</si>
  <si>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</si>
  <si>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</si>
  <si>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</si>
  <si>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</si>
  <si>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</si>
  <si>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</si>
  <si>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</si>
  <si>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</si>
  <si>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</si>
  <si>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</si>
  <si>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</si>
  <si>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</si>
  <si>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</si>
  <si>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</si>
  <si>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</si>
  <si>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</si>
  <si>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</si>
  <si>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</si>
  <si>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</si>
  <si>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</si>
  <si>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</si>
  <si>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Total</t>
  </si>
  <si>
    <t>ENTIDAD</t>
  </si>
  <si>
    <t>APAN</t>
  </si>
  <si>
    <t>PUENTE DE IXTLA</t>
  </si>
  <si>
    <t>Otro</t>
  </si>
  <si>
    <t>Si</t>
  </si>
  <si>
    <t>No</t>
  </si>
  <si>
    <t>GANO</t>
  </si>
  <si>
    <t>PERDIO</t>
  </si>
  <si>
    <t xml:space="preserve">Cambio </t>
  </si>
  <si>
    <t>Es la misma</t>
  </si>
  <si>
    <t>No cambiaria</t>
  </si>
  <si>
    <t>partidos NUNCA</t>
  </si>
  <si>
    <t>partidos id</t>
  </si>
  <si>
    <t>Preferencia</t>
  </si>
  <si>
    <t>Debate</t>
  </si>
  <si>
    <t>Gano debate</t>
  </si>
  <si>
    <t>Perdio debate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</si>
</sst>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/>
      <bottom/>
      <diagonal/>
    </border>
    <border>
      <left/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/>
      <top style="thin">
        <color rgb="FFF2F2F2"/>
      </top>
      <bottom style="thin">
        <color rgb="FFF2F2F2"/>
      </bottom>
      <diagonal/>
    </border>
  </borders>
  <cellStyleXfs count="3">
    <xf numFmtId="0" fontId="0" fillId="0" borderId="0"/>
    <xf numFmtId="0" fontId="1" fillId="2" borderId="1" applyNumberFormat="0" applyFont="0" applyAlignment="0" applyProtection="0"/>
    <xf numFmtId="0" fontId="9" fillId="0" borderId="0"/>
  </cellStyleXfs>
  <cellXfs count="58">
    <xf numFmtId="0" fontId="0" fillId="0" borderId="0" xfId="0"/>
    <xf numFmtId="0" fontId="0" fillId="0" borderId="0" xfId="0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/>
    <xf numFmtId="0" fontId="3" fillId="0" borderId="0" xfId="0" applyFont="1"/>
    <xf numFmtId="0" fontId="4" fillId="0" borderId="0" xfId="1" applyFont="1" applyFill="1" applyBorder="1" applyAlignment="1">
      <alignment horizontal="center"/>
    </xf>
    <xf numFmtId="0" fontId="3" fillId="0" borderId="0" xfId="0" applyFont="1" applyFill="1"/>
    <xf numFmtId="0" fontId="3" fillId="3" borderId="0" xfId="0" applyFont="1" applyFill="1"/>
    <xf numFmtId="0" fontId="4" fillId="0" borderId="0" xfId="0" applyFont="1" applyFill="1"/>
    <xf numFmtId="0" fontId="2" fillId="0" borderId="0" xfId="0" applyFont="1" applyFill="1" applyBorder="1" applyAlignment="1">
      <alignment horizontal="center"/>
    </xf>
    <xf numFmtId="10" fontId="3" fillId="0" borderId="0" xfId="0" applyNumberFormat="1" applyFont="1"/>
    <xf numFmtId="10" fontId="3" fillId="0" borderId="0" xfId="0" applyNumberFormat="1" applyFont="1" applyFill="1"/>
    <xf numFmtId="0" fontId="3" fillId="0" borderId="0" xfId="0" applyNumberFormat="1" applyFont="1" applyFill="1"/>
    <xf numFmtId="10" fontId="4" fillId="0" borderId="0" xfId="0" applyNumberFormat="1" applyFont="1" applyFill="1"/>
    <xf numFmtId="0" fontId="2" fillId="0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/>
    <xf numFmtId="0" fontId="4" fillId="0" borderId="0" xfId="0" applyFont="1"/>
    <xf numFmtId="0" fontId="4" fillId="3" borderId="0" xfId="0" applyFont="1" applyFill="1"/>
    <xf numFmtId="0" fontId="4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center"/>
    </xf>
    <xf numFmtId="10" fontId="3" fillId="3" borderId="0" xfId="0" applyNumberFormat="1" applyFont="1" applyFill="1"/>
    <xf numFmtId="1" fontId="3" fillId="0" borderId="0" xfId="0" applyNumberFormat="1" applyFont="1" applyFill="1"/>
    <xf numFmtId="1" fontId="3" fillId="3" borderId="0" xfId="0" applyNumberFormat="1" applyFont="1" applyFill="1"/>
    <xf numFmtId="0" fontId="0" fillId="0" borderId="0" xfId="0" applyFill="1"/>
    <xf numFmtId="1" fontId="0" fillId="0" borderId="0" xfId="0" applyNumberFormat="1"/>
    <xf numFmtId="0" fontId="3" fillId="0" borderId="0" xfId="0" applyFont="1" applyFill="1" applyAlignment="1">
      <alignment horizontal="center" vertical="center"/>
    </xf>
    <xf numFmtId="1" fontId="0" fillId="0" borderId="0" xfId="0" applyNumberFormat="1" applyFill="1"/>
    <xf numFmtId="10" fontId="0" fillId="0" borderId="0" xfId="0" applyNumberFormat="1" applyFill="1"/>
    <xf numFmtId="0" fontId="3" fillId="0" borderId="0" xfId="0" applyFont="1" applyBorder="1"/>
    <xf numFmtId="0" fontId="3" fillId="0" borderId="0" xfId="0" applyFont="1" applyFill="1" applyBorder="1"/>
    <xf numFmtId="0" fontId="3" fillId="3" borderId="0" xfId="0" applyFont="1" applyFill="1" applyBorder="1"/>
    <xf numFmtId="10" fontId="3" fillId="0" borderId="0" xfId="0" applyNumberFormat="1" applyFont="1" applyBorder="1"/>
    <xf numFmtId="10" fontId="3" fillId="0" borderId="0" xfId="0" applyNumberFormat="1" applyFont="1" applyFill="1" applyBorder="1"/>
    <xf numFmtId="0" fontId="4" fillId="0" borderId="0" xfId="0" applyFont="1" applyFill="1" applyBorder="1"/>
    <xf numFmtId="0" fontId="3" fillId="0" borderId="0" xfId="0" applyFont="1" applyBorder="1" applyAlignment="1">
      <alignment horizontal="right"/>
    </xf>
    <xf numFmtId="0" fontId="5" fillId="0" borderId="0" xfId="0" applyFont="1" applyBorder="1" applyAlignment="1">
      <alignment horizontal="justify" vertical="center"/>
    </xf>
    <xf numFmtId="0" fontId="3" fillId="0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10" fontId="3" fillId="0" borderId="0" xfId="0" applyNumberFormat="1" applyFont="1" applyFill="1" applyBorder="1" applyAlignment="1">
      <alignment horizontal="right"/>
    </xf>
    <xf numFmtId="0" fontId="7" fillId="0" borderId="0" xfId="0" applyFont="1"/>
    <xf numFmtId="0" fontId="8" fillId="0" borderId="0" xfId="0" applyFont="1"/>
    <xf numFmtId="10" fontId="0" fillId="0" borderId="0" xfId="0" applyNumberFormat="1"/>
    <xf numFmtId="0" fontId="0" fillId="4" borderId="2" xfId="0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0" fillId="5" borderId="2" xfId="0" applyFill="1" applyBorder="1" applyAlignment="1">
      <alignment horizontal="center" wrapText="1"/>
    </xf>
    <xf numFmtId="2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right" wrapText="1"/>
    </xf>
    <xf numFmtId="0" fontId="0" fillId="5" borderId="5" xfId="0" applyFill="1" applyBorder="1" applyAlignment="1">
      <alignment horizontal="center" wrapText="1"/>
    </xf>
    <xf numFmtId="0" fontId="0" fillId="5" borderId="4" xfId="0" applyFill="1" applyBorder="1" applyAlignment="1">
      <alignment horizontal="center" wrapText="1"/>
    </xf>
  </cellXfs>
  <cellStyles count="3">
    <cellStyle name="Normal" xfId="0" builtinId="0"/>
    <cellStyle name="Normal 2" xfId="2" xr:uid="{433BB9FF-F44E-40C4-B15F-FCC821985BDF}"/>
    <cellStyle name="Notas" xfId="1" builtinId="10"/>
  </cellStyles>
  <dxfs count="0"/>
  <tableStyles count="0" defaultTableStyle="TableStyleMedium2" defaultPivotStyle="PivotStyleLight16"/>
  <colors>
    <mruColors>
      <color rgb="FFFF33CC"/>
      <color rgb="FF9999FF"/>
      <color rgb="FF66FF33"/>
      <color rgb="FF669900"/>
      <color rgb="FF666699"/>
      <color rgb="FFFF9933"/>
      <color rgb="FF990033"/>
      <color rgb="FF00CC00"/>
      <color rgb="FFCC00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hartsheet" Target="chartsheets/sheet10.xml"/><Relationship Id="rId18" Type="http://schemas.openxmlformats.org/officeDocument/2006/relationships/chartsheet" Target="chartsheets/sheet15.xml"/><Relationship Id="rId26" Type="http://schemas.openxmlformats.org/officeDocument/2006/relationships/chartsheet" Target="chartsheets/sheet23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8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4.xml"/><Relationship Id="rId25" Type="http://schemas.openxmlformats.org/officeDocument/2006/relationships/chartsheet" Target="chartsheets/sheet2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3.xml"/><Relationship Id="rId20" Type="http://schemas.openxmlformats.org/officeDocument/2006/relationships/chartsheet" Target="chartsheets/sheet17.xml"/><Relationship Id="rId29" Type="http://schemas.openxmlformats.org/officeDocument/2006/relationships/chartsheet" Target="chartsheets/sheet2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8.xml"/><Relationship Id="rId24" Type="http://schemas.openxmlformats.org/officeDocument/2006/relationships/chartsheet" Target="chartsheets/sheet21.xml"/><Relationship Id="rId32" Type="http://schemas.openxmlformats.org/officeDocument/2006/relationships/theme" Target="theme/theme1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12.xml"/><Relationship Id="rId23" Type="http://schemas.openxmlformats.org/officeDocument/2006/relationships/chartsheet" Target="chartsheets/sheet20.xml"/><Relationship Id="rId28" Type="http://schemas.openxmlformats.org/officeDocument/2006/relationships/chartsheet" Target="chartsheets/sheet25.xml"/><Relationship Id="rId10" Type="http://schemas.openxmlformats.org/officeDocument/2006/relationships/chartsheet" Target="chartsheets/sheet7.xml"/><Relationship Id="rId19" Type="http://schemas.openxmlformats.org/officeDocument/2006/relationships/chartsheet" Target="chartsheets/sheet16.xml"/><Relationship Id="rId31" Type="http://schemas.openxmlformats.org/officeDocument/2006/relationships/externalLink" Target="externalLinks/externalLink1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6.xml"/><Relationship Id="rId14" Type="http://schemas.openxmlformats.org/officeDocument/2006/relationships/chartsheet" Target="chartsheets/sheet11.xml"/><Relationship Id="rId22" Type="http://schemas.openxmlformats.org/officeDocument/2006/relationships/chartsheet" Target="chartsheets/sheet19.xml"/><Relationship Id="rId27" Type="http://schemas.openxmlformats.org/officeDocument/2006/relationships/chartsheet" Target="chartsheets/sheet24.xml"/><Relationship Id="rId30" Type="http://schemas.openxmlformats.org/officeDocument/2006/relationships/chartsheet" Target="chartsheets/sheet27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1">
                <a:effectLst/>
              </a:rPr>
              <a:t>1</a:t>
            </a:r>
            <a:r>
              <a:rPr lang="es-MX" sz="1800" b="1" i="1">
                <a:effectLst/>
              </a:rPr>
              <a:t>)</a:t>
            </a:r>
            <a:r>
              <a:rPr lang="es-MX" sz="1800">
                <a:effectLst/>
              </a:rPr>
              <a:t> </a:t>
            </a:r>
            <a:r>
              <a:rPr lang="es-MX" sz="1800" b="0">
                <a:effectLst/>
              </a:rPr>
              <a:t>De los partidos políticos que usted conoce</a:t>
            </a:r>
          </a:p>
          <a:p>
            <a:pPr>
              <a:defRPr/>
            </a:pPr>
            <a:r>
              <a:rPr lang="es-MX" sz="1800">
                <a:effectLst/>
              </a:rPr>
              <a:t>¿por cuál de ellos </a:t>
            </a:r>
            <a:r>
              <a:rPr lang="es-MX" sz="1800" b="1">
                <a:effectLst/>
              </a:rPr>
              <a:t>nunca votaría</a:t>
            </a:r>
            <a:r>
              <a:rPr lang="es-MX" sz="1800">
                <a:effectLst/>
              </a:rPr>
              <a:t>?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582308142940834E-3"/>
          <c:y val="0.10280468119451171"/>
          <c:w val="0.99414176918570596"/>
          <c:h val="0.778043475497766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58C-4B39-B725-6C86F815486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58C-4B39-B725-6C86F8154867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758C-4B39-B725-6C86F815486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7-758C-4B39-B725-6C86F815486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9-758C-4B39-B725-6C86F815486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58C-4B39-B725-6C86F8154867}"/>
              </c:ext>
            </c:extLst>
          </c:dPt>
          <c:dPt>
            <c:idx val="6"/>
            <c:invertIfNegative val="0"/>
            <c:bubble3D val="0"/>
            <c:spPr>
              <a:solidFill>
                <a:srgbClr val="00FFFF"/>
              </a:solidFill>
            </c:spPr>
            <c:extLst>
              <c:ext xmlns:c16="http://schemas.microsoft.com/office/drawing/2014/chart" uri="{C3380CC4-5D6E-409C-BE32-E72D297353CC}">
                <c16:uniqueId val="{0000000D-758C-4B39-B725-6C86F815486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758C-4B39-B725-6C86F8154867}"/>
              </c:ext>
            </c:extLst>
          </c:dPt>
          <c:dPt>
            <c:idx val="8"/>
            <c:invertIfNegative val="0"/>
            <c:bubble3D val="0"/>
            <c:spPr>
              <a:solidFill>
                <a:srgbClr val="FF33CC"/>
              </a:solidFill>
            </c:spPr>
            <c:extLst>
              <c:ext xmlns:c16="http://schemas.microsoft.com/office/drawing/2014/chart" uri="{C3380CC4-5D6E-409C-BE32-E72D297353CC}">
                <c16:uniqueId val="{00000011-758C-4B39-B725-6C86F815486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/>
              </a:solidFill>
            </c:spPr>
            <c:extLst>
              <c:ext xmlns:c16="http://schemas.microsoft.com/office/drawing/2014/chart" uri="{C3380CC4-5D6E-409C-BE32-E72D297353CC}">
                <c16:uniqueId val="{00000013-758C-4B39-B725-6C86F815486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758C-4B39-B725-6C86F815486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2"/>
              </a:solidFill>
            </c:spPr>
            <c:extLst>
              <c:ext xmlns:c16="http://schemas.microsoft.com/office/drawing/2014/chart" uri="{C3380CC4-5D6E-409C-BE32-E72D297353CC}">
                <c16:uniqueId val="{00000017-758C-4B39-B725-6C86F81548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TABULADOR!$M$3:$M$12</c:f>
              <c:strCache>
                <c:ptCount val="10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Ns/Nc</c:v>
                </c:pt>
              </c:strCache>
            </c:strRef>
          </c:cat>
          <c:val>
            <c:numRef>
              <c:f>TABULADOR!$N$3:$N$12</c:f>
              <c:numCache>
                <c:formatCode>0.00%</c:formatCode>
                <c:ptCount val="10"/>
                <c:pt idx="0">
                  <c:v>9.9199999999999997E-2</c:v>
                </c:pt>
                <c:pt idx="1">
                  <c:v>0.27679999999999999</c:v>
                </c:pt>
                <c:pt idx="2">
                  <c:v>0.1104</c:v>
                </c:pt>
                <c:pt idx="3">
                  <c:v>0.12640000000000001</c:v>
                </c:pt>
                <c:pt idx="4">
                  <c:v>4.1599999999999998E-2</c:v>
                </c:pt>
                <c:pt idx="5">
                  <c:v>1.9199999999999998E-2</c:v>
                </c:pt>
                <c:pt idx="6">
                  <c:v>1.12E-2</c:v>
                </c:pt>
                <c:pt idx="7">
                  <c:v>0.2</c:v>
                </c:pt>
                <c:pt idx="8">
                  <c:v>4.6399999999999997E-2</c:v>
                </c:pt>
                <c:pt idx="9">
                  <c:v>6.88E-2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58C-4B39-B725-6C86F81548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15"/>
        <c:axId val="135141632"/>
        <c:axId val="135153536"/>
      </c:barChart>
      <c:catAx>
        <c:axId val="13514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MX"/>
          </a:p>
        </c:txPr>
        <c:crossAx val="135153536"/>
        <c:crosses val="autoZero"/>
        <c:auto val="1"/>
        <c:lblAlgn val="ctr"/>
        <c:lblOffset val="100"/>
        <c:noMultiLvlLbl val="0"/>
      </c:catAx>
      <c:valAx>
        <c:axId val="135153536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51416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54462510704409E-3"/>
          <c:y val="0.14339730158730157"/>
          <c:w val="0.79860616933233286"/>
          <c:h val="0.830366190476190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TABULADOR!$BJ$2</c:f>
              <c:strCache>
                <c:ptCount val="1"/>
                <c:pt idx="0">
                  <c:v>Nada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TABULADOR!$BI$3:$BI$8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TABULADOR!$BJ$3:$BJ$8</c:f>
              <c:numCache>
                <c:formatCode>0.00%</c:formatCode>
                <c:ptCount val="6"/>
                <c:pt idx="0">
                  <c:v>0</c:v>
                </c:pt>
                <c:pt idx="1">
                  <c:v>1.6000000000000001E-3</c:v>
                </c:pt>
                <c:pt idx="2">
                  <c:v>1.6000000000000001E-3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4-4350-8DA5-2ECDB69A982F}"/>
            </c:ext>
          </c:extLst>
        </c:ser>
        <c:ser>
          <c:idx val="1"/>
          <c:order val="1"/>
          <c:tx>
            <c:strRef>
              <c:f>TABULADOR!$BK$2</c:f>
              <c:strCache>
                <c:ptCount val="1"/>
                <c:pt idx="0">
                  <c:v>Primaria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TABULADOR!$BI$3:$BI$8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TABULADOR!$BK$3:$BK$8</c:f>
              <c:numCache>
                <c:formatCode>0.00%</c:formatCode>
                <c:ptCount val="6"/>
                <c:pt idx="0">
                  <c:v>1.12E-2</c:v>
                </c:pt>
                <c:pt idx="1">
                  <c:v>1.2800000000000001E-2</c:v>
                </c:pt>
                <c:pt idx="2">
                  <c:v>1.7600000000000001E-2</c:v>
                </c:pt>
                <c:pt idx="3">
                  <c:v>1.6000000000000001E-3</c:v>
                </c:pt>
                <c:pt idx="4">
                  <c:v>6.4000000000000003E-3</c:v>
                </c:pt>
                <c:pt idx="5">
                  <c:v>3.2000000000000002E-3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4-4350-8DA5-2ECDB69A982F}"/>
            </c:ext>
          </c:extLst>
        </c:ser>
        <c:ser>
          <c:idx val="2"/>
          <c:order val="2"/>
          <c:tx>
            <c:strRef>
              <c:f>TABULADOR!$BL$2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TABULADOR!$BI$3:$BI$8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TABULADOR!$BL$3:$BL$8</c:f>
              <c:numCache>
                <c:formatCode>0.00%</c:formatCode>
                <c:ptCount val="6"/>
                <c:pt idx="0">
                  <c:v>2.24E-2</c:v>
                </c:pt>
                <c:pt idx="1">
                  <c:v>2.5600000000000001E-2</c:v>
                </c:pt>
                <c:pt idx="2">
                  <c:v>6.5600000000000006E-2</c:v>
                </c:pt>
                <c:pt idx="3">
                  <c:v>9.5999999999999992E-3</c:v>
                </c:pt>
                <c:pt idx="4">
                  <c:v>8.0000000000000002E-3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4-4350-8DA5-2ECDB69A982F}"/>
            </c:ext>
          </c:extLst>
        </c:ser>
        <c:ser>
          <c:idx val="3"/>
          <c:order val="3"/>
          <c:tx>
            <c:strRef>
              <c:f>TABULADOR!$BM$2</c:f>
              <c:strCache>
                <c:ptCount val="1"/>
                <c:pt idx="0">
                  <c:v>Preparatoria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TABULADOR!$BI$3:$BI$8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TABULADOR!$BM$3:$BM$8</c:f>
              <c:numCache>
                <c:formatCode>0.00%</c:formatCode>
                <c:ptCount val="6"/>
                <c:pt idx="0">
                  <c:v>0.1232</c:v>
                </c:pt>
                <c:pt idx="1">
                  <c:v>8.9599999999999999E-2</c:v>
                </c:pt>
                <c:pt idx="2">
                  <c:v>0.1696</c:v>
                </c:pt>
                <c:pt idx="3">
                  <c:v>2.4E-2</c:v>
                </c:pt>
                <c:pt idx="4">
                  <c:v>1.12E-2</c:v>
                </c:pt>
                <c:pt idx="5">
                  <c:v>6.4000000000000003E-3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4-4350-8DA5-2ECDB69A982F}"/>
            </c:ext>
          </c:extLst>
        </c:ser>
        <c:ser>
          <c:idx val="4"/>
          <c:order val="4"/>
          <c:tx>
            <c:strRef>
              <c:f>TABULADOR!$BN$2</c:f>
              <c:strCache>
                <c:ptCount val="1"/>
                <c:pt idx="0">
                  <c:v>Universidad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TABULADOR!$BI$3:$BI$8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TABULADOR!$BN$3:$BN$8</c:f>
              <c:numCache>
                <c:formatCode>0.00%</c:formatCode>
                <c:ptCount val="6"/>
                <c:pt idx="0">
                  <c:v>0.1104</c:v>
                </c:pt>
                <c:pt idx="1">
                  <c:v>9.2799999999999994E-2</c:v>
                </c:pt>
                <c:pt idx="2">
                  <c:v>0.13439999999999999</c:v>
                </c:pt>
                <c:pt idx="3">
                  <c:v>3.5200000000000002E-2</c:v>
                </c:pt>
                <c:pt idx="4">
                  <c:v>1.12E-2</c:v>
                </c:pt>
                <c:pt idx="5">
                  <c:v>4.7999999999999996E-3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44-4350-8DA5-2ECDB69A982F}"/>
            </c:ext>
          </c:extLst>
        </c:ser>
        <c:ser>
          <c:idx val="5"/>
          <c:order val="5"/>
          <c:tx>
            <c:strRef>
              <c:f>TABULADOR!$BO$2</c:f>
              <c:strCache>
                <c:ptCount val="1"/>
                <c:pt idx="0">
                  <c:v>Ns/nc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TABULADOR!$BI$3:$BI$8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TABULADOR!$BO$3:$BO$8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44-4350-8DA5-2ECDB69A9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42602240"/>
        <c:axId val="142603776"/>
      </c:barChart>
      <c:catAx>
        <c:axId val="1426022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142603776"/>
        <c:crosses val="autoZero"/>
        <c:auto val="1"/>
        <c:lblAlgn val="ctr"/>
        <c:lblOffset val="100"/>
        <c:noMultiLvlLbl val="0"/>
      </c:catAx>
      <c:valAx>
        <c:axId val="14260377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42602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9898592848904266"/>
          <c:y val="0.7041655555555556"/>
          <c:w val="0.47489686643113832"/>
          <c:h val="3.6494878388544524E-2"/>
        </c:manualLayout>
      </c:layout>
      <c:overlay val="0"/>
    </c:legend>
    <c:plotVisOnly val="1"/>
    <c:dispBlanksAs val="zero"/>
    <c:showDLblsOverMax val="0"/>
  </c:chart>
  <c:spPr>
    <a:ln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54462510704409E-3"/>
          <c:y val="0.13734968253968255"/>
          <c:w val="0.79860616933233286"/>
          <c:h val="0.81825000000000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TABULADOR!$BJ$12</c:f>
              <c:strCache>
                <c:ptCount val="1"/>
                <c:pt idx="0">
                  <c:v>Nada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TABULADOR!$BI$13:$BI$16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TABULADOR!$BJ$13:$BJ$16</c:f>
              <c:numCache>
                <c:formatCode>0.00%</c:formatCode>
                <c:ptCount val="4"/>
                <c:pt idx="0">
                  <c:v>0</c:v>
                </c:pt>
                <c:pt idx="1">
                  <c:v>1.6863406408094434E-3</c:v>
                </c:pt>
                <c:pt idx="2">
                  <c:v>1.6863406408094434E-3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21D-9688-5B9A5DBF1300}"/>
            </c:ext>
          </c:extLst>
        </c:ser>
        <c:ser>
          <c:idx val="1"/>
          <c:order val="1"/>
          <c:tx>
            <c:strRef>
              <c:f>TABULADOR!$BK$12</c:f>
              <c:strCache>
                <c:ptCount val="1"/>
                <c:pt idx="0">
                  <c:v>Primaria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TABULADOR!$BI$13:$BI$16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TABULADOR!$BK$13:$BK$16</c:f>
              <c:numCache>
                <c:formatCode>0.00%</c:formatCode>
                <c:ptCount val="4"/>
                <c:pt idx="0">
                  <c:v>1.1804384485666104E-2</c:v>
                </c:pt>
                <c:pt idx="1">
                  <c:v>1.3490725126475547E-2</c:v>
                </c:pt>
                <c:pt idx="2">
                  <c:v>1.8549747048903879E-2</c:v>
                </c:pt>
                <c:pt idx="3">
                  <c:v>1.6863406408094434E-3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21D-9688-5B9A5DBF1300}"/>
            </c:ext>
          </c:extLst>
        </c:ser>
        <c:ser>
          <c:idx val="2"/>
          <c:order val="2"/>
          <c:tx>
            <c:strRef>
              <c:f>TABULADOR!$BL$12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TABULADOR!$BI$13:$BI$16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TABULADOR!$BL$13:$BL$16</c:f>
              <c:numCache>
                <c:formatCode>0.00%</c:formatCode>
                <c:ptCount val="4"/>
                <c:pt idx="0">
                  <c:v>2.3608768971332208E-2</c:v>
                </c:pt>
                <c:pt idx="1">
                  <c:v>2.6981450252951095E-2</c:v>
                </c:pt>
                <c:pt idx="2">
                  <c:v>6.9139966273187178E-2</c:v>
                </c:pt>
                <c:pt idx="3">
                  <c:v>1.0118043844856661E-2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F7-421D-9688-5B9A5DBF1300}"/>
            </c:ext>
          </c:extLst>
        </c:ser>
        <c:ser>
          <c:idx val="3"/>
          <c:order val="3"/>
          <c:tx>
            <c:strRef>
              <c:f>TABULADOR!$BM$12</c:f>
              <c:strCache>
                <c:ptCount val="1"/>
                <c:pt idx="0">
                  <c:v>Preparatoria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TABULADOR!$BI$13:$BI$16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TABULADOR!$BM$13:$BM$16</c:f>
              <c:numCache>
                <c:formatCode>0.00%</c:formatCode>
                <c:ptCount val="4"/>
                <c:pt idx="0">
                  <c:v>0.12984822934232715</c:v>
                </c:pt>
                <c:pt idx="1">
                  <c:v>9.4435075885328831E-2</c:v>
                </c:pt>
                <c:pt idx="2">
                  <c:v>0.17875210792580101</c:v>
                </c:pt>
                <c:pt idx="3">
                  <c:v>2.5295109612141653E-2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F7-421D-9688-5B9A5DBF1300}"/>
            </c:ext>
          </c:extLst>
        </c:ser>
        <c:ser>
          <c:idx val="4"/>
          <c:order val="4"/>
          <c:tx>
            <c:strRef>
              <c:f>TABULADOR!$BN$12</c:f>
              <c:strCache>
                <c:ptCount val="1"/>
                <c:pt idx="0">
                  <c:v>Universidad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TABULADOR!$BI$13:$BI$16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TABULADOR!$BN$13:$BN$16</c:f>
              <c:numCache>
                <c:formatCode>0.00%</c:formatCode>
                <c:ptCount val="4"/>
                <c:pt idx="0">
                  <c:v>0.1163575042158516</c:v>
                </c:pt>
                <c:pt idx="1">
                  <c:v>9.7807757166947729E-2</c:v>
                </c:pt>
                <c:pt idx="2">
                  <c:v>0.14165261382799327</c:v>
                </c:pt>
                <c:pt idx="3">
                  <c:v>3.7099494097807759E-2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F7-421D-9688-5B9A5DBF1300}"/>
            </c:ext>
          </c:extLst>
        </c:ser>
        <c:ser>
          <c:idx val="5"/>
          <c:order val="5"/>
          <c:tx>
            <c:strRef>
              <c:f>TABULADOR!$BO$12</c:f>
              <c:strCache>
                <c:ptCount val="1"/>
                <c:pt idx="0">
                  <c:v>Ns/nc</c:v>
                </c:pt>
              </c:strCache>
            </c:strRef>
          </c:tx>
          <c:invertIfNegative val="0"/>
          <c:cat>
            <c:strRef>
              <c:f>TABULADOR!$BI$13:$BI$16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TABULADOR!$BO$13:$BO$16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3-4155-A0FC-2AC460817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45201024"/>
        <c:axId val="145202560"/>
      </c:barChart>
      <c:catAx>
        <c:axId val="14520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145202560"/>
        <c:crosses val="autoZero"/>
        <c:auto val="1"/>
        <c:lblAlgn val="ctr"/>
        <c:lblOffset val="100"/>
        <c:noMultiLvlLbl val="0"/>
      </c:catAx>
      <c:valAx>
        <c:axId val="14520256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45201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2388731257208765"/>
          <c:y val="0.56726507936507942"/>
          <c:w val="0.47611268742791235"/>
          <c:h val="3.6452857142857141E-2"/>
        </c:manualLayout>
      </c:layout>
      <c:overlay val="0"/>
    </c:legend>
    <c:plotVisOnly val="1"/>
    <c:dispBlanksAs val="zero"/>
    <c:showDLblsOverMax val="0"/>
  </c:chart>
  <c:spPr>
    <a:ln>
      <a:noFill/>
    </a:ln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1677121281339"/>
          <c:y val="0.13134619047619048"/>
          <c:w val="0.7181769287514963"/>
          <c:h val="0.8686258730158730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TABULADOR!$BX$18</c:f>
              <c:strCache>
                <c:ptCount val="1"/>
                <c:pt idx="0">
                  <c:v>Ricardo Anaya Cortés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TABULADOR!$BY$17:$CJ$17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TABULADOR!$BY$18:$CJ$18</c:f>
              <c:numCache>
                <c:formatCode>0.00%</c:formatCode>
                <c:ptCount val="12"/>
                <c:pt idx="0">
                  <c:v>3.3599999999999998E-2</c:v>
                </c:pt>
                <c:pt idx="1">
                  <c:v>6.5600000000000006E-2</c:v>
                </c:pt>
                <c:pt idx="2">
                  <c:v>3.3599999999999998E-2</c:v>
                </c:pt>
                <c:pt idx="3">
                  <c:v>8.0000000000000002E-3</c:v>
                </c:pt>
                <c:pt idx="4">
                  <c:v>3.2000000000000002E-3</c:v>
                </c:pt>
                <c:pt idx="5">
                  <c:v>4.9599999999999998E-2</c:v>
                </c:pt>
                <c:pt idx="6">
                  <c:v>4.6399999999999997E-2</c:v>
                </c:pt>
                <c:pt idx="7">
                  <c:v>4.7999999999999996E-3</c:v>
                </c:pt>
                <c:pt idx="8">
                  <c:v>1.7600000000000001E-2</c:v>
                </c:pt>
                <c:pt idx="9">
                  <c:v>4.7999999999999996E-3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3-455E-926F-D8A0E778FD79}"/>
            </c:ext>
          </c:extLst>
        </c:ser>
        <c:ser>
          <c:idx val="1"/>
          <c:order val="1"/>
          <c:tx>
            <c:strRef>
              <c:f>TABULADOR!$BX$19</c:f>
              <c:strCache>
                <c:ptCount val="1"/>
                <c:pt idx="0">
                  <c:v>José Antonio Meade Kuribreña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TABULADOR!$BY$17:$CJ$17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TABULADOR!$BY$19:$CJ$19</c:f>
              <c:numCache>
                <c:formatCode>0.00%</c:formatCode>
                <c:ptCount val="12"/>
                <c:pt idx="0">
                  <c:v>2.5600000000000001E-2</c:v>
                </c:pt>
                <c:pt idx="1">
                  <c:v>4.3200000000000002E-2</c:v>
                </c:pt>
                <c:pt idx="2">
                  <c:v>2.8799999999999999E-2</c:v>
                </c:pt>
                <c:pt idx="3">
                  <c:v>3.2000000000000002E-3</c:v>
                </c:pt>
                <c:pt idx="4">
                  <c:v>1.12E-2</c:v>
                </c:pt>
                <c:pt idx="5">
                  <c:v>5.28E-2</c:v>
                </c:pt>
                <c:pt idx="6">
                  <c:v>2.8799999999999999E-2</c:v>
                </c:pt>
                <c:pt idx="7">
                  <c:v>1.12E-2</c:v>
                </c:pt>
                <c:pt idx="8">
                  <c:v>4.7999999999999996E-3</c:v>
                </c:pt>
                <c:pt idx="9">
                  <c:v>1.12E-2</c:v>
                </c:pt>
                <c:pt idx="10">
                  <c:v>0</c:v>
                </c:pt>
                <c:pt idx="11">
                  <c:v>1.6000000000000001E-3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3-455E-926F-D8A0E778FD79}"/>
            </c:ext>
          </c:extLst>
        </c:ser>
        <c:ser>
          <c:idx val="2"/>
          <c:order val="2"/>
          <c:tx>
            <c:strRef>
              <c:f>TABULADOR!$BX$20</c:f>
              <c:strCache>
                <c:ptCount val="1"/>
                <c:pt idx="0">
                  <c:v>Andrés Manuel López Obrador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TABULADOR!$BY$17:$CJ$17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TABULADOR!$BY$20:$CJ$20</c:f>
              <c:numCache>
                <c:formatCode>0.00%</c:formatCode>
                <c:ptCount val="12"/>
                <c:pt idx="0">
                  <c:v>3.04E-2</c:v>
                </c:pt>
                <c:pt idx="1">
                  <c:v>8.7999999999999995E-2</c:v>
                </c:pt>
                <c:pt idx="2">
                  <c:v>4.1599999999999998E-2</c:v>
                </c:pt>
                <c:pt idx="3">
                  <c:v>6.4000000000000003E-3</c:v>
                </c:pt>
                <c:pt idx="4">
                  <c:v>3.8399999999999997E-2</c:v>
                </c:pt>
                <c:pt idx="5">
                  <c:v>7.0400000000000004E-2</c:v>
                </c:pt>
                <c:pt idx="6">
                  <c:v>6.88E-2</c:v>
                </c:pt>
                <c:pt idx="7">
                  <c:v>9.5999999999999992E-3</c:v>
                </c:pt>
                <c:pt idx="8">
                  <c:v>1.7600000000000001E-2</c:v>
                </c:pt>
                <c:pt idx="9">
                  <c:v>1.7600000000000001E-2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3-455E-926F-D8A0E778FD79}"/>
            </c:ext>
          </c:extLst>
        </c:ser>
        <c:ser>
          <c:idx val="3"/>
          <c:order val="3"/>
          <c:tx>
            <c:strRef>
              <c:f>TABULADOR!$BX$21</c:f>
              <c:strCache>
                <c:ptCount val="1"/>
                <c:pt idx="0">
                  <c:v>Jaime Rodríguez "El Bronco"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TABULADOR!$BY$17:$CJ$17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TABULADOR!$BY$21:$CJ$21</c:f>
              <c:numCache>
                <c:formatCode>0.00%</c:formatCode>
                <c:ptCount val="12"/>
                <c:pt idx="0">
                  <c:v>6.4000000000000003E-3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0</c:v>
                </c:pt>
                <c:pt idx="4">
                  <c:v>6.4000000000000003E-3</c:v>
                </c:pt>
                <c:pt idx="5">
                  <c:v>1.6E-2</c:v>
                </c:pt>
                <c:pt idx="6">
                  <c:v>1.2800000000000001E-2</c:v>
                </c:pt>
                <c:pt idx="7">
                  <c:v>6.4000000000000003E-3</c:v>
                </c:pt>
                <c:pt idx="8">
                  <c:v>4.7999999999999996E-3</c:v>
                </c:pt>
                <c:pt idx="9">
                  <c:v>1.6000000000000001E-3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3-455E-926F-D8A0E778FD79}"/>
            </c:ext>
          </c:extLst>
        </c:ser>
        <c:ser>
          <c:idx val="4"/>
          <c:order val="4"/>
          <c:tx>
            <c:strRef>
              <c:f>TABULADOR!$BX$22</c:f>
              <c:strCache>
                <c:ptCount val="1"/>
                <c:pt idx="0">
                  <c:v>Ninguno </c:v>
                </c:pt>
              </c:strCache>
            </c:strRef>
          </c:tx>
          <c:spPr>
            <a:solidFill>
              <a:srgbClr val="66669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TABULADOR!$BY$17:$CJ$17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TABULADOR!$BY$22:$CJ$22</c:f>
              <c:numCache>
                <c:formatCode>0.00%</c:formatCode>
                <c:ptCount val="12"/>
                <c:pt idx="0">
                  <c:v>3.2000000000000002E-3</c:v>
                </c:pt>
                <c:pt idx="1">
                  <c:v>6.4000000000000003E-3</c:v>
                </c:pt>
                <c:pt idx="2">
                  <c:v>8.0000000000000002E-3</c:v>
                </c:pt>
                <c:pt idx="3">
                  <c:v>0</c:v>
                </c:pt>
                <c:pt idx="4">
                  <c:v>3.2000000000000002E-3</c:v>
                </c:pt>
                <c:pt idx="5">
                  <c:v>9.5999999999999992E-3</c:v>
                </c:pt>
                <c:pt idx="6">
                  <c:v>4.7999999999999996E-3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1.6000000000000001E-3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E3-455E-926F-D8A0E778FD79}"/>
            </c:ext>
          </c:extLst>
        </c:ser>
        <c:ser>
          <c:idx val="5"/>
          <c:order val="5"/>
          <c:tx>
            <c:strRef>
              <c:f>TABULADOR!$BX$23</c:f>
              <c:strCache>
                <c:ptCount val="1"/>
                <c:pt idx="0">
                  <c:v>Ns/nc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TABULADOR!$BY$17:$CJ$17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TABULADOR!$BY$23:$CJ$23</c:f>
              <c:numCache>
                <c:formatCode>0.00%</c:formatCode>
                <c:ptCount val="12"/>
                <c:pt idx="0">
                  <c:v>0</c:v>
                </c:pt>
                <c:pt idx="1">
                  <c:v>3.2000000000000002E-3</c:v>
                </c:pt>
                <c:pt idx="2">
                  <c:v>0</c:v>
                </c:pt>
                <c:pt idx="3">
                  <c:v>0</c:v>
                </c:pt>
                <c:pt idx="4">
                  <c:v>1.6000000000000001E-3</c:v>
                </c:pt>
                <c:pt idx="5">
                  <c:v>6.4000000000000003E-3</c:v>
                </c:pt>
                <c:pt idx="6">
                  <c:v>3.2000000000000002E-3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F-496C-A9CD-C71D1A50D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47033088"/>
        <c:axId val="147059456"/>
      </c:barChart>
      <c:catAx>
        <c:axId val="1470330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 b="1">
                <a:latin typeface="Arial Narrow" pitchFamily="34" charset="0"/>
              </a:defRPr>
            </a:pPr>
            <a:endParaRPr lang="es-MX"/>
          </a:p>
        </c:txPr>
        <c:crossAx val="147059456"/>
        <c:crosses val="autoZero"/>
        <c:auto val="1"/>
        <c:lblAlgn val="ctr"/>
        <c:lblOffset val="100"/>
        <c:noMultiLvlLbl val="0"/>
      </c:catAx>
      <c:valAx>
        <c:axId val="14705945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4703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025317185697812"/>
          <c:y val="0.36151825396825399"/>
          <c:w val="0.26949307958477509"/>
          <c:h val="0.17403126984126985"/>
        </c:manualLayout>
      </c:layout>
      <c:overlay val="0"/>
      <c:txPr>
        <a:bodyPr/>
        <a:lstStyle/>
        <a:p>
          <a:pPr>
            <a:defRPr sz="1100" b="0">
              <a:latin typeface="Arial Narrow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1672433679354"/>
          <c:y val="0.14747317460317461"/>
          <c:w val="0.7181769287514963"/>
          <c:h val="0.804117947872041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TABULADOR!$BX$27</c:f>
              <c:strCache>
                <c:ptCount val="1"/>
                <c:pt idx="0">
                  <c:v>Ricardo Anaya Cortés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TABULADOR!$BY$26:$CJ$26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TABULADOR!$BY$27:$CJ$27</c:f>
              <c:numCache>
                <c:formatCode>0.00%</c:formatCode>
                <c:ptCount val="12"/>
                <c:pt idx="0">
                  <c:v>3.5413153456998317E-2</c:v>
                </c:pt>
                <c:pt idx="1">
                  <c:v>6.9139966273187178E-2</c:v>
                </c:pt>
                <c:pt idx="2">
                  <c:v>3.5413153456998317E-2</c:v>
                </c:pt>
                <c:pt idx="3">
                  <c:v>8.4317032040472171E-3</c:v>
                </c:pt>
                <c:pt idx="4">
                  <c:v>3.3726812816188868E-3</c:v>
                </c:pt>
                <c:pt idx="5">
                  <c:v>5.2276559865092748E-2</c:v>
                </c:pt>
                <c:pt idx="6">
                  <c:v>4.8903878583473864E-2</c:v>
                </c:pt>
                <c:pt idx="7">
                  <c:v>5.0590219224283303E-3</c:v>
                </c:pt>
                <c:pt idx="8">
                  <c:v>1.8549747048903879E-2</c:v>
                </c:pt>
                <c:pt idx="9">
                  <c:v>5.0590219224283303E-3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7-4173-ACC3-0AAD59C5AA57}"/>
            </c:ext>
          </c:extLst>
        </c:ser>
        <c:ser>
          <c:idx val="1"/>
          <c:order val="1"/>
          <c:tx>
            <c:strRef>
              <c:f>TABULADOR!$BX$28</c:f>
              <c:strCache>
                <c:ptCount val="1"/>
                <c:pt idx="0">
                  <c:v>José Antonio Meade Kuribreña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TABULADOR!$BY$26:$CJ$26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TABULADOR!$BY$28:$CJ$28</c:f>
              <c:numCache>
                <c:formatCode>0.00%</c:formatCode>
                <c:ptCount val="12"/>
                <c:pt idx="0">
                  <c:v>2.6981450252951095E-2</c:v>
                </c:pt>
                <c:pt idx="1">
                  <c:v>4.5531197301854974E-2</c:v>
                </c:pt>
                <c:pt idx="2">
                  <c:v>3.0354131534569982E-2</c:v>
                </c:pt>
                <c:pt idx="3">
                  <c:v>3.3726812816188868E-3</c:v>
                </c:pt>
                <c:pt idx="4">
                  <c:v>1.1804384485666104E-2</c:v>
                </c:pt>
                <c:pt idx="5">
                  <c:v>5.5649241146711638E-2</c:v>
                </c:pt>
                <c:pt idx="6">
                  <c:v>3.0354131534569982E-2</c:v>
                </c:pt>
                <c:pt idx="7">
                  <c:v>1.1804384485666104E-2</c:v>
                </c:pt>
                <c:pt idx="8">
                  <c:v>5.0590219224283303E-3</c:v>
                </c:pt>
                <c:pt idx="9">
                  <c:v>1.1804384485666104E-2</c:v>
                </c:pt>
                <c:pt idx="10">
                  <c:v>0</c:v>
                </c:pt>
                <c:pt idx="11">
                  <c:v>1.6863406408094434E-3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7-4173-ACC3-0AAD59C5AA57}"/>
            </c:ext>
          </c:extLst>
        </c:ser>
        <c:ser>
          <c:idx val="2"/>
          <c:order val="2"/>
          <c:tx>
            <c:strRef>
              <c:f>TABULADOR!$BX$29</c:f>
              <c:strCache>
                <c:ptCount val="1"/>
                <c:pt idx="0">
                  <c:v>Andrés Manuel López Obrador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TABULADOR!$BY$26:$CJ$26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TABULADOR!$BY$29:$CJ$29</c:f>
              <c:numCache>
                <c:formatCode>0.00%</c:formatCode>
                <c:ptCount val="12"/>
                <c:pt idx="0">
                  <c:v>3.2040472175379427E-2</c:v>
                </c:pt>
                <c:pt idx="1">
                  <c:v>9.274873524451939E-2</c:v>
                </c:pt>
                <c:pt idx="2">
                  <c:v>4.3844856661045532E-2</c:v>
                </c:pt>
                <c:pt idx="3">
                  <c:v>6.7453625632377737E-3</c:v>
                </c:pt>
                <c:pt idx="4">
                  <c:v>4.0472175379426642E-2</c:v>
                </c:pt>
                <c:pt idx="5">
                  <c:v>7.4198988195615517E-2</c:v>
                </c:pt>
                <c:pt idx="6">
                  <c:v>7.2512647554806076E-2</c:v>
                </c:pt>
                <c:pt idx="7">
                  <c:v>1.0118043844856661E-2</c:v>
                </c:pt>
                <c:pt idx="8">
                  <c:v>1.8549747048903879E-2</c:v>
                </c:pt>
                <c:pt idx="9">
                  <c:v>1.8549747048903879E-2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7-4173-ACC3-0AAD59C5AA57}"/>
            </c:ext>
          </c:extLst>
        </c:ser>
        <c:ser>
          <c:idx val="3"/>
          <c:order val="3"/>
          <c:tx>
            <c:strRef>
              <c:f>TABULADOR!$BX$30</c:f>
              <c:strCache>
                <c:ptCount val="1"/>
                <c:pt idx="0">
                  <c:v>Jaime Rodríguez "El Bronco"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cat>
            <c:strRef>
              <c:f>TABULADOR!$BY$26:$CJ$26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TABULADOR!$BY$30:$CJ$30</c:f>
              <c:numCache>
                <c:formatCode>0.00%</c:formatCode>
                <c:ptCount val="12"/>
                <c:pt idx="0">
                  <c:v>6.7453625632377737E-3</c:v>
                </c:pt>
                <c:pt idx="1">
                  <c:v>8.4317032040472171E-3</c:v>
                </c:pt>
                <c:pt idx="2">
                  <c:v>8.4317032040472171E-3</c:v>
                </c:pt>
                <c:pt idx="3">
                  <c:v>0</c:v>
                </c:pt>
                <c:pt idx="4">
                  <c:v>6.7453625632377737E-3</c:v>
                </c:pt>
                <c:pt idx="5">
                  <c:v>1.6863406408094434E-2</c:v>
                </c:pt>
                <c:pt idx="6">
                  <c:v>1.3490725126475547E-2</c:v>
                </c:pt>
                <c:pt idx="7">
                  <c:v>6.7453625632377737E-3</c:v>
                </c:pt>
                <c:pt idx="8">
                  <c:v>5.0590219224283303E-3</c:v>
                </c:pt>
                <c:pt idx="9">
                  <c:v>1.6863406408094434E-3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7-4A45-8DBF-C3E56838E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48329600"/>
        <c:axId val="148331136"/>
      </c:barChart>
      <c:catAx>
        <c:axId val="1483296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 b="1">
                <a:latin typeface="Arial Narrow" pitchFamily="34" charset="0"/>
              </a:defRPr>
            </a:pPr>
            <a:endParaRPr lang="es-MX"/>
          </a:p>
        </c:txPr>
        <c:crossAx val="148331136"/>
        <c:crosses val="autoZero"/>
        <c:auto val="1"/>
        <c:lblAlgn val="ctr"/>
        <c:lblOffset val="100"/>
        <c:noMultiLvlLbl val="0"/>
      </c:catAx>
      <c:valAx>
        <c:axId val="14833113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48329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171799307958473"/>
          <c:y val="0.42199444444444445"/>
          <c:w val="0.26363379469434833"/>
          <c:h val="0.16193603174603174"/>
        </c:manualLayout>
      </c:layout>
      <c:overlay val="0"/>
      <c:txPr>
        <a:bodyPr/>
        <a:lstStyle/>
        <a:p>
          <a:pPr>
            <a:defRPr sz="1100" b="0">
              <a:latin typeface="Arial Narrow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MX" sz="1600" b="1" i="1">
                <a:effectLst/>
              </a:rPr>
              <a:t>Por rechazo al partido político</a:t>
            </a:r>
            <a:endParaRPr lang="es-MX" sz="1600">
              <a:effectLst/>
            </a:endParaRPr>
          </a:p>
        </c:rich>
      </c:tx>
      <c:layout>
        <c:manualLayout>
          <c:xMode val="edge"/>
          <c:yMode val="edge"/>
          <c:x val="0.6866559372386144"/>
          <c:y val="0.2986965585428901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972660409735858E-2"/>
          <c:y val="0.13849246151341521"/>
          <c:w val="0.90402733959026416"/>
          <c:h val="0.861507538486584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TABULADOR!$CM$20</c:f>
              <c:strCache>
                <c:ptCount val="1"/>
                <c:pt idx="0">
                  <c:v>Ricardo Anaya Cortés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58C-4B39-B725-6C86F81548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8C-4B39-B725-6C86F81548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8C-4B39-B725-6C86F81548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8C-4B39-B725-6C86F81548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8C-4B39-B725-6C86F81548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58C-4B39-B725-6C86F81548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58C-4B39-B725-6C86F81548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58C-4B39-B725-6C86F815486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58C-4B39-B725-6C86F815486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58C-4B39-B725-6C86F815486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58C-4B39-B725-6C86F815486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58C-4B39-B725-6C86F81548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TABULADOR!$CN$19:$CY$19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TABULADOR!$CN$20:$CY$20</c:f>
              <c:numCache>
                <c:formatCode>0.00%</c:formatCode>
                <c:ptCount val="12"/>
                <c:pt idx="0">
                  <c:v>8.0000000000000002E-3</c:v>
                </c:pt>
                <c:pt idx="1">
                  <c:v>4.9599999999999998E-2</c:v>
                </c:pt>
                <c:pt idx="2">
                  <c:v>1.12E-2</c:v>
                </c:pt>
                <c:pt idx="3">
                  <c:v>5.7599999999999998E-2</c:v>
                </c:pt>
                <c:pt idx="4">
                  <c:v>1.12E-2</c:v>
                </c:pt>
                <c:pt idx="5">
                  <c:v>1.6000000000000001E-3</c:v>
                </c:pt>
                <c:pt idx="6">
                  <c:v>3.2000000000000002E-3</c:v>
                </c:pt>
                <c:pt idx="7">
                  <c:v>8.7999999999999995E-2</c:v>
                </c:pt>
                <c:pt idx="8">
                  <c:v>2.0799999999999999E-2</c:v>
                </c:pt>
                <c:pt idx="9">
                  <c:v>0</c:v>
                </c:pt>
                <c:pt idx="10">
                  <c:v>0</c:v>
                </c:pt>
                <c:pt idx="11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58C-4B39-B725-6C86F8154867}"/>
            </c:ext>
          </c:extLst>
        </c:ser>
        <c:ser>
          <c:idx val="1"/>
          <c:order val="1"/>
          <c:tx>
            <c:strRef>
              <c:f>TABULADOR!$CM$21</c:f>
              <c:strCache>
                <c:ptCount val="1"/>
                <c:pt idx="0">
                  <c:v>José Antonio Meade Kuribreña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TABULADOR!$CN$19:$CY$19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TABULADOR!$CN$21:$CY$21</c:f>
              <c:numCache>
                <c:formatCode>0.00%</c:formatCode>
                <c:ptCount val="12"/>
                <c:pt idx="0">
                  <c:v>2.5600000000000001E-2</c:v>
                </c:pt>
                <c:pt idx="1">
                  <c:v>6.4000000000000003E-3</c:v>
                </c:pt>
                <c:pt idx="2">
                  <c:v>1.6E-2</c:v>
                </c:pt>
                <c:pt idx="3">
                  <c:v>4.6399999999999997E-2</c:v>
                </c:pt>
                <c:pt idx="4">
                  <c:v>1.6000000000000001E-3</c:v>
                </c:pt>
                <c:pt idx="5">
                  <c:v>4.7999999999999996E-3</c:v>
                </c:pt>
                <c:pt idx="6">
                  <c:v>0</c:v>
                </c:pt>
                <c:pt idx="7">
                  <c:v>9.6000000000000002E-2</c:v>
                </c:pt>
                <c:pt idx="8">
                  <c:v>2.0799999999999999E-2</c:v>
                </c:pt>
                <c:pt idx="9">
                  <c:v>0</c:v>
                </c:pt>
                <c:pt idx="10">
                  <c:v>0</c:v>
                </c:pt>
                <c:pt idx="11">
                  <c:v>4.7999999999999996E-3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DB6-4175-8A3A-AA9EC0C1575D}"/>
            </c:ext>
          </c:extLst>
        </c:ser>
        <c:ser>
          <c:idx val="2"/>
          <c:order val="2"/>
          <c:tx>
            <c:strRef>
              <c:f>TABULADOR!$CM$22</c:f>
              <c:strCache>
                <c:ptCount val="1"/>
                <c:pt idx="0">
                  <c:v>Andrés Manuel López Obrador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TABULADOR!$CN$19:$CY$19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TABULADOR!$CN$22:$CY$22</c:f>
              <c:numCache>
                <c:formatCode>0.00%</c:formatCode>
                <c:ptCount val="12"/>
                <c:pt idx="0">
                  <c:v>5.1200000000000002E-2</c:v>
                </c:pt>
                <c:pt idx="1">
                  <c:v>0.19359999999999999</c:v>
                </c:pt>
                <c:pt idx="2">
                  <c:v>7.3599999999999999E-2</c:v>
                </c:pt>
                <c:pt idx="3">
                  <c:v>8.0000000000000002E-3</c:v>
                </c:pt>
                <c:pt idx="4">
                  <c:v>2.24E-2</c:v>
                </c:pt>
                <c:pt idx="5">
                  <c:v>6.4000000000000003E-3</c:v>
                </c:pt>
                <c:pt idx="6">
                  <c:v>3.2000000000000002E-3</c:v>
                </c:pt>
                <c:pt idx="7">
                  <c:v>8.0000000000000002E-3</c:v>
                </c:pt>
                <c:pt idx="8">
                  <c:v>3.2000000000000002E-3</c:v>
                </c:pt>
                <c:pt idx="9">
                  <c:v>0</c:v>
                </c:pt>
                <c:pt idx="10">
                  <c:v>0</c:v>
                </c:pt>
                <c:pt idx="11">
                  <c:v>1.9199999999999998E-2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DB6-4175-8A3A-AA9EC0C1575D}"/>
            </c:ext>
          </c:extLst>
        </c:ser>
        <c:ser>
          <c:idx val="3"/>
          <c:order val="3"/>
          <c:tx>
            <c:strRef>
              <c:f>TABULADOR!$CM$23</c:f>
              <c:strCache>
                <c:ptCount val="1"/>
                <c:pt idx="0">
                  <c:v>Jaime Rodríguez "El Bronco"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TABULADOR!$CN$19:$CY$19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TABULADOR!$CN$23:$CY$23</c:f>
              <c:numCache>
                <c:formatCode>0.00%</c:formatCode>
                <c:ptCount val="12"/>
                <c:pt idx="0">
                  <c:v>8.0000000000000002E-3</c:v>
                </c:pt>
                <c:pt idx="1">
                  <c:v>6.4000000000000003E-3</c:v>
                </c:pt>
                <c:pt idx="2">
                  <c:v>6.4000000000000003E-3</c:v>
                </c:pt>
                <c:pt idx="3">
                  <c:v>1.12E-2</c:v>
                </c:pt>
                <c:pt idx="4">
                  <c:v>3.2000000000000002E-3</c:v>
                </c:pt>
                <c:pt idx="5">
                  <c:v>3.2000000000000002E-3</c:v>
                </c:pt>
                <c:pt idx="6">
                  <c:v>4.7999999999999996E-3</c:v>
                </c:pt>
                <c:pt idx="7">
                  <c:v>6.4000000000000003E-3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2.0799999999999999E-2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B6-4175-8A3A-AA9EC0C1575D}"/>
            </c:ext>
          </c:extLst>
        </c:ser>
        <c:ser>
          <c:idx val="4"/>
          <c:order val="4"/>
          <c:tx>
            <c:strRef>
              <c:f>TABULADOR!$CM$24</c:f>
              <c:strCache>
                <c:ptCount val="1"/>
                <c:pt idx="0">
                  <c:v>Ninguno </c:v>
                </c:pt>
              </c:strCache>
            </c:strRef>
          </c:tx>
          <c:spPr>
            <a:solidFill>
              <a:srgbClr val="66669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1">
                    <a:latin typeface="Arial Narrow" pitchFamily="34" charset="0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TABULADOR!$CN$19:$CY$19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TABULADOR!$CN$24:$CY$24</c:f>
              <c:numCache>
                <c:formatCode>0.00%</c:formatCode>
                <c:ptCount val="12"/>
                <c:pt idx="0">
                  <c:v>4.7999999999999996E-3</c:v>
                </c:pt>
                <c:pt idx="1">
                  <c:v>1.6E-2</c:v>
                </c:pt>
                <c:pt idx="2">
                  <c:v>3.2000000000000002E-3</c:v>
                </c:pt>
                <c:pt idx="3">
                  <c:v>3.2000000000000002E-3</c:v>
                </c:pt>
                <c:pt idx="4">
                  <c:v>1.6000000000000001E-3</c:v>
                </c:pt>
                <c:pt idx="5">
                  <c:v>3.2000000000000002E-3</c:v>
                </c:pt>
                <c:pt idx="6">
                  <c:v>0</c:v>
                </c:pt>
                <c:pt idx="7">
                  <c:v>1.6000000000000001E-3</c:v>
                </c:pt>
                <c:pt idx="8">
                  <c:v>1.6000000000000001E-3</c:v>
                </c:pt>
                <c:pt idx="9">
                  <c:v>0</c:v>
                </c:pt>
                <c:pt idx="10">
                  <c:v>0</c:v>
                </c:pt>
                <c:pt idx="11">
                  <c:v>1.6000000000000001E-3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DB6-4175-8A3A-AA9EC0C1575D}"/>
            </c:ext>
          </c:extLst>
        </c:ser>
        <c:ser>
          <c:idx val="5"/>
          <c:order val="5"/>
          <c:tx>
            <c:strRef>
              <c:f>TABULADOR!$CM$25</c:f>
              <c:strCache>
                <c:ptCount val="1"/>
                <c:pt idx="0">
                  <c:v>Ns/nc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>
                    <a:latin typeface="Arial Narrow" panose="020B060602020203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TABULADOR!$CN$19:$CY$19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TABULADOR!$CN$25:$CY$25</c:f>
              <c:numCache>
                <c:formatCode>0.00%</c:formatCode>
                <c:ptCount val="12"/>
                <c:pt idx="0">
                  <c:v>1.6000000000000001E-3</c:v>
                </c:pt>
                <c:pt idx="1">
                  <c:v>4.7999999999999996E-3</c:v>
                </c:pt>
                <c:pt idx="2">
                  <c:v>0</c:v>
                </c:pt>
                <c:pt idx="3">
                  <c:v>0</c:v>
                </c:pt>
                <c:pt idx="4">
                  <c:v>1.6000000000000001E-3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6.4000000000000003E-3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CA-42A5-A6FC-EFA121EA2D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95"/>
        <c:axId val="148421632"/>
        <c:axId val="148431616"/>
      </c:barChart>
      <c:catAx>
        <c:axId val="1484216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148431616"/>
        <c:crosses val="autoZero"/>
        <c:auto val="1"/>
        <c:lblAlgn val="ctr"/>
        <c:lblOffset val="100"/>
        <c:noMultiLvlLbl val="0"/>
      </c:catAx>
      <c:valAx>
        <c:axId val="14843161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48421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833054714314557"/>
          <c:y val="0.42425752756699664"/>
          <c:w val="0.27273848461250039"/>
          <c:h val="0.25698119051306179"/>
        </c:manualLayout>
      </c:layout>
      <c:overlay val="0"/>
      <c:txPr>
        <a:bodyPr/>
        <a:lstStyle/>
        <a:p>
          <a:pPr>
            <a:defRPr sz="1100" b="1">
              <a:latin typeface="Arial Narrow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72660409735858E-2"/>
          <c:y val="0.12840673281951709"/>
          <c:w val="0.90402733959026416"/>
          <c:h val="0.871593267180482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TABULADOR!$CM$30</c:f>
              <c:strCache>
                <c:ptCount val="1"/>
                <c:pt idx="0">
                  <c:v>Ricardo Anaya Cortés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58C-4B39-B725-6C86F81548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8C-4B39-B725-6C86F81548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8C-4B39-B725-6C86F81548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8C-4B39-B725-6C86F81548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8C-4B39-B725-6C86F81548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58C-4B39-B725-6C86F81548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58C-4B39-B725-6C86F81548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58C-4B39-B725-6C86F815486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58C-4B39-B725-6C86F815486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58C-4B39-B725-6C86F81548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TABULADOR!$CN$29:$CY$29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TABULADOR!$CN$30:$CY$30</c:f>
              <c:numCache>
                <c:formatCode>0.00%</c:formatCode>
                <c:ptCount val="12"/>
                <c:pt idx="0">
                  <c:v>8.4317032040472171E-3</c:v>
                </c:pt>
                <c:pt idx="1">
                  <c:v>5.2276559865092748E-2</c:v>
                </c:pt>
                <c:pt idx="2">
                  <c:v>1.1804384485666104E-2</c:v>
                </c:pt>
                <c:pt idx="3">
                  <c:v>6.0708263069139963E-2</c:v>
                </c:pt>
                <c:pt idx="4">
                  <c:v>1.1804384485666104E-2</c:v>
                </c:pt>
                <c:pt idx="5">
                  <c:v>1.6863406408094434E-3</c:v>
                </c:pt>
                <c:pt idx="6">
                  <c:v>3.3726812816188868E-3</c:v>
                </c:pt>
                <c:pt idx="7">
                  <c:v>9.274873524451939E-2</c:v>
                </c:pt>
                <c:pt idx="8">
                  <c:v>2.1922428330522766E-2</c:v>
                </c:pt>
                <c:pt idx="9">
                  <c:v>0</c:v>
                </c:pt>
                <c:pt idx="10">
                  <c:v>0</c:v>
                </c:pt>
                <c:pt idx="11">
                  <c:v>1.6863406408094434E-2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58C-4B39-B725-6C86F8154867}"/>
            </c:ext>
          </c:extLst>
        </c:ser>
        <c:ser>
          <c:idx val="1"/>
          <c:order val="1"/>
          <c:tx>
            <c:strRef>
              <c:f>TABULADOR!$CM$31</c:f>
              <c:strCache>
                <c:ptCount val="1"/>
                <c:pt idx="0">
                  <c:v>José Antonio Meade Kuribreña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TABULADOR!$CN$29:$CY$29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TABULADOR!$CN$31:$CY$31</c:f>
              <c:numCache>
                <c:formatCode>0.00%</c:formatCode>
                <c:ptCount val="12"/>
                <c:pt idx="0">
                  <c:v>2.6981450252951095E-2</c:v>
                </c:pt>
                <c:pt idx="1">
                  <c:v>6.7453625632377737E-3</c:v>
                </c:pt>
                <c:pt idx="2">
                  <c:v>1.6863406408094434E-2</c:v>
                </c:pt>
                <c:pt idx="3">
                  <c:v>4.8903878583473864E-2</c:v>
                </c:pt>
                <c:pt idx="4">
                  <c:v>1.6863406408094434E-3</c:v>
                </c:pt>
                <c:pt idx="5">
                  <c:v>5.0590219224283303E-3</c:v>
                </c:pt>
                <c:pt idx="6">
                  <c:v>0</c:v>
                </c:pt>
                <c:pt idx="7">
                  <c:v>0.10118043844856661</c:v>
                </c:pt>
                <c:pt idx="8">
                  <c:v>2.1922428330522766E-2</c:v>
                </c:pt>
                <c:pt idx="9">
                  <c:v>0</c:v>
                </c:pt>
                <c:pt idx="10">
                  <c:v>0</c:v>
                </c:pt>
                <c:pt idx="11">
                  <c:v>5.0590219224283303E-3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61-4989-885B-28CC32C5D6F1}"/>
            </c:ext>
          </c:extLst>
        </c:ser>
        <c:ser>
          <c:idx val="2"/>
          <c:order val="2"/>
          <c:tx>
            <c:strRef>
              <c:f>TABULADOR!$CM$32</c:f>
              <c:strCache>
                <c:ptCount val="1"/>
                <c:pt idx="0">
                  <c:v>Andrés Manuel López Obrador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TABULADOR!$CN$29:$CY$29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TABULADOR!$CN$32:$CY$32</c:f>
              <c:numCache>
                <c:formatCode>0.00%</c:formatCode>
                <c:ptCount val="12"/>
                <c:pt idx="0">
                  <c:v>5.3962900505902189E-2</c:v>
                </c:pt>
                <c:pt idx="1">
                  <c:v>0.20404721753794267</c:v>
                </c:pt>
                <c:pt idx="2">
                  <c:v>7.7571669477234401E-2</c:v>
                </c:pt>
                <c:pt idx="3">
                  <c:v>8.4317032040472171E-3</c:v>
                </c:pt>
                <c:pt idx="4">
                  <c:v>2.3608768971332208E-2</c:v>
                </c:pt>
                <c:pt idx="5">
                  <c:v>6.7453625632377737E-3</c:v>
                </c:pt>
                <c:pt idx="6">
                  <c:v>3.3726812816188868E-3</c:v>
                </c:pt>
                <c:pt idx="7">
                  <c:v>8.4317032040472171E-3</c:v>
                </c:pt>
                <c:pt idx="8">
                  <c:v>3.3726812816188868E-3</c:v>
                </c:pt>
                <c:pt idx="9">
                  <c:v>0</c:v>
                </c:pt>
                <c:pt idx="10">
                  <c:v>0</c:v>
                </c:pt>
                <c:pt idx="11">
                  <c:v>2.0236087689713321E-2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61-4989-885B-28CC32C5D6F1}"/>
            </c:ext>
          </c:extLst>
        </c:ser>
        <c:ser>
          <c:idx val="3"/>
          <c:order val="3"/>
          <c:tx>
            <c:strRef>
              <c:f>TABULADOR!$CM$33</c:f>
              <c:strCache>
                <c:ptCount val="1"/>
                <c:pt idx="0">
                  <c:v>Jaime Rodríguez "El Bronco"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00">
                    <a:latin typeface="Arial Narrow" panose="020B060602020203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TABULADOR!$CN$29:$CY$29</c:f>
              <c:strCache>
                <c:ptCount val="12"/>
                <c:pt idx="0">
                  <c:v>PAN</c:v>
                </c:pt>
                <c:pt idx="1">
                  <c:v>PRI</c:v>
                </c:pt>
                <c:pt idx="2">
                  <c:v>PRD</c:v>
                </c:pt>
                <c:pt idx="3">
                  <c:v>PT</c:v>
                </c:pt>
                <c:pt idx="4">
                  <c:v>PVEM</c:v>
                </c:pt>
                <c:pt idx="5">
                  <c:v>MC</c:v>
                </c:pt>
                <c:pt idx="6">
                  <c:v>PNA</c:v>
                </c:pt>
                <c:pt idx="7">
                  <c:v>MORENA</c:v>
                </c:pt>
                <c:pt idx="8">
                  <c:v>PES</c:v>
                </c:pt>
                <c:pt idx="9">
                  <c:v>Otro</c:v>
                </c:pt>
                <c:pt idx="10">
                  <c:v>Ninguno</c:v>
                </c:pt>
                <c:pt idx="11">
                  <c:v>Ns/Nc</c:v>
                </c:pt>
              </c:strCache>
            </c:strRef>
          </c:cat>
          <c:val>
            <c:numRef>
              <c:f>TABULADOR!$CN$33:$CY$33</c:f>
              <c:numCache>
                <c:formatCode>0.00%</c:formatCode>
                <c:ptCount val="12"/>
                <c:pt idx="0">
                  <c:v>8.4317032040472171E-3</c:v>
                </c:pt>
                <c:pt idx="1">
                  <c:v>6.7453625632377737E-3</c:v>
                </c:pt>
                <c:pt idx="2">
                  <c:v>6.7453625632377737E-3</c:v>
                </c:pt>
                <c:pt idx="3">
                  <c:v>1.1804384485666104E-2</c:v>
                </c:pt>
                <c:pt idx="4">
                  <c:v>3.3726812816188868E-3</c:v>
                </c:pt>
                <c:pt idx="5">
                  <c:v>3.3726812816188868E-3</c:v>
                </c:pt>
                <c:pt idx="6">
                  <c:v>5.0590219224283303E-3</c:v>
                </c:pt>
                <c:pt idx="7">
                  <c:v>6.7453625632377737E-3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2.1922428330522766E-2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1-4715-A2CB-56FC817D78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95"/>
        <c:axId val="148608128"/>
        <c:axId val="148609664"/>
      </c:barChart>
      <c:catAx>
        <c:axId val="1486081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148609664"/>
        <c:crosses val="autoZero"/>
        <c:auto val="1"/>
        <c:lblAlgn val="ctr"/>
        <c:lblOffset val="100"/>
        <c:noMultiLvlLbl val="0"/>
      </c:catAx>
      <c:valAx>
        <c:axId val="14860966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48608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828283003086141"/>
          <c:y val="0.43642155169333025"/>
          <c:w val="0.32853035678232528"/>
          <c:h val="0.16227778638108964"/>
        </c:manualLayout>
      </c:layout>
      <c:overlay val="0"/>
      <c:txPr>
        <a:bodyPr/>
        <a:lstStyle/>
        <a:p>
          <a:pPr>
            <a:defRPr sz="1100" b="1">
              <a:latin typeface="Arial Narrow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s-ES" sz="1800" b="1">
                <a:effectLst/>
              </a:rPr>
              <a:t>5) ¿</a:t>
            </a:r>
            <a:r>
              <a:rPr lang="es-ES" sz="1800" b="0">
                <a:effectLst/>
              </a:rPr>
              <a:t>Usted vio, escuchó o siguió por redes sociales el </a:t>
            </a:r>
            <a:r>
              <a:rPr lang="es-ES" sz="1800" b="1">
                <a:effectLst/>
              </a:rPr>
              <a:t>segundo debate</a:t>
            </a:r>
            <a:r>
              <a:rPr lang="es-ES" sz="1800">
                <a:effectLst/>
              </a:rPr>
              <a:t> </a:t>
            </a:r>
            <a:r>
              <a:rPr lang="es-ES" sz="1800" b="0">
                <a:effectLst/>
              </a:rPr>
              <a:t>de los candidatos a la presidencia de la República</a:t>
            </a:r>
            <a:r>
              <a:rPr lang="es-ES" sz="1800">
                <a:effectLst/>
              </a:rPr>
              <a:t>?</a:t>
            </a:r>
            <a:endParaRPr lang="es-MX" sz="1800">
              <a:effectLst/>
            </a:endParaRPr>
          </a:p>
        </c:rich>
      </c:tx>
      <c:layout>
        <c:manualLayout>
          <c:xMode val="edge"/>
          <c:yMode val="edge"/>
          <c:x val="0.12396742915922856"/>
          <c:y val="3.6319612590799029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1B6B-4F2A-941C-B236780CE63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5-1B6B-4F2A-941C-B236780CE63A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1B6B-4F2A-941C-B236780CE63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379C18C-13DD-4413-B9FE-B0DDE74BAAC1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DD0CD057-3543-4EEC-958C-1B92D6647220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B6B-4F2A-941C-B236780CE63A}"/>
                </c:ext>
              </c:extLst>
            </c:dLbl>
            <c:dLbl>
              <c:idx val="1"/>
              <c:layout>
                <c:manualLayout>
                  <c:x val="4.1014994232987316E-2"/>
                  <c:y val="-1.0079365079365079E-2"/>
                </c:manualLayout>
              </c:layout>
              <c:tx>
                <c:rich>
                  <a:bodyPr/>
                  <a:lstStyle/>
                  <a:p>
                    <a:fld id="{F39DD5EE-C83E-4E30-9BA9-322A0855E6CD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5554DFDA-F11B-4CF2-B55A-AD01650AC93D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B6B-4F2A-941C-B236780CE63A}"/>
                </c:ext>
              </c:extLst>
            </c:dLbl>
            <c:dLbl>
              <c:idx val="2"/>
              <c:layout>
                <c:manualLayout>
                  <c:x val="3.8085351787773933E-2"/>
                  <c:y val="7.3914490048847507E-17"/>
                </c:manualLayout>
              </c:layout>
              <c:tx>
                <c:rich>
                  <a:bodyPr/>
                  <a:lstStyle/>
                  <a:p>
                    <a:fld id="{B5735B8F-2A9B-4E05-A64F-462FE0A41196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9A43203F-749C-42B8-B625-A0739EEA8B5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1B6B-4F2A-941C-B236780CE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vertOverflow="overflow" horzOverflow="overflow"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Arial Narrow" panose="020B060602020203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TABULADOR!$DB$3:$DB$5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Ns/nc</c:v>
                </c:pt>
              </c:strCache>
            </c:strRef>
          </c:cat>
          <c:val>
            <c:numRef>
              <c:f>TABULADOR!$DC$3:$DC$5</c:f>
              <c:numCache>
                <c:formatCode>0.00%</c:formatCode>
                <c:ptCount val="3"/>
                <c:pt idx="0">
                  <c:v>0.96</c:v>
                </c:pt>
                <c:pt idx="1">
                  <c:v>2.7199999999999998E-2</c:v>
                </c:pt>
                <c:pt idx="2">
                  <c:v>1.2800000000000001E-2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TABULADOR!#REF!</c15:f>
              </c15:datalabelsRange>
            </c:ext>
            <c:ext xmlns:c16="http://schemas.microsoft.com/office/drawing/2014/chart" uri="{C3380CC4-5D6E-409C-BE32-E72D297353CC}">
              <c16:uniqueId val="{00000002-1B6B-4F2A-941C-B236780CE63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  <c:holeSize val="40"/>
      </c:doughnutChart>
    </c:plotArea>
    <c:plotVisOnly val="1"/>
    <c:dispBlanksAs val="gap"/>
    <c:showDLblsOverMax val="0"/>
  </c:chart>
  <c:spPr>
    <a:noFill/>
    <a:ln>
      <a:noFill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644498016105888E-2"/>
          <c:y val="0.16741334605901534"/>
          <c:w val="0.96777973052138255"/>
          <c:h val="0.73454847689493363"/>
        </c:manualLayout>
      </c:layout>
      <c:bar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2AF3-4C10-900E-BE04D95BD67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2AF3-4C10-900E-BE04D95BD6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2AF3-4C10-900E-BE04D95BD67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2AF3-4C10-900E-BE04D95BD677}"/>
              </c:ext>
            </c:extLst>
          </c:dPt>
          <c:dPt>
            <c:idx val="4"/>
            <c:invertIfNegative val="0"/>
            <c:bubble3D val="0"/>
            <c:spPr>
              <a:solidFill>
                <a:srgbClr val="6666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2AF3-4C10-900E-BE04D95BD67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2AF3-4C10-900E-BE04D95BD67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2AF3-4C10-900E-BE04D95BD677}"/>
              </c:ext>
            </c:extLst>
          </c:dPt>
          <c:dLbls>
            <c:dLbl>
              <c:idx val="5"/>
              <c:layout>
                <c:manualLayout>
                  <c:x val="0"/>
                  <c:y val="-2.0202020202021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F3-4C10-900E-BE04D95BD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TABULADOR!$DF$3:$DF$8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TABULADOR!$DG$3:$DG$8</c:f>
              <c:numCache>
                <c:formatCode>0.00%</c:formatCode>
                <c:ptCount val="6"/>
                <c:pt idx="0">
                  <c:v>0.26400000000000001</c:v>
                </c:pt>
                <c:pt idx="1">
                  <c:v>0.18720000000000001</c:v>
                </c:pt>
                <c:pt idx="2">
                  <c:v>0.30880000000000002</c:v>
                </c:pt>
                <c:pt idx="3">
                  <c:v>7.0400000000000004E-2</c:v>
                </c:pt>
                <c:pt idx="4">
                  <c:v>0.1376</c:v>
                </c:pt>
                <c:pt idx="5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AF3-4C10-900E-BE04D95BD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8351744"/>
        <c:axId val="138353280"/>
      </c:barChart>
      <c:catAx>
        <c:axId val="13835174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38353280"/>
        <c:crosses val="autoZero"/>
        <c:auto val="1"/>
        <c:lblAlgn val="ctr"/>
        <c:lblOffset val="100"/>
        <c:noMultiLvlLbl val="0"/>
      </c:catAx>
      <c:valAx>
        <c:axId val="1383532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8351744"/>
        <c:crosses val="autoZero"/>
        <c:crossBetween val="between"/>
      </c:valAx>
      <c:spPr>
        <a:noFill/>
        <a:ln w="25400">
          <a:noFill/>
        </a:ln>
        <a:scene3d>
          <a:camera prst="orthographicFront"/>
          <a:lightRig rig="threePt" dir="t"/>
        </a:scene3d>
        <a:sp3d>
          <a:bevelB/>
        </a:sp3d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644498016105888E-2"/>
          <c:y val="0.25639399462359186"/>
          <c:w val="0.96777973052138255"/>
          <c:h val="0.64556795756052432"/>
        </c:manualLayout>
      </c:layout>
      <c:barChart>
        <c:barDir val="col"/>
        <c:grouping val="cluster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3B0B-4BAF-8892-0F3505BC89A4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3B0B-4BAF-8892-0F3505BC89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3B0B-4BAF-8892-0F3505BC89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3B0B-4BAF-8892-0F3505BC89A4}"/>
              </c:ext>
            </c:extLst>
          </c:dPt>
          <c:dPt>
            <c:idx val="4"/>
            <c:invertIfNegative val="0"/>
            <c:bubble3D val="0"/>
            <c:spPr>
              <a:solidFill>
                <a:srgbClr val="FF33CC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3B0B-4BAF-8892-0F3505BC89A4}"/>
              </c:ext>
            </c:extLst>
          </c:dPt>
          <c:dPt>
            <c:idx val="5"/>
            <c:invertIfNegative val="0"/>
            <c:bubble3D val="0"/>
            <c:spPr>
              <a:solidFill>
                <a:srgbClr val="6666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3B0B-4BAF-8892-0F3505BC89A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3B0B-4BAF-8892-0F3505BC89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 Narrow" panose="020B0606020202030204" pitchFamily="34" charset="0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TABULADOR!$DF$29:$DF$32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TABULADOR!$DG$29:$DG$32</c:f>
              <c:numCache>
                <c:formatCode>0.00%</c:formatCode>
                <c:ptCount val="4"/>
                <c:pt idx="0">
                  <c:v>0.31791907514450868</c:v>
                </c:pt>
                <c:pt idx="1">
                  <c:v>0.22543352601156069</c:v>
                </c:pt>
                <c:pt idx="2">
                  <c:v>0.37186897880539499</c:v>
                </c:pt>
                <c:pt idx="3">
                  <c:v>8.477842003853564E-2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B0B-4BAF-8892-0F3505BC8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138351744"/>
        <c:axId val="138353280"/>
      </c:barChart>
      <c:catAx>
        <c:axId val="13835174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38353280"/>
        <c:crosses val="autoZero"/>
        <c:auto val="1"/>
        <c:lblAlgn val="ctr"/>
        <c:lblOffset val="100"/>
        <c:noMultiLvlLbl val="0"/>
      </c:catAx>
      <c:valAx>
        <c:axId val="1383532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8351744"/>
        <c:crosses val="autoZero"/>
        <c:crossBetween val="between"/>
      </c:valAx>
      <c:spPr>
        <a:noFill/>
        <a:ln w="25400">
          <a:noFill/>
        </a:ln>
        <a:scene3d>
          <a:camera prst="orthographicFront"/>
          <a:lightRig rig="threePt" dir="t"/>
        </a:scene3d>
        <a:sp3d>
          <a:bevelB/>
        </a:sp3d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644498016105888E-2"/>
          <c:y val="0.16741334605901534"/>
          <c:w val="0.96777973052138255"/>
          <c:h val="0.73454847689493363"/>
        </c:manualLayout>
      </c:layout>
      <c:bar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154A-41AB-BE0F-480CFC4D7CC2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154A-41AB-BE0F-480CFC4D7C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154A-41AB-BE0F-480CFC4D7CC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154A-41AB-BE0F-480CFC4D7CC2}"/>
              </c:ext>
            </c:extLst>
          </c:dPt>
          <c:dPt>
            <c:idx val="4"/>
            <c:invertIfNegative val="0"/>
            <c:bubble3D val="0"/>
            <c:spPr>
              <a:solidFill>
                <a:srgbClr val="6666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154A-41AB-BE0F-480CFC4D7CC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154A-41AB-BE0F-480CFC4D7CC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154A-41AB-BE0F-480CFC4D7CC2}"/>
              </c:ext>
            </c:extLst>
          </c:dPt>
          <c:dLbls>
            <c:dLbl>
              <c:idx val="5"/>
              <c:layout>
                <c:manualLayout>
                  <c:x val="0"/>
                  <c:y val="-2.0202020202021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4A-41AB-BE0F-480CFC4D7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TABULADOR!$DJ$3:$DJ$8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TABULADOR!$DK$3:$DK$8</c:f>
              <c:numCache>
                <c:formatCode>0.00%</c:formatCode>
                <c:ptCount val="6"/>
                <c:pt idx="0">
                  <c:v>0.19520000000000001</c:v>
                </c:pt>
                <c:pt idx="1">
                  <c:v>9.1200000000000003E-2</c:v>
                </c:pt>
                <c:pt idx="2">
                  <c:v>0.3216</c:v>
                </c:pt>
                <c:pt idx="3">
                  <c:v>0.2288</c:v>
                </c:pt>
                <c:pt idx="4">
                  <c:v>0.12640000000000001</c:v>
                </c:pt>
                <c:pt idx="5">
                  <c:v>3.6799999999999999E-2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4A-41AB-BE0F-480CFC4D7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8351744"/>
        <c:axId val="138353280"/>
      </c:barChart>
      <c:catAx>
        <c:axId val="13835174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38353280"/>
        <c:crosses val="autoZero"/>
        <c:auto val="1"/>
        <c:lblAlgn val="ctr"/>
        <c:lblOffset val="100"/>
        <c:noMultiLvlLbl val="0"/>
      </c:catAx>
      <c:valAx>
        <c:axId val="1383532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8351744"/>
        <c:crosses val="autoZero"/>
        <c:crossBetween val="between"/>
      </c:valAx>
      <c:spPr>
        <a:noFill/>
        <a:ln w="25400">
          <a:noFill/>
        </a:ln>
        <a:scene3d>
          <a:camera prst="orthographicFront"/>
          <a:lightRig rig="threePt" dir="t"/>
        </a:scene3d>
        <a:sp3d>
          <a:bevelB/>
        </a:sp3d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2) </a:t>
            </a:r>
            <a:r>
              <a:rPr lang="es-ES" sz="1800" b="0" i="0" u="none" strike="noStrike" baseline="0">
                <a:effectLst/>
              </a:rPr>
              <a:t>¿Usted sabe cuándo van a ser las </a:t>
            </a:r>
            <a:r>
              <a:rPr lang="es-ES" sz="1800" b="1" i="0" u="none" strike="noStrike" baseline="0">
                <a:effectLst/>
              </a:rPr>
              <a:t>próximas</a:t>
            </a:r>
          </a:p>
          <a:p>
            <a:pPr>
              <a:defRPr/>
            </a:pPr>
            <a:r>
              <a:rPr lang="es-ES" sz="1800" b="1" i="0" u="none" strike="noStrike" baseline="0">
                <a:effectLst/>
              </a:rPr>
              <a:t>elecciones </a:t>
            </a:r>
            <a:r>
              <a:rPr lang="es-ES" sz="1800" b="0" i="0" u="none" strike="noStrike" baseline="0">
                <a:effectLst/>
              </a:rPr>
              <a:t>federales y locales</a:t>
            </a:r>
            <a:r>
              <a:rPr lang="es-ES" sz="1800" b="1" i="0" u="none" strike="noStrike" baseline="0">
                <a:effectLst/>
              </a:rPr>
              <a:t>? </a:t>
            </a:r>
            <a:endParaRPr lang="es-MX"/>
          </a:p>
        </c:rich>
      </c:tx>
      <c:layout>
        <c:manualLayout>
          <c:xMode val="edge"/>
          <c:yMode val="edge"/>
          <c:x val="0.24410140735922947"/>
          <c:y val="1.00887812752219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611013473930873E-2"/>
          <c:y val="0.11094298101337635"/>
          <c:w val="0.98388986526069122"/>
          <c:h val="0.8385089752550000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A39-4D79-B23B-03B226FD622E}"/>
              </c:ext>
            </c:extLst>
          </c:dPt>
          <c:dPt>
            <c:idx val="1"/>
            <c:invertIfNegative val="0"/>
            <c:bubble3D val="0"/>
            <c:spPr>
              <a:solidFill>
                <a:srgbClr val="666699"/>
              </a:solidFill>
            </c:spPr>
            <c:extLst>
              <c:ext xmlns:c16="http://schemas.microsoft.com/office/drawing/2014/chart" uri="{C3380CC4-5D6E-409C-BE32-E72D297353CC}">
                <c16:uniqueId val="{00000003-FA39-4D79-B23B-03B226FD622E}"/>
              </c:ext>
            </c:extLst>
          </c:dPt>
          <c:dPt>
            <c:idx val="2"/>
            <c:invertIfNegative val="0"/>
            <c:bubble3D val="0"/>
            <c:spPr>
              <a:solidFill>
                <a:srgbClr val="FF3399"/>
              </a:solidFill>
            </c:spPr>
            <c:extLst>
              <c:ext xmlns:c16="http://schemas.microsoft.com/office/drawing/2014/chart" uri="{C3380CC4-5D6E-409C-BE32-E72D297353CC}">
                <c16:uniqueId val="{00000005-FA39-4D79-B23B-03B226FD622E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FA39-4D79-B23B-03B226FD62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TABULADOR!$Q$3:$Q$6</c:f>
              <c:strCache>
                <c:ptCount val="4"/>
                <c:pt idx="0">
                  <c:v>1)Sí, el 1º de Julio de 2018</c:v>
                </c:pt>
                <c:pt idx="1">
                  <c:v>2) Sí, en Julio de 2018</c:v>
                </c:pt>
                <c:pt idx="2">
                  <c:v>3) Sí, otra fecha</c:v>
                </c:pt>
                <c:pt idx="3">
                  <c:v>9) Ns/Nc </c:v>
                </c:pt>
              </c:strCache>
            </c:strRef>
          </c:cat>
          <c:val>
            <c:numRef>
              <c:f>TABULADOR!$R$3:$R$6</c:f>
              <c:numCache>
                <c:formatCode>0.00%</c:formatCode>
                <c:ptCount val="4"/>
                <c:pt idx="0">
                  <c:v>0.8448</c:v>
                </c:pt>
                <c:pt idx="1">
                  <c:v>0.15040000000000001</c:v>
                </c:pt>
                <c:pt idx="2">
                  <c:v>0</c:v>
                </c:pt>
                <c:pt idx="3">
                  <c:v>4.7999999999999996E-3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39-4D79-B23B-03B226FD62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4"/>
        <c:axId val="135212416"/>
        <c:axId val="135385088"/>
      </c:barChart>
      <c:catAx>
        <c:axId val="13521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135385088"/>
        <c:crosses val="autoZero"/>
        <c:auto val="1"/>
        <c:lblAlgn val="ctr"/>
        <c:lblOffset val="100"/>
        <c:noMultiLvlLbl val="0"/>
      </c:catAx>
      <c:valAx>
        <c:axId val="135385088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352124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644498016105888E-2"/>
          <c:y val="0.25639399462359186"/>
          <c:w val="0.96777973052138255"/>
          <c:h val="0.64556795756052432"/>
        </c:manualLayout>
      </c:layout>
      <c:bar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7DCB-4923-B0CB-B327F8A2313A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7DCB-4923-B0CB-B327F8A2313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7DCB-4923-B0CB-B327F8A231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7DCB-4923-B0CB-B327F8A2313A}"/>
              </c:ext>
            </c:extLst>
          </c:dPt>
          <c:dPt>
            <c:idx val="4"/>
            <c:invertIfNegative val="0"/>
            <c:bubble3D val="0"/>
            <c:spPr>
              <a:solidFill>
                <a:srgbClr val="FF33CC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7DCB-4923-B0CB-B327F8A2313A}"/>
              </c:ext>
            </c:extLst>
          </c:dPt>
          <c:dPt>
            <c:idx val="5"/>
            <c:invertIfNegative val="0"/>
            <c:bubble3D val="0"/>
            <c:spPr>
              <a:solidFill>
                <a:srgbClr val="6666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7DCB-4923-B0CB-B327F8A2313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7DCB-4923-B0CB-B327F8A2313A}"/>
              </c:ext>
            </c:extLst>
          </c:dPt>
          <c:dLbls>
            <c:dLbl>
              <c:idx val="5"/>
              <c:layout>
                <c:manualLayout>
                  <c:x val="0"/>
                  <c:y val="-2.0202020202021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CB-4923-B0CB-B327F8A23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TABULADOR!$DJ$29:$DJ$32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TABULADOR!$DK$29:$DK$32</c:f>
              <c:numCache>
                <c:formatCode>0.00%</c:formatCode>
                <c:ptCount val="4"/>
                <c:pt idx="0">
                  <c:v>0.2332695984703633</c:v>
                </c:pt>
                <c:pt idx="1">
                  <c:v>0.10898661567877629</c:v>
                </c:pt>
                <c:pt idx="2">
                  <c:v>0.384321223709369</c:v>
                </c:pt>
                <c:pt idx="3">
                  <c:v>0.27342256214149141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CB-4923-B0CB-B327F8A23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8351744"/>
        <c:axId val="138353280"/>
      </c:barChart>
      <c:catAx>
        <c:axId val="13835174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38353280"/>
        <c:crosses val="autoZero"/>
        <c:auto val="1"/>
        <c:lblAlgn val="ctr"/>
        <c:lblOffset val="100"/>
        <c:noMultiLvlLbl val="0"/>
      </c:catAx>
      <c:valAx>
        <c:axId val="1383532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8351744"/>
        <c:crosses val="autoZero"/>
        <c:crossBetween val="between"/>
      </c:valAx>
      <c:spPr>
        <a:noFill/>
        <a:ln w="25400">
          <a:noFill/>
        </a:ln>
        <a:scene3d>
          <a:camera prst="orthographicFront"/>
          <a:lightRig rig="threePt" dir="t"/>
        </a:scene3d>
        <a:sp3d>
          <a:bevelB/>
        </a:sp3d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800" b="1">
                <a:effectLst/>
              </a:rPr>
              <a:t>8)</a:t>
            </a:r>
            <a:r>
              <a:rPr lang="es-ES" sz="1800">
                <a:effectLst/>
              </a:rPr>
              <a:t> </a:t>
            </a:r>
            <a:r>
              <a:rPr lang="es-ES" sz="1800" b="0">
                <a:effectLst/>
              </a:rPr>
              <a:t>¿Qué tan seguro está usted de votar el día de la elección por los mismos partidos o candidatos que acaba de preferir hoy? </a:t>
            </a:r>
            <a:endParaRPr lang="es-MX" sz="1800" b="0">
              <a:effectLst/>
            </a:endParaRPr>
          </a:p>
        </c:rich>
      </c:tx>
      <c:layout>
        <c:manualLayout>
          <c:xMode val="edge"/>
          <c:yMode val="edge"/>
          <c:x val="0.12396742915922856"/>
          <c:y val="3.6319612590799029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explosion val="11"/>
          <c:dPt>
            <c:idx val="0"/>
            <c:bubble3D val="0"/>
            <c:spPr>
              <a:solidFill>
                <a:srgbClr val="66FF33"/>
              </a:solidFill>
            </c:spPr>
            <c:extLst>
              <c:ext xmlns:c16="http://schemas.microsoft.com/office/drawing/2014/chart" uri="{C3380CC4-5D6E-409C-BE32-E72D297353CC}">
                <c16:uniqueId val="{00000000-4126-4A4A-B85F-5D0225A5051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8842-4DF0-99DF-DFAFC2A688BE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6-8842-4DF0-99DF-DFAFC2A688BE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8842-4DF0-99DF-DFAFC2A688BE}"/>
              </c:ext>
            </c:extLst>
          </c:dPt>
          <c:dPt>
            <c:idx val="4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8842-4DF0-99DF-DFAFC2A688B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C6C8546-DD5D-41E5-8B53-9F58B39B4B8A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84A76E49-C228-402D-AF42-30034CED6F2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126-4A4A-B85F-5D0225A5051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E7873E1-6819-48BF-A38E-A064B0E86EC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6705FE45-101E-4A1F-AA02-D1458730F8CC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842-4DF0-99DF-DFAFC2A688B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8D9917D-1469-4F73-B145-0D058DA870D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2BD1E26E-E286-4ABE-B103-C8DCDE797E47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842-4DF0-99DF-DFAFC2A688BE}"/>
                </c:ext>
              </c:extLst>
            </c:dLbl>
            <c:dLbl>
              <c:idx val="3"/>
              <c:layout>
                <c:manualLayout>
                  <c:x val="1.4648212226066897E-2"/>
                  <c:y val="-1.2095238095238095E-2"/>
                </c:manualLayout>
              </c:layout>
              <c:tx>
                <c:rich>
                  <a:bodyPr/>
                  <a:lstStyle/>
                  <a:p>
                    <a:fld id="{53334EDD-ED21-4BB0-93EA-F0DEF7256093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50E74099-7428-425A-97C6-140B56FE2184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842-4DF0-99DF-DFAFC2A688BE}"/>
                </c:ext>
              </c:extLst>
            </c:dLbl>
            <c:dLbl>
              <c:idx val="4"/>
              <c:layout>
                <c:manualLayout>
                  <c:x val="5.8592848904267586E-3"/>
                  <c:y val="1.8142857142857141E-2"/>
                </c:manualLayout>
              </c:layout>
              <c:tx>
                <c:rich>
                  <a:bodyPr/>
                  <a:lstStyle/>
                  <a:p>
                    <a:fld id="{E8725D89-AA92-4C78-A6E1-E8DEAA816C40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EE1A82BD-7B3D-4EE5-A4BE-B716C0AC8807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842-4DF0-99DF-DFAFC2A68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vertOverflow="overflow" horzOverflow="overflow"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Arial Narrow" panose="020B060602020203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</c:ext>
            </c:extLst>
          </c:dLbls>
          <c:cat>
            <c:strRef>
              <c:f>TABULADOR!$DN$3:$DN$7</c:f>
              <c:strCache>
                <c:ptCount val="5"/>
                <c:pt idx="0">
                  <c:v>1) Muy seguro     </c:v>
                </c:pt>
                <c:pt idx="1">
                  <c:v>2) Algo seguro    </c:v>
                </c:pt>
                <c:pt idx="2">
                  <c:v>3) Poco seguro     </c:v>
                </c:pt>
                <c:pt idx="3">
                  <c:v>4) Nada seguro     </c:v>
                </c:pt>
                <c:pt idx="4">
                  <c:v>9) Ns/nc</c:v>
                </c:pt>
              </c:strCache>
            </c:strRef>
          </c:cat>
          <c:val>
            <c:numRef>
              <c:f>TABULADOR!$DO$3:$DO$7</c:f>
              <c:numCache>
                <c:formatCode>0.00%</c:formatCode>
                <c:ptCount val="5"/>
                <c:pt idx="0">
                  <c:v>0.32479999999999998</c:v>
                </c:pt>
                <c:pt idx="1">
                  <c:v>0.42399999999999999</c:v>
                </c:pt>
                <c:pt idx="2">
                  <c:v>0.23680000000000001</c:v>
                </c:pt>
                <c:pt idx="3">
                  <c:v>6.4000000000000003E-3</c:v>
                </c:pt>
                <c:pt idx="4">
                  <c:v>8.0000000000000002E-3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TABULADOR!#REF!</c15:f>
              </c15:datalabelsRange>
            </c:ext>
            <c:ext xmlns:c16="http://schemas.microsoft.com/office/drawing/2014/chart" uri="{C3380CC4-5D6E-409C-BE32-E72D297353CC}">
              <c16:uniqueId val="{00000001-4126-4A4A-B85F-5D0225A5051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  <c:holeSize val="50"/>
      </c:doughnutChart>
    </c:plotArea>
    <c:plotVisOnly val="1"/>
    <c:dispBlanksAs val="gap"/>
    <c:showDLblsOverMax val="0"/>
  </c:chart>
  <c:spPr>
    <a:noFill/>
    <a:ln>
      <a:noFill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800" b="1">
                <a:effectLst/>
              </a:rPr>
              <a:t>9)</a:t>
            </a:r>
            <a:r>
              <a:rPr lang="es-ES" sz="1800">
                <a:effectLst/>
              </a:rPr>
              <a:t> </a:t>
            </a:r>
            <a:r>
              <a:rPr lang="es-ES" sz="1600" b="0" i="0" u="none" strike="noStrike" baseline="0">
                <a:effectLst/>
              </a:rPr>
              <a:t>La preferencia hacia el partido o candidato que eligió con anterioridad, </a:t>
            </a:r>
          </a:p>
          <a:p>
            <a:pPr>
              <a:defRPr sz="1600"/>
            </a:pPr>
            <a:r>
              <a:rPr lang="es-ES" sz="1600" b="1" i="0" u="none" strike="noStrike" baseline="0">
                <a:effectLst/>
              </a:rPr>
              <a:t>¿cambio o es la misma que tenía antes del segundo debate presidencial?</a:t>
            </a:r>
            <a:endParaRPr lang="es-MX" sz="1800">
              <a:effectLst/>
            </a:endParaRPr>
          </a:p>
        </c:rich>
      </c:tx>
      <c:layout>
        <c:manualLayout>
          <c:xMode val="edge"/>
          <c:yMode val="edge"/>
          <c:x val="0.19281407151095736"/>
          <c:y val="3.3968253968257412E-5"/>
        </c:manualLayout>
      </c:layout>
      <c:overlay val="0"/>
    </c:title>
    <c:autoTitleDeleted val="0"/>
    <c:view3D>
      <c:rotX val="75"/>
      <c:rotY val="8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26E1-468E-81B3-D36AF0AB7F2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26E1-468E-81B3-D36AF0AB7F2C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6E1-468E-81B3-D36AF0AB7F2C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26E1-468E-81B3-D36AF0AB7F2C}"/>
              </c:ext>
            </c:extLst>
          </c:dPt>
          <c:dPt>
            <c:idx val="4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6E1-468E-81B3-D36AF0AB7F2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EBFE9F2-2AF6-4CA6-A5E1-F1087EFF677C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50869AFF-EB28-45FA-8134-8A139D5DCE80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6E1-468E-81B3-D36AF0AB7F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1A4F94D-653F-43BA-B6A7-5B1EF1599463}" type="CATEGORYNAME">
                      <a:rPr lang="es-MX"/>
                      <a:pPr/>
                      <a:t>[NOMBRE DE CATEGORÍA]</a:t>
                    </a:fld>
                    <a:r>
                      <a:rPr lang="es-MX" baseline="0"/>
                      <a:t> </a:t>
                    </a:r>
                    <a:fld id="{7832E767-EB71-44D2-B38B-DF4BFE1E6ED6}" type="VALUE">
                      <a:rPr lang="es-MX" baseline="0"/>
                      <a:pPr/>
                      <a:t>[VALOR]</a:t>
                    </a:fld>
                    <a:endParaRPr lang="es-MX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6E1-468E-81B3-D36AF0AB7F2C}"/>
                </c:ext>
              </c:extLst>
            </c:dLbl>
            <c:dLbl>
              <c:idx val="2"/>
              <c:layout>
                <c:manualLayout>
                  <c:x val="-8.8764186851211069E-2"/>
                  <c:y val="1.3770634920634921E-2"/>
                </c:manualLayout>
              </c:layout>
              <c:tx>
                <c:rich>
                  <a:bodyPr/>
                  <a:lstStyle/>
                  <a:p>
                    <a:fld id="{D0F38C58-4C08-4F40-A8B2-35473784A691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 </a:t>
                    </a:r>
                    <a:fld id="{B09416AD-47B6-4A49-820E-0F41082D6E9B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6E1-468E-81B3-D36AF0AB7F2C}"/>
                </c:ext>
              </c:extLst>
            </c:dLbl>
            <c:dLbl>
              <c:idx val="3"/>
              <c:layout>
                <c:manualLayout>
                  <c:x val="1.4648212226066897E-2"/>
                  <c:y val="-1.20952380952380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1-468E-81B3-D36AF0AB7F2C}"/>
                </c:ext>
              </c:extLst>
            </c:dLbl>
            <c:dLbl>
              <c:idx val="4"/>
              <c:layout>
                <c:manualLayout>
                  <c:x val="5.8592848904267586E-3"/>
                  <c:y val="1.81428571428571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1-468E-81B3-D36AF0AB7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vertOverflow="overflow" horzOverflow="overflow"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Arial Narrow" panose="020B060602020203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</c:ext>
            </c:extLst>
          </c:dLbls>
          <c:cat>
            <c:strRef>
              <c:f>TABULADOR!$DR$3:$DR$5</c:f>
              <c:strCache>
                <c:ptCount val="3"/>
                <c:pt idx="0">
                  <c:v>Cambio </c:v>
                </c:pt>
                <c:pt idx="1">
                  <c:v>Es la misma</c:v>
                </c:pt>
                <c:pt idx="2">
                  <c:v>Ns/nc</c:v>
                </c:pt>
              </c:strCache>
            </c:strRef>
          </c:cat>
          <c:val>
            <c:numRef>
              <c:f>TABULADOR!$DS$3:$DS$5</c:f>
              <c:numCache>
                <c:formatCode>0.00%</c:formatCode>
                <c:ptCount val="3"/>
                <c:pt idx="0">
                  <c:v>6.08E-2</c:v>
                </c:pt>
                <c:pt idx="1">
                  <c:v>0.91520000000000001</c:v>
                </c:pt>
                <c:pt idx="2">
                  <c:v>2.4E-2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TABULADOR!#REF!</c15:f>
              </c15:datalabelsRange>
            </c:ext>
            <c:ext xmlns:c16="http://schemas.microsoft.com/office/drawing/2014/chart" uri="{C3380CC4-5D6E-409C-BE32-E72D297353CC}">
              <c16:uniqueId val="{0000000A-26E1-468E-81B3-D36AF0AB7F2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644493284572247E-2"/>
          <c:y val="0.11690829555396484"/>
          <c:w val="0.96777973052138255"/>
          <c:h val="0.78707372942018616"/>
        </c:manualLayout>
      </c:layout>
      <c:bar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91BC-4C87-8FA8-B5F3D990C28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91BC-4C87-8FA8-B5F3D990C28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91BC-4C87-8FA8-B5F3D990C2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91BC-4C87-8FA8-B5F3D990C287}"/>
              </c:ext>
            </c:extLst>
          </c:dPt>
          <c:dPt>
            <c:idx val="4"/>
            <c:invertIfNegative val="0"/>
            <c:bubble3D val="0"/>
            <c:spPr>
              <a:solidFill>
                <a:srgbClr val="6666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91BC-4C87-8FA8-B5F3D990C28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91BC-4C87-8FA8-B5F3D990C28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91BC-4C87-8FA8-B5F3D990C287}"/>
              </c:ext>
            </c:extLst>
          </c:dPt>
          <c:dLbls>
            <c:dLbl>
              <c:idx val="5"/>
              <c:layout>
                <c:manualLayout>
                  <c:x val="0"/>
                  <c:y val="-2.0202020202021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BC-4C87-8FA8-B5F3D990C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TABULADOR!$DZ$3:$DZ$8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No cambiaria</c:v>
                </c:pt>
                <c:pt idx="5">
                  <c:v>Ns/nc</c:v>
                </c:pt>
              </c:strCache>
            </c:strRef>
          </c:cat>
          <c:val>
            <c:numRef>
              <c:f>TABULADOR!$EA$3:$EA$8</c:f>
              <c:numCache>
                <c:formatCode>0.00%</c:formatCode>
                <c:ptCount val="6"/>
                <c:pt idx="0">
                  <c:v>5.28E-2</c:v>
                </c:pt>
                <c:pt idx="1">
                  <c:v>4.1599999999999998E-2</c:v>
                </c:pt>
                <c:pt idx="2">
                  <c:v>1.7600000000000001E-2</c:v>
                </c:pt>
                <c:pt idx="3">
                  <c:v>9.5999999999999992E-3</c:v>
                </c:pt>
                <c:pt idx="4">
                  <c:v>0.79039999999999999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BC-4C87-8FA8-B5F3D990C287}"/>
            </c:ext>
          </c:extLst>
        </c:ser>
        <c:ser>
          <c:idx val="1"/>
          <c:order val="1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0-91BC-4C87-8FA8-B5F3D990C2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2-91BC-4C87-8FA8-B5F3D990C28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4-91BC-4C87-8FA8-B5F3D990C2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91BC-4C87-8FA8-B5F3D990C287}"/>
              </c:ext>
            </c:extLst>
          </c:dPt>
          <c:cat>
            <c:strRef>
              <c:f>TABULADOR!$DZ$3:$DZ$8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No cambiaria</c:v>
                </c:pt>
                <c:pt idx="5">
                  <c:v>Ns/nc</c:v>
                </c:pt>
              </c:strCache>
            </c:strRef>
          </c:cat>
          <c:val>
            <c:numRef>
              <c:f>TABULADOR!$EB$3:$EB$8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1BC-4C87-8FA8-B5F3D990C287}"/>
            </c:ext>
          </c:extLst>
        </c:ser>
        <c:ser>
          <c:idx val="2"/>
          <c:order val="2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9-91BC-4C87-8FA8-B5F3D990C287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B-91BC-4C87-8FA8-B5F3D990C287}"/>
              </c:ext>
            </c:extLst>
          </c:dPt>
          <c:dPt>
            <c:idx val="2"/>
            <c:invertIfNegative val="0"/>
            <c:bubble3D val="0"/>
            <c:spPr>
              <a:solidFill>
                <a:srgbClr val="B85808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91BC-4C87-8FA8-B5F3D990C2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91BC-4C87-8FA8-B5F3D990C2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TABULADOR!$DZ$3:$DZ$8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No cambiaria</c:v>
                </c:pt>
                <c:pt idx="5">
                  <c:v>Ns/nc</c:v>
                </c:pt>
              </c:strCache>
            </c:strRef>
          </c:cat>
          <c:val>
            <c:numRef>
              <c:f>TABULADOR!$EC$3:$EC$8</c:f>
              <c:numCache>
                <c:formatCode>0.00%</c:formatCode>
                <c:ptCount val="6"/>
                <c:pt idx="0">
                  <c:v>1.6000000000000001E-3</c:v>
                </c:pt>
                <c:pt idx="1">
                  <c:v>1.2800000000000001E-2</c:v>
                </c:pt>
                <c:pt idx="2">
                  <c:v>2.24E-2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1BC-4C87-8FA8-B5F3D990C287}"/>
            </c:ext>
          </c:extLst>
        </c:ser>
        <c:ser>
          <c:idx val="3"/>
          <c:order val="3"/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2-91BC-4C87-8FA8-B5F3D990C2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4-91BC-4C87-8FA8-B5F3D990C287}"/>
              </c:ext>
            </c:extLst>
          </c:dPt>
          <c:cat>
            <c:strRef>
              <c:f>TABULADOR!$DZ$3:$DZ$8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No cambiaria</c:v>
                </c:pt>
                <c:pt idx="5">
                  <c:v>Ns/nc</c:v>
                </c:pt>
              </c:strCache>
            </c:strRef>
          </c:cat>
          <c:val>
            <c:numRef>
              <c:f>TABULADOR!$ED$3:$ED$8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1BC-4C87-8FA8-B5F3D990C287}"/>
            </c:ext>
          </c:extLst>
        </c:ser>
        <c:ser>
          <c:idx val="4"/>
          <c:order val="4"/>
          <c:spPr>
            <a:solidFill>
              <a:srgbClr val="FF0000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7-91BC-4C87-8FA8-B5F3D990C287}"/>
              </c:ext>
            </c:extLst>
          </c:dPt>
          <c:dPt>
            <c:idx val="1"/>
            <c:invertIfNegative val="0"/>
            <c:bubble3D val="0"/>
            <c:spPr>
              <a:solidFill>
                <a:srgbClr val="99FF3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9-91BC-4C87-8FA8-B5F3D990C2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91BC-4C87-8FA8-B5F3D990C2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91BC-4C87-8FA8-B5F3D990C287}"/>
              </c:ext>
            </c:extLst>
          </c:dPt>
          <c:dLbls>
            <c:dLbl>
              <c:idx val="0"/>
              <c:layout>
                <c:manualLayout>
                  <c:x val="0"/>
                  <c:y val="-1.4141414141414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BC-4C87-8FA8-B5F3D990C287}"/>
                </c:ext>
              </c:extLst>
            </c:dLbl>
            <c:dLbl>
              <c:idx val="1"/>
              <c:layout>
                <c:manualLayout>
                  <c:x val="-2.6888577987443444E-17"/>
                  <c:y val="-1.2121212121211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1BC-4C87-8FA8-B5F3D990C287}"/>
                </c:ext>
              </c:extLst>
            </c:dLbl>
            <c:dLbl>
              <c:idx val="2"/>
              <c:layout>
                <c:manualLayout>
                  <c:x val="-5.3777155974886888E-17"/>
                  <c:y val="-4.04040404040404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1BC-4C87-8FA8-B5F3D990C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TABULADOR!$DZ$3:$DZ$8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No cambiaria</c:v>
                </c:pt>
                <c:pt idx="5">
                  <c:v>Ns/nc</c:v>
                </c:pt>
              </c:strCache>
            </c:strRef>
          </c:cat>
          <c:val>
            <c:numRef>
              <c:f>TABULADOR!$EE$3:$EE$8</c:f>
              <c:numCache>
                <c:formatCode>0.00%</c:formatCode>
                <c:ptCount val="6"/>
                <c:pt idx="0">
                  <c:v>6.4000000000000003E-3</c:v>
                </c:pt>
                <c:pt idx="1">
                  <c:v>1.6000000000000001E-3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1BC-4C87-8FA8-B5F3D990C287}"/>
            </c:ext>
          </c:extLst>
        </c:ser>
        <c:ser>
          <c:idx val="5"/>
          <c:order val="5"/>
          <c:spPr>
            <a:solidFill>
              <a:srgbClr val="FF0000"/>
            </a:solidFill>
            <a:scene3d>
              <a:camera prst="orthographicFront"/>
              <a:lightRig rig="threePt" dir="t"/>
            </a:scene3d>
            <a:sp3d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2E-91BC-4C87-8FA8-B5F3D990C2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0-91BC-4C87-8FA8-B5F3D990C287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2-91BC-4C87-8FA8-B5F3D990C287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4-91BC-4C87-8FA8-B5F3D990C287}"/>
              </c:ext>
            </c:extLst>
          </c:dPt>
          <c:cat>
            <c:strRef>
              <c:f>TABULADOR!$DZ$3:$DZ$8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No cambiaria</c:v>
                </c:pt>
                <c:pt idx="5">
                  <c:v>Ns/nc</c:v>
                </c:pt>
              </c:strCache>
            </c:strRef>
          </c:cat>
          <c:val>
            <c:numRef>
              <c:f>TABULADOR!$EF$3:$EF$8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91BC-4C87-8FA8-B5F3D990C287}"/>
            </c:ext>
          </c:extLst>
        </c:ser>
        <c:ser>
          <c:idx val="6"/>
          <c:order val="6"/>
          <c:spPr>
            <a:solidFill>
              <a:schemeClr val="accent5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91BC-4C87-8FA8-B5F3D990C2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91BC-4C87-8FA8-B5F3D990C2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91BC-4C87-8FA8-B5F3D990C287}"/>
              </c:ext>
            </c:extLst>
          </c:dPt>
          <c:dLbls>
            <c:dLbl>
              <c:idx val="0"/>
              <c:layout>
                <c:manualLayout>
                  <c:x val="1.4666666512685781E-3"/>
                  <c:y val="-3.0303030303030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1BC-4C87-8FA8-B5F3D990C287}"/>
                </c:ext>
              </c:extLst>
            </c:dLbl>
            <c:dLbl>
              <c:idx val="1"/>
              <c:layout>
                <c:manualLayout>
                  <c:x val="-2.6888577987443444E-17"/>
                  <c:y val="-2.8282828282828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1BC-4C87-8FA8-B5F3D990C287}"/>
                </c:ext>
              </c:extLst>
            </c:dLbl>
            <c:dLbl>
              <c:idx val="2"/>
              <c:layout>
                <c:manualLayout>
                  <c:x val="-5.3777155974886888E-17"/>
                  <c:y val="-1.8181818181818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1BC-4C87-8FA8-B5F3D990C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TABULADOR!$DZ$3:$DZ$8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No cambiaria</c:v>
                </c:pt>
                <c:pt idx="5">
                  <c:v>Ns/nc</c:v>
                </c:pt>
              </c:strCache>
            </c:strRef>
          </c:cat>
          <c:val>
            <c:numRef>
              <c:f>TABULADOR!$EG$3:$EG$8</c:f>
              <c:numCache>
                <c:formatCode>0.00%</c:formatCode>
                <c:ptCount val="6"/>
                <c:pt idx="0">
                  <c:v>0</c:v>
                </c:pt>
                <c:pt idx="1">
                  <c:v>1.6000000000000001E-3</c:v>
                </c:pt>
                <c:pt idx="2">
                  <c:v>1.6000000000000001E-3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91BC-4C87-8FA8-B5F3D990C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8351744"/>
        <c:axId val="138353280"/>
      </c:barChart>
      <c:catAx>
        <c:axId val="13835174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38353280"/>
        <c:crosses val="autoZero"/>
        <c:auto val="1"/>
        <c:lblAlgn val="ctr"/>
        <c:lblOffset val="100"/>
        <c:noMultiLvlLbl val="0"/>
      </c:catAx>
      <c:valAx>
        <c:axId val="1383532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8351744"/>
        <c:crosses val="autoZero"/>
        <c:crossBetween val="between"/>
      </c:valAx>
      <c:spPr>
        <a:noFill/>
        <a:ln w="25400">
          <a:noFill/>
        </a:ln>
        <a:scene3d>
          <a:camera prst="orthographicFront"/>
          <a:lightRig rig="threePt" dir="t"/>
        </a:scene3d>
        <a:sp3d>
          <a:bevelB/>
        </a:sp3d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644498016105888E-2"/>
          <c:y val="0.31690829555396482"/>
          <c:w val="0.96777973052138255"/>
          <c:h val="0.58505352739998406"/>
        </c:manualLayout>
      </c:layout>
      <c:bar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6036-4A90-88B0-5D3210945EA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6036-4A90-88B0-5D3210945EA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6036-4A90-88B0-5D3210945EA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6036-4A90-88B0-5D3210945EA6}"/>
              </c:ext>
            </c:extLst>
          </c:dPt>
          <c:dPt>
            <c:idx val="4"/>
            <c:invertIfNegative val="0"/>
            <c:bubble3D val="0"/>
            <c:spPr>
              <a:solidFill>
                <a:srgbClr val="FF33CC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6036-4A90-88B0-5D3210945EA6}"/>
              </c:ext>
            </c:extLst>
          </c:dPt>
          <c:dPt>
            <c:idx val="5"/>
            <c:invertIfNegative val="0"/>
            <c:bubble3D val="0"/>
            <c:spPr>
              <a:solidFill>
                <a:srgbClr val="6666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6036-4A90-88B0-5D3210945EA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6036-4A90-88B0-5D3210945EA6}"/>
              </c:ext>
            </c:extLst>
          </c:dPt>
          <c:dLbls>
            <c:dLbl>
              <c:idx val="5"/>
              <c:layout>
                <c:manualLayout>
                  <c:x val="0"/>
                  <c:y val="-2.0202020202021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36-4A90-88B0-5D3210945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TABULADOR!$DZ$30:$DZ$33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TABULADOR!$EA$30:$EA$33</c:f>
              <c:numCache>
                <c:formatCode>0.00%</c:formatCode>
                <c:ptCount val="4"/>
                <c:pt idx="0">
                  <c:v>5.5E-2</c:v>
                </c:pt>
                <c:pt idx="1">
                  <c:v>1.6666666666666668E-3</c:v>
                </c:pt>
                <c:pt idx="2">
                  <c:v>6.6666666666666671E-3</c:v>
                </c:pt>
                <c:pt idx="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36-4A90-88B0-5D3210945EA6}"/>
            </c:ext>
          </c:extLst>
        </c:ser>
        <c:ser>
          <c:idx val="1"/>
          <c:order val="1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0-6036-4A90-88B0-5D3210945E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2-6036-4A90-88B0-5D3210945EA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4-6036-4A90-88B0-5D3210945EA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6036-4A90-88B0-5D3210945EA6}"/>
              </c:ext>
            </c:extLst>
          </c:dPt>
          <c:cat>
            <c:strRef>
              <c:f>TABULADOR!$DZ$30:$DZ$33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TABULADOR!$EB$30:$EB$33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036-4A90-88B0-5D3210945EA6}"/>
            </c:ext>
          </c:extLst>
        </c:ser>
        <c:ser>
          <c:idx val="2"/>
          <c:order val="2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9-6036-4A90-88B0-5D3210945EA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B-6036-4A90-88B0-5D3210945EA6}"/>
              </c:ext>
            </c:extLst>
          </c:dPt>
          <c:dPt>
            <c:idx val="2"/>
            <c:invertIfNegative val="0"/>
            <c:bubble3D val="0"/>
            <c:spPr>
              <a:solidFill>
                <a:srgbClr val="B85808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6036-4A90-88B0-5D3210945EA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6036-4A90-88B0-5D3210945E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TABULADOR!$DZ$30:$DZ$33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TABULADOR!$EC$30:$EC$33</c:f>
              <c:numCache>
                <c:formatCode>0.00%</c:formatCode>
                <c:ptCount val="4"/>
                <c:pt idx="0">
                  <c:v>1.6666666666666668E-3</c:v>
                </c:pt>
                <c:pt idx="1">
                  <c:v>1.3333333333333334E-2</c:v>
                </c:pt>
                <c:pt idx="2">
                  <c:v>2.3333333333333334E-2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036-4A90-88B0-5D3210945EA6}"/>
            </c:ext>
          </c:extLst>
        </c:ser>
        <c:ser>
          <c:idx val="3"/>
          <c:order val="3"/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2-6036-4A90-88B0-5D3210945E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4-6036-4A90-88B0-5D3210945EA6}"/>
              </c:ext>
            </c:extLst>
          </c:dPt>
          <c:cat>
            <c:strRef>
              <c:f>TABULADOR!$DZ$30:$DZ$33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TABULADOR!$ED$30:$ED$33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6036-4A90-88B0-5D3210945EA6}"/>
            </c:ext>
          </c:extLst>
        </c:ser>
        <c:ser>
          <c:idx val="4"/>
          <c:order val="4"/>
          <c:spPr>
            <a:solidFill>
              <a:srgbClr val="FF0000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7-6036-4A90-88B0-5D3210945EA6}"/>
              </c:ext>
            </c:extLst>
          </c:dPt>
          <c:dPt>
            <c:idx val="1"/>
            <c:invertIfNegative val="0"/>
            <c:bubble3D val="0"/>
            <c:spPr>
              <a:solidFill>
                <a:srgbClr val="99FF3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9-6036-4A90-88B0-5D3210945E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6036-4A90-88B0-5D3210945E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6036-4A90-88B0-5D3210945E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TABULADOR!$DZ$30:$DZ$33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TABULADOR!$EE$30:$EE$33</c:f>
              <c:numCache>
                <c:formatCode>0.00%</c:formatCode>
                <c:ptCount val="4"/>
                <c:pt idx="0">
                  <c:v>6.6666666666666671E-3</c:v>
                </c:pt>
                <c:pt idx="1">
                  <c:v>1.6666666666666668E-3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036-4A90-88B0-5D3210945EA6}"/>
            </c:ext>
          </c:extLst>
        </c:ser>
        <c:ser>
          <c:idx val="5"/>
          <c:order val="5"/>
          <c:spPr>
            <a:solidFill>
              <a:srgbClr val="FF0000"/>
            </a:solidFill>
            <a:scene3d>
              <a:camera prst="orthographicFront"/>
              <a:lightRig rig="threePt" dir="t"/>
            </a:scene3d>
            <a:sp3d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2E-6036-4A90-88B0-5D3210945E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0-6036-4A90-88B0-5D3210945EA6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2-6036-4A90-88B0-5D3210945EA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4-6036-4A90-88B0-5D3210945EA6}"/>
              </c:ext>
            </c:extLst>
          </c:dPt>
          <c:cat>
            <c:strRef>
              <c:f>TABULADOR!$DZ$30:$DZ$33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TABULADOR!$EF$30:$EF$33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6036-4A90-88B0-5D3210945EA6}"/>
            </c:ext>
          </c:extLst>
        </c:ser>
        <c:ser>
          <c:idx val="6"/>
          <c:order val="6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37-6036-4A90-88B0-5D3210945E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39-6036-4A90-88B0-5D3210945EA6}"/>
              </c:ext>
            </c:extLst>
          </c:dPt>
          <c:dPt>
            <c:idx val="2"/>
            <c:invertIfNegative val="0"/>
            <c:bubble3D val="0"/>
            <c:spPr>
              <a:solidFill>
                <a:srgbClr val="FF33CC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3A-6036-4A90-88B0-5D3210945EA6}"/>
              </c:ext>
            </c:extLst>
          </c:dPt>
          <c:dLbls>
            <c:dLbl>
              <c:idx val="1"/>
              <c:layout>
                <c:manualLayout>
                  <c:x val="2.6874555817774052E-17"/>
                  <c:y val="-1.4141414141414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036-4A90-88B0-5D3210945EA6}"/>
                </c:ext>
              </c:extLst>
            </c:dLbl>
            <c:dLbl>
              <c:idx val="2"/>
              <c:layout>
                <c:manualLayout>
                  <c:x val="0"/>
                  <c:y val="-1.4141414141414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036-4A90-88B0-5D3210945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TABULADOR!$DZ$30:$DZ$33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TABULADOR!$EG$30:$EG$33</c:f>
              <c:numCache>
                <c:formatCode>0.00%</c:formatCode>
                <c:ptCount val="4"/>
                <c:pt idx="0">
                  <c:v>0</c:v>
                </c:pt>
                <c:pt idx="1">
                  <c:v>1.6666666666666668E-3</c:v>
                </c:pt>
                <c:pt idx="2">
                  <c:v>1.6666666666666668E-3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6036-4A90-88B0-5D3210945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8351744"/>
        <c:axId val="138353280"/>
      </c:barChart>
      <c:catAx>
        <c:axId val="13835174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38353280"/>
        <c:crosses val="autoZero"/>
        <c:auto val="1"/>
        <c:lblAlgn val="ctr"/>
        <c:lblOffset val="100"/>
        <c:noMultiLvlLbl val="0"/>
      </c:catAx>
      <c:valAx>
        <c:axId val="1383532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8351744"/>
        <c:crosses val="autoZero"/>
        <c:crossBetween val="between"/>
      </c:valAx>
      <c:spPr>
        <a:noFill/>
        <a:ln w="25400">
          <a:noFill/>
        </a:ln>
        <a:scene3d>
          <a:camera prst="orthographicFront"/>
          <a:lightRig rig="threePt" dir="t"/>
        </a:scene3d>
        <a:sp3d>
          <a:bevelB/>
        </a:sp3d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Género de los entrevistados</a:t>
            </a:r>
          </a:p>
        </c:rich>
      </c:tx>
      <c:layout>
        <c:manualLayout>
          <c:xMode val="edge"/>
          <c:yMode val="edge"/>
          <c:x val="0.38235565457656989"/>
          <c:y val="1.2106537530266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32603130232622"/>
          <c:y val="8.8809714463658138E-2"/>
          <c:w val="0.66131641826845455"/>
          <c:h val="0.91111148182748347"/>
        </c:manualLayout>
      </c:layout>
      <c:pieChart>
        <c:varyColors val="1"/>
        <c:ser>
          <c:idx val="0"/>
          <c:order val="0"/>
          <c:spPr>
            <a:solidFill>
              <a:srgbClr val="E3DECF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explosion val="3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832C-4310-A574-A7A4D1BD3D36}"/>
              </c:ext>
            </c:extLst>
          </c:dPt>
          <c:dPt>
            <c:idx val="1"/>
            <c:bubble3D val="0"/>
            <c:spPr>
              <a:solidFill>
                <a:srgbClr val="FF66CC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832C-4310-A574-A7A4D1BD3D36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C-4310-A574-A7A4D1BD3D36}"/>
                </c:ext>
              </c:extLst>
            </c:dLbl>
            <c:dLbl>
              <c:idx val="1"/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C-4310-A574-A7A4D1BD3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TABULADOR!$A$3:$A$4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TABULADOR!$B$3:$B$4</c:f>
              <c:numCache>
                <c:formatCode>0.00%</c:formatCode>
                <c:ptCount val="2"/>
                <c:pt idx="0">
                  <c:v>0.49759999999999999</c:v>
                </c:pt>
                <c:pt idx="1">
                  <c:v>0.50239999999999996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2C-4310-A574-A7A4D1BD3D3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E. ¿Hasta qué año estudió usted?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3"/>
          <c:dPt>
            <c:idx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D61F-483E-A6E3-5D094A742A43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D61F-483E-A6E3-5D094A742A43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D61F-483E-A6E3-5D094A742A43}"/>
              </c:ext>
            </c:extLst>
          </c:dPt>
          <c:dPt>
            <c:idx val="3"/>
            <c:bubble3D val="0"/>
            <c:spPr>
              <a:solidFill>
                <a:srgbClr val="6699FF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D61F-483E-A6E3-5D094A742A43}"/>
              </c:ext>
            </c:extLst>
          </c:dPt>
          <c:dPt>
            <c:idx val="4"/>
            <c:bubble3D val="0"/>
            <c:spPr>
              <a:solidFill>
                <a:srgbClr val="FF33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D61F-483E-A6E3-5D094A742A43}"/>
              </c:ext>
            </c:extLst>
          </c:dPt>
          <c:dPt>
            <c:idx val="5"/>
            <c:bubble3D val="0"/>
            <c:spPr>
              <a:solidFill>
                <a:srgbClr val="FFCC66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D61F-483E-A6E3-5D094A742A43}"/>
              </c:ext>
            </c:extLst>
          </c:dPt>
          <c:dLbls>
            <c:dLbl>
              <c:idx val="0"/>
              <c:layout>
                <c:manualLayout>
                  <c:x val="0.12970394023682014"/>
                  <c:y val="1.513317191283292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1F-483E-A6E3-5D094A742A43}"/>
                </c:ext>
              </c:extLst>
            </c:dLbl>
            <c:dLbl>
              <c:idx val="5"/>
              <c:layout>
                <c:manualLayout>
                  <c:x val="-7.1921568627451114E-3"/>
                  <c:y val="-4.08888888888889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1F-483E-A6E3-5D094A742A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TABULADOR!$E$3:$E$8</c:f>
              <c:strCache>
                <c:ptCount val="6"/>
                <c:pt idx="0">
                  <c:v>Nada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</c:v>
                </c:pt>
                <c:pt idx="4">
                  <c:v>Universidad</c:v>
                </c:pt>
                <c:pt idx="5">
                  <c:v>Ns/nc</c:v>
                </c:pt>
              </c:strCache>
            </c:strRef>
          </c:cat>
          <c:val>
            <c:numRef>
              <c:f>TABULADOR!$F$3:$F$8</c:f>
              <c:numCache>
                <c:formatCode>0.00%</c:formatCode>
                <c:ptCount val="6"/>
                <c:pt idx="0">
                  <c:v>3.2000000000000002E-3</c:v>
                </c:pt>
                <c:pt idx="1">
                  <c:v>5.28E-2</c:v>
                </c:pt>
                <c:pt idx="2">
                  <c:v>0.13120000000000001</c:v>
                </c:pt>
                <c:pt idx="3">
                  <c:v>0.42399999999999999</c:v>
                </c:pt>
                <c:pt idx="4">
                  <c:v>0.38879999999999998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1F-483E-A6E3-5D094A742A4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270"/>
      </c:pieChart>
    </c:plotArea>
    <c:plotVisOnly val="1"/>
    <c:dispBlanksAs val="gap"/>
    <c:showDLblsOverMax val="0"/>
  </c:chart>
  <c:spPr>
    <a:ln>
      <a:noFill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>
                <a:effectLst/>
              </a:rPr>
              <a:t>F</a:t>
            </a:r>
            <a:r>
              <a:rPr lang="es-ES" sz="1800" b="0">
                <a:effectLst/>
              </a:rPr>
              <a:t>. ¿Cuál es su principal ocupación? </a:t>
            </a:r>
            <a:endParaRPr lang="es-MX" sz="1800" b="1">
              <a:effectLst/>
            </a:endParaRPr>
          </a:p>
        </c:rich>
      </c:tx>
      <c:layout>
        <c:manualLayout>
          <c:xMode val="edge"/>
          <c:yMode val="edge"/>
          <c:x val="0.6151837731619224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618426211662031"/>
          <c:y val="0.10091625199392448"/>
          <c:w val="0.63348982190055769"/>
          <c:h val="0.8727741129816399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5"/>
          <c:dLbls>
            <c:dLbl>
              <c:idx val="6"/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8B-4039-8176-3B9BF7CF44E7}"/>
                </c:ext>
              </c:extLst>
            </c:dLbl>
            <c:dLbl>
              <c:idx val="9"/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B-4039-8176-3B9BF7CF44E7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TABULADOR!$I$3:$I$14</c:f>
              <c:strCache>
                <c:ptCount val="12"/>
                <c:pt idx="0">
                  <c:v>1) Empleado público (no maestro)</c:v>
                </c:pt>
                <c:pt idx="1">
                  <c:v>2) Trabajador x cuenta propia</c:v>
                </c:pt>
                <c:pt idx="2">
                  <c:v>3) Sector privado (no maestro) </c:v>
                </c:pt>
                <c:pt idx="3">
                  <c:v>4) Sector agropecuario</c:v>
                </c:pt>
                <c:pt idx="4">
                  <c:v>5) Obrero</c:v>
                </c:pt>
                <c:pt idx="5">
                  <c:v>6) Ama de casa</c:v>
                </c:pt>
                <c:pt idx="6">
                  <c:v>7) Estudiante   </c:v>
                </c:pt>
                <c:pt idx="7">
                  <c:v>8) Maestro </c:v>
                </c:pt>
                <c:pt idx="8">
                  <c:v>9) Desempleado</c:v>
                </c:pt>
                <c:pt idx="9">
                  <c:v>10) Jubilado         </c:v>
                </c:pt>
                <c:pt idx="10">
                  <c:v>98) Otro</c:v>
                </c:pt>
                <c:pt idx="11">
                  <c:v>99) Ns/Nc            </c:v>
                </c:pt>
              </c:strCache>
            </c:strRef>
          </c:cat>
          <c:val>
            <c:numRef>
              <c:f>TABULADOR!$J$3:$J$14</c:f>
              <c:numCache>
                <c:formatCode>0.00%</c:formatCode>
                <c:ptCount val="12"/>
                <c:pt idx="0">
                  <c:v>9.9199999999999997E-2</c:v>
                </c:pt>
                <c:pt idx="1">
                  <c:v>0.21440000000000001</c:v>
                </c:pt>
                <c:pt idx="2">
                  <c:v>0.12</c:v>
                </c:pt>
                <c:pt idx="3">
                  <c:v>1.7600000000000001E-2</c:v>
                </c:pt>
                <c:pt idx="4">
                  <c:v>6.4000000000000001E-2</c:v>
                </c:pt>
                <c:pt idx="5">
                  <c:v>0.20480000000000001</c:v>
                </c:pt>
                <c:pt idx="6">
                  <c:v>0.1648</c:v>
                </c:pt>
                <c:pt idx="7">
                  <c:v>3.2000000000000001E-2</c:v>
                </c:pt>
                <c:pt idx="8">
                  <c:v>4.48E-2</c:v>
                </c:pt>
                <c:pt idx="9">
                  <c:v>3.5200000000000002E-2</c:v>
                </c:pt>
                <c:pt idx="10">
                  <c:v>0</c:v>
                </c:pt>
                <c:pt idx="11">
                  <c:v>3.2000000000000002E-3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8B-4039-8176-3B9BF7CF44E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05"/>
      </c:pieChart>
    </c:plotArea>
    <c:plotVisOnly val="1"/>
    <c:dispBlanksAs val="gap"/>
    <c:showDLblsOverMax val="0"/>
  </c:chart>
  <c:spPr>
    <a:ln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3) </a:t>
            </a:r>
            <a:r>
              <a:rPr lang="es-ES" sz="1800" b="0" i="0" u="none" strike="noStrike" baseline="0">
                <a:effectLst/>
              </a:rPr>
              <a:t>Independientemente de por quién haya votado </a:t>
            </a:r>
          </a:p>
          <a:p>
            <a:pPr>
              <a:defRPr/>
            </a:pPr>
            <a:r>
              <a:rPr lang="es-ES" sz="1800" b="1" i="0" u="none" strike="noStrike" baseline="0">
                <a:effectLst/>
              </a:rPr>
              <a:t>¿Con cuál partido político se identifica usted más? </a:t>
            </a:r>
            <a:endParaRPr lang="es-MX" sz="1800">
              <a:effectLst/>
            </a:endParaRPr>
          </a:p>
        </c:rich>
      </c:tx>
      <c:layout>
        <c:manualLayout>
          <c:xMode val="edge"/>
          <c:yMode val="edge"/>
          <c:x val="0.2235903343804344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981165815811484"/>
          <c:y val="9.2711533579328292E-2"/>
          <c:w val="0.84286114609136065"/>
          <c:h val="0.875689214695620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B2A27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0CFE-4921-8E65-1ACA65E65C4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CFE-4921-8E65-1ACA65E65C4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CFE-4921-8E65-1ACA65E65C4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7-0CFE-4921-8E65-1ACA65E65C4E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9-0CFE-4921-8E65-1ACA65E65C4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0CFE-4921-8E65-1ACA65E65C4E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0CFE-4921-8E65-1ACA65E65C4E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0CFE-4921-8E65-1ACA65E65C4E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1-0CFE-4921-8E65-1ACA65E65C4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0CFE-4921-8E65-1ACA65E65C4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5-0CFE-4921-8E65-1ACA65E65C4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7-0CFE-4921-8E65-1ACA65E65C4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9-0CFE-4921-8E65-1ACA65E65C4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B-0CFE-4921-8E65-1ACA65E65C4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D-0CFE-4921-8E65-1ACA65E65C4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F-0CFE-4921-8E65-1ACA65E65C4E}"/>
              </c:ext>
            </c:extLst>
          </c:dPt>
          <c:dPt>
            <c:idx val="16"/>
            <c:invertIfNegative val="0"/>
            <c:bubble3D val="0"/>
            <c:spPr>
              <a:solidFill>
                <a:srgbClr val="FF66CC"/>
              </a:solidFill>
            </c:spPr>
            <c:extLst>
              <c:ext xmlns:c16="http://schemas.microsoft.com/office/drawing/2014/chart" uri="{C3380CC4-5D6E-409C-BE32-E72D297353CC}">
                <c16:uniqueId val="{00000021-0CFE-4921-8E65-1ACA65E65C4E}"/>
              </c:ext>
            </c:extLst>
          </c:dPt>
          <c:dPt>
            <c:idx val="17"/>
            <c:invertIfNegative val="0"/>
            <c:bubble3D val="0"/>
            <c:spPr>
              <a:solidFill>
                <a:srgbClr val="FF66CC"/>
              </a:solidFill>
            </c:spPr>
            <c:extLst>
              <c:ext xmlns:c16="http://schemas.microsoft.com/office/drawing/2014/chart" uri="{C3380CC4-5D6E-409C-BE32-E72D297353CC}">
                <c16:uniqueId val="{00000023-0CFE-4921-8E65-1ACA65E65C4E}"/>
              </c:ext>
            </c:extLst>
          </c:dPt>
          <c:dPt>
            <c:idx val="1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0CFE-4921-8E65-1ACA65E65C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TABULADOR!$U$3:$U$21</c:f>
              <c:strCache>
                <c:ptCount val="19"/>
                <c:pt idx="0">
                  <c:v>PAN mucho</c:v>
                </c:pt>
                <c:pt idx="1">
                  <c:v>PAN poco</c:v>
                </c:pt>
                <c:pt idx="2">
                  <c:v>PRI mucho</c:v>
                </c:pt>
                <c:pt idx="3">
                  <c:v>PRI poco </c:v>
                </c:pt>
                <c:pt idx="4">
                  <c:v>PRD mucho</c:v>
                </c:pt>
                <c:pt idx="5">
                  <c:v>PRD poco </c:v>
                </c:pt>
                <c:pt idx="6">
                  <c:v>PT mucho</c:v>
                </c:pt>
                <c:pt idx="7">
                  <c:v>PT poco </c:v>
                </c:pt>
                <c:pt idx="8">
                  <c:v>PVEM mucho</c:v>
                </c:pt>
                <c:pt idx="9">
                  <c:v>PVEM poco</c:v>
                </c:pt>
                <c:pt idx="10">
                  <c:v>MC mucho</c:v>
                </c:pt>
                <c:pt idx="11">
                  <c:v>MC poco </c:v>
                </c:pt>
                <c:pt idx="12">
                  <c:v>PNA mucho</c:v>
                </c:pt>
                <c:pt idx="13">
                  <c:v>PNApoco </c:v>
                </c:pt>
                <c:pt idx="14">
                  <c:v>Morena mucho</c:v>
                </c:pt>
                <c:pt idx="15">
                  <c:v>Morena poco </c:v>
                </c:pt>
                <c:pt idx="16">
                  <c:v>PES mucho</c:v>
                </c:pt>
                <c:pt idx="17">
                  <c:v>PES poco </c:v>
                </c:pt>
                <c:pt idx="18">
                  <c:v>Ns/Nc</c:v>
                </c:pt>
              </c:strCache>
            </c:strRef>
          </c:cat>
          <c:val>
            <c:numRef>
              <c:f>TABULADOR!$V$3:$V$21</c:f>
              <c:numCache>
                <c:formatCode>0.00%</c:formatCode>
                <c:ptCount val="19"/>
                <c:pt idx="0">
                  <c:v>6.88E-2</c:v>
                </c:pt>
                <c:pt idx="1">
                  <c:v>8.1600000000000006E-2</c:v>
                </c:pt>
                <c:pt idx="2">
                  <c:v>0.13120000000000001</c:v>
                </c:pt>
                <c:pt idx="3">
                  <c:v>5.9200000000000003E-2</c:v>
                </c:pt>
                <c:pt idx="4">
                  <c:v>0.08</c:v>
                </c:pt>
                <c:pt idx="5">
                  <c:v>2.0799999999999999E-2</c:v>
                </c:pt>
                <c:pt idx="6">
                  <c:v>4.7999999999999996E-3</c:v>
                </c:pt>
                <c:pt idx="7">
                  <c:v>3.2000000000000002E-3</c:v>
                </c:pt>
                <c:pt idx="8">
                  <c:v>1.9199999999999998E-2</c:v>
                </c:pt>
                <c:pt idx="9">
                  <c:v>6.4000000000000003E-3</c:v>
                </c:pt>
                <c:pt idx="10">
                  <c:v>2.7199999999999998E-2</c:v>
                </c:pt>
                <c:pt idx="11">
                  <c:v>4.7999999999999996E-3</c:v>
                </c:pt>
                <c:pt idx="12">
                  <c:v>1.2800000000000001E-2</c:v>
                </c:pt>
                <c:pt idx="13">
                  <c:v>4.7999999999999996E-3</c:v>
                </c:pt>
                <c:pt idx="14">
                  <c:v>0.13600000000000001</c:v>
                </c:pt>
                <c:pt idx="15">
                  <c:v>0.2432</c:v>
                </c:pt>
                <c:pt idx="16">
                  <c:v>1.6000000000000001E-3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CFE-4921-8E65-1ACA65E65C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axId val="138116480"/>
        <c:axId val="138127232"/>
      </c:barChart>
      <c:catAx>
        <c:axId val="1381164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/>
            </a:pPr>
            <a:endParaRPr lang="es-MX"/>
          </a:p>
        </c:txPr>
        <c:crossAx val="138127232"/>
        <c:crosses val="autoZero"/>
        <c:auto val="1"/>
        <c:lblAlgn val="ctr"/>
        <c:lblOffset val="100"/>
        <c:noMultiLvlLbl val="0"/>
      </c:catAx>
      <c:valAx>
        <c:axId val="13812723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381164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644498016105888E-2"/>
          <c:y val="0.31690829555396482"/>
          <c:w val="0.96777973052138255"/>
          <c:h val="0.58505352739998406"/>
        </c:manualLayout>
      </c:layout>
      <c:bar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E853-4FC1-B48C-4D8768D7B53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E853-4FC1-B48C-4D8768D7B53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E853-4FC1-B48C-4D8768D7B5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E853-4FC1-B48C-4D8768D7B53B}"/>
              </c:ext>
            </c:extLst>
          </c:dPt>
          <c:dPt>
            <c:idx val="4"/>
            <c:invertIfNegative val="0"/>
            <c:bubble3D val="0"/>
            <c:spPr>
              <a:solidFill>
                <a:srgbClr val="6666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E853-4FC1-B48C-4D8768D7B53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E853-4FC1-B48C-4D8768D7B53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E853-4FC1-B48C-4D8768D7B53B}"/>
              </c:ext>
            </c:extLst>
          </c:dPt>
          <c:dLbls>
            <c:dLbl>
              <c:idx val="5"/>
              <c:layout>
                <c:manualLayout>
                  <c:x val="0"/>
                  <c:y val="-2.0202020202021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53-4FC1-B48C-4D8768D7B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TABULADOR!$AC$3:$AC$8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TABULADOR!$AD$3:$AD$8</c:f>
              <c:numCache>
                <c:formatCode>0.00%</c:formatCode>
                <c:ptCount val="6"/>
                <c:pt idx="0">
                  <c:v>0.1648</c:v>
                </c:pt>
                <c:pt idx="1">
                  <c:v>0.16159999999999999</c:v>
                </c:pt>
                <c:pt idx="2">
                  <c:v>0.20960000000000001</c:v>
                </c:pt>
                <c:pt idx="3">
                  <c:v>7.0400000000000004E-2</c:v>
                </c:pt>
                <c:pt idx="4">
                  <c:v>3.6799999999999999E-2</c:v>
                </c:pt>
                <c:pt idx="5">
                  <c:v>1.44E-2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853-4FC1-B48C-4D8768D7B53B}"/>
            </c:ext>
          </c:extLst>
        </c:ser>
        <c:ser>
          <c:idx val="1"/>
          <c:order val="1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0-E853-4FC1-B48C-4D8768D7B5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2-E853-4FC1-B48C-4D8768D7B53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4-E853-4FC1-B48C-4D8768D7B5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E853-4FC1-B48C-4D8768D7B53B}"/>
              </c:ext>
            </c:extLst>
          </c:dPt>
          <c:cat>
            <c:strRef>
              <c:f>TABULADOR!$AC$3:$AC$8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TABULADOR!$AE$3:$AE$8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53-4FC1-B48C-4D8768D7B53B}"/>
            </c:ext>
          </c:extLst>
        </c:ser>
        <c:ser>
          <c:idx val="2"/>
          <c:order val="2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9-E853-4FC1-B48C-4D8768D7B53B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B-E853-4FC1-B48C-4D8768D7B53B}"/>
              </c:ext>
            </c:extLst>
          </c:dPt>
          <c:dPt>
            <c:idx val="2"/>
            <c:invertIfNegative val="0"/>
            <c:bubble3D val="0"/>
            <c:spPr>
              <a:solidFill>
                <a:srgbClr val="B85808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E853-4FC1-B48C-4D8768D7B5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E853-4FC1-B48C-4D8768D7B5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TABULADOR!$AC$3:$AC$8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TABULADOR!$AF$3:$AF$8</c:f>
              <c:numCache>
                <c:formatCode>0.00%</c:formatCode>
                <c:ptCount val="6"/>
                <c:pt idx="0">
                  <c:v>2.7199999999999998E-2</c:v>
                </c:pt>
                <c:pt idx="1">
                  <c:v>4.8000000000000001E-2</c:v>
                </c:pt>
                <c:pt idx="2">
                  <c:v>0.17119999999999999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53-4FC1-B48C-4D8768D7B53B}"/>
            </c:ext>
          </c:extLst>
        </c:ser>
        <c:ser>
          <c:idx val="3"/>
          <c:order val="3"/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2-E853-4FC1-B48C-4D8768D7B5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4-E853-4FC1-B48C-4D8768D7B53B}"/>
              </c:ext>
            </c:extLst>
          </c:dPt>
          <c:cat>
            <c:strRef>
              <c:f>TABULADOR!$AC$3:$AC$8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TABULADOR!$AG$3:$AG$8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853-4FC1-B48C-4D8768D7B53B}"/>
            </c:ext>
          </c:extLst>
        </c:ser>
        <c:ser>
          <c:idx val="4"/>
          <c:order val="4"/>
          <c:spPr>
            <a:solidFill>
              <a:srgbClr val="FF0000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7-E853-4FC1-B48C-4D8768D7B53B}"/>
              </c:ext>
            </c:extLst>
          </c:dPt>
          <c:dPt>
            <c:idx val="1"/>
            <c:invertIfNegative val="0"/>
            <c:bubble3D val="0"/>
            <c:spPr>
              <a:solidFill>
                <a:srgbClr val="99FF3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9-E853-4FC1-B48C-4D8768D7B53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E853-4FC1-B48C-4D8768D7B53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E853-4FC1-B48C-4D8768D7B5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TABULADOR!$AC$3:$AC$8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TABULADOR!$AH$3:$AH$8</c:f>
              <c:numCache>
                <c:formatCode>0.00%</c:formatCode>
                <c:ptCount val="6"/>
                <c:pt idx="0">
                  <c:v>6.08E-2</c:v>
                </c:pt>
                <c:pt idx="1">
                  <c:v>8.0000000000000002E-3</c:v>
                </c:pt>
                <c:pt idx="2">
                  <c:v>6.4000000000000003E-3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853-4FC1-B48C-4D8768D7B53B}"/>
            </c:ext>
          </c:extLst>
        </c:ser>
        <c:ser>
          <c:idx val="5"/>
          <c:order val="5"/>
          <c:spPr>
            <a:solidFill>
              <a:srgbClr val="FF0000"/>
            </a:solidFill>
            <a:scene3d>
              <a:camera prst="orthographicFront"/>
              <a:lightRig rig="threePt" dir="t"/>
            </a:scene3d>
            <a:sp3d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2E-E853-4FC1-B48C-4D8768D7B5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0-E853-4FC1-B48C-4D8768D7B53B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2-E853-4FC1-B48C-4D8768D7B53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4-E853-4FC1-B48C-4D8768D7B53B}"/>
              </c:ext>
            </c:extLst>
          </c:dPt>
          <c:cat>
            <c:strRef>
              <c:f>TABULADOR!$AC$3:$AC$8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TABULADOR!$AI$3:$AI$8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E853-4FC1-B48C-4D8768D7B53B}"/>
            </c:ext>
          </c:extLst>
        </c:ser>
        <c:ser>
          <c:idx val="6"/>
          <c:order val="6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37-E853-4FC1-B48C-4D8768D7B5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39-E853-4FC1-B48C-4D8768D7B53B}"/>
              </c:ext>
            </c:extLst>
          </c:dPt>
          <c:dPt>
            <c:idx val="2"/>
            <c:invertIfNegative val="0"/>
            <c:bubble3D val="0"/>
            <c:spPr>
              <a:solidFill>
                <a:srgbClr val="FF33CC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3A-E853-4FC1-B48C-4D8768D7B53B}"/>
              </c:ext>
            </c:extLst>
          </c:dPt>
          <c:dLbls>
            <c:dLbl>
              <c:idx val="1"/>
              <c:layout>
                <c:manualLayout>
                  <c:x val="-1.4666666512686184E-3"/>
                  <c:y val="-2.02020202020202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853-4FC1-B48C-4D8768D7B53B}"/>
                </c:ext>
              </c:extLst>
            </c:dLbl>
            <c:dLbl>
              <c:idx val="2"/>
              <c:layout>
                <c:manualLayout>
                  <c:x val="0"/>
                  <c:y val="-1.4141414141414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853-4FC1-B48C-4D8768D7B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TABULADOR!$AC$3:$AC$8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TABULADOR!$AJ$3:$AJ$8</c:f>
              <c:numCache>
                <c:formatCode>0.00%</c:formatCode>
                <c:ptCount val="6"/>
                <c:pt idx="0">
                  <c:v>1.44E-2</c:v>
                </c:pt>
                <c:pt idx="1">
                  <c:v>4.7999999999999996E-3</c:v>
                </c:pt>
                <c:pt idx="2">
                  <c:v>1.6000000000000001E-3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E853-4FC1-B48C-4D8768D7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8351744"/>
        <c:axId val="138353280"/>
      </c:barChart>
      <c:catAx>
        <c:axId val="13835174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38353280"/>
        <c:crosses val="autoZero"/>
        <c:auto val="1"/>
        <c:lblAlgn val="ctr"/>
        <c:lblOffset val="100"/>
        <c:noMultiLvlLbl val="0"/>
      </c:catAx>
      <c:valAx>
        <c:axId val="1383532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8351744"/>
        <c:crosses val="autoZero"/>
        <c:crossBetween val="between"/>
      </c:valAx>
      <c:spPr>
        <a:noFill/>
        <a:ln w="25400">
          <a:noFill/>
        </a:ln>
        <a:scene3d>
          <a:camera prst="orthographicFront"/>
          <a:lightRig rig="threePt" dir="t"/>
        </a:scene3d>
        <a:sp3d>
          <a:bevelB/>
        </a:sp3d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644498016105888E-2"/>
          <c:y val="0.31690829555396482"/>
          <c:w val="0.96777973052138255"/>
          <c:h val="0.58505352739998406"/>
        </c:manualLayout>
      </c:layout>
      <c:bar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92F8-40B2-B936-1E5082CCF4E2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92F8-40B2-B936-1E5082CCF4E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92F8-40B2-B936-1E5082CCF4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92F8-40B2-B936-1E5082CCF4E2}"/>
              </c:ext>
            </c:extLst>
          </c:dPt>
          <c:dPt>
            <c:idx val="4"/>
            <c:invertIfNegative val="0"/>
            <c:bubble3D val="0"/>
            <c:spPr>
              <a:solidFill>
                <a:srgbClr val="FF33CC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92F8-40B2-B936-1E5082CCF4E2}"/>
              </c:ext>
            </c:extLst>
          </c:dPt>
          <c:dPt>
            <c:idx val="5"/>
            <c:invertIfNegative val="0"/>
            <c:bubble3D val="0"/>
            <c:spPr>
              <a:solidFill>
                <a:srgbClr val="6666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92F8-40B2-B936-1E5082CCF4E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92F8-40B2-B936-1E5082CCF4E2}"/>
              </c:ext>
            </c:extLst>
          </c:dPt>
          <c:dLbls>
            <c:dLbl>
              <c:idx val="5"/>
              <c:layout>
                <c:manualLayout>
                  <c:x val="0"/>
                  <c:y val="-2.0202020202021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F8-40B2-B936-1E5082CCF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TABULADOR!$AC$30:$AC$33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TABULADOR!$AD$30:$AD$33</c:f>
              <c:numCache>
                <c:formatCode>0.00%</c:formatCode>
                <c:ptCount val="4"/>
                <c:pt idx="0">
                  <c:v>0.17369308600337269</c:v>
                </c:pt>
                <c:pt idx="1">
                  <c:v>0.1703204047217538</c:v>
                </c:pt>
                <c:pt idx="2">
                  <c:v>0.22091062394603711</c:v>
                </c:pt>
                <c:pt idx="3">
                  <c:v>7.4198988195615517E-2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F8-40B2-B936-1E5082CCF4E2}"/>
            </c:ext>
          </c:extLst>
        </c:ser>
        <c:ser>
          <c:idx val="1"/>
          <c:order val="1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0-92F8-40B2-B936-1E5082CCF4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2-92F8-40B2-B936-1E5082CCF4E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4-92F8-40B2-B936-1E5082CCF4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92F8-40B2-B936-1E5082CCF4E2}"/>
              </c:ext>
            </c:extLst>
          </c:dPt>
          <c:cat>
            <c:strRef>
              <c:f>TABULADOR!$AC$30:$AC$33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TABULADOR!$AE$30:$AE$33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F8-40B2-B936-1E5082CCF4E2}"/>
            </c:ext>
          </c:extLst>
        </c:ser>
        <c:ser>
          <c:idx val="2"/>
          <c:order val="2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9-92F8-40B2-B936-1E5082CCF4E2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B-92F8-40B2-B936-1E5082CCF4E2}"/>
              </c:ext>
            </c:extLst>
          </c:dPt>
          <c:dPt>
            <c:idx val="2"/>
            <c:invertIfNegative val="0"/>
            <c:bubble3D val="0"/>
            <c:spPr>
              <a:solidFill>
                <a:srgbClr val="B85808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92F8-40B2-B936-1E5082CCF4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92F8-40B2-B936-1E5082CCF4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TABULADOR!$AC$30:$AC$33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TABULADOR!$AF$30:$AF$33</c:f>
              <c:numCache>
                <c:formatCode>0.00%</c:formatCode>
                <c:ptCount val="4"/>
                <c:pt idx="0">
                  <c:v>2.866779089376054E-2</c:v>
                </c:pt>
                <c:pt idx="1">
                  <c:v>5.0590219224283306E-2</c:v>
                </c:pt>
                <c:pt idx="2">
                  <c:v>0.18043844856661045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2F8-40B2-B936-1E5082CCF4E2}"/>
            </c:ext>
          </c:extLst>
        </c:ser>
        <c:ser>
          <c:idx val="3"/>
          <c:order val="3"/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2-92F8-40B2-B936-1E5082CCF4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4-92F8-40B2-B936-1E5082CCF4E2}"/>
              </c:ext>
            </c:extLst>
          </c:dPt>
          <c:cat>
            <c:strRef>
              <c:f>TABULADOR!$AC$30:$AC$33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TABULADOR!$AG$30:$AG$33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2F8-40B2-B936-1E5082CCF4E2}"/>
            </c:ext>
          </c:extLst>
        </c:ser>
        <c:ser>
          <c:idx val="4"/>
          <c:order val="4"/>
          <c:spPr>
            <a:solidFill>
              <a:srgbClr val="FF0000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7-92F8-40B2-B936-1E5082CCF4E2}"/>
              </c:ext>
            </c:extLst>
          </c:dPt>
          <c:dPt>
            <c:idx val="1"/>
            <c:invertIfNegative val="0"/>
            <c:bubble3D val="0"/>
            <c:spPr>
              <a:solidFill>
                <a:srgbClr val="99FF3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9-92F8-40B2-B936-1E5082CCF4E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92F8-40B2-B936-1E5082CCF4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92F8-40B2-B936-1E5082CCF4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TABULADOR!$AC$30:$AC$33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TABULADOR!$AH$30:$AH$33</c:f>
              <c:numCache>
                <c:formatCode>0.00%</c:formatCode>
                <c:ptCount val="4"/>
                <c:pt idx="0">
                  <c:v>6.4080944350758853E-2</c:v>
                </c:pt>
                <c:pt idx="1">
                  <c:v>8.4317032040472171E-3</c:v>
                </c:pt>
                <c:pt idx="2">
                  <c:v>6.7453625632377737E-3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2F8-40B2-B936-1E5082CCF4E2}"/>
            </c:ext>
          </c:extLst>
        </c:ser>
        <c:ser>
          <c:idx val="5"/>
          <c:order val="5"/>
          <c:spPr>
            <a:solidFill>
              <a:srgbClr val="FF0000"/>
            </a:solidFill>
            <a:scene3d>
              <a:camera prst="orthographicFront"/>
              <a:lightRig rig="threePt" dir="t"/>
            </a:scene3d>
            <a:sp3d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2E-92F8-40B2-B936-1E5082CCF4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0-92F8-40B2-B936-1E5082CCF4E2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2-92F8-40B2-B936-1E5082CCF4E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34-92F8-40B2-B936-1E5082CCF4E2}"/>
              </c:ext>
            </c:extLst>
          </c:dPt>
          <c:cat>
            <c:strRef>
              <c:f>TABULADOR!$AC$30:$AC$33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TABULADOR!$AI$30:$AI$33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92F8-40B2-B936-1E5082CCF4E2}"/>
            </c:ext>
          </c:extLst>
        </c:ser>
        <c:ser>
          <c:idx val="6"/>
          <c:order val="6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37-92F8-40B2-B936-1E5082CCF4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39-92F8-40B2-B936-1E5082CCF4E2}"/>
              </c:ext>
            </c:extLst>
          </c:dPt>
          <c:dLbls>
            <c:dLbl>
              <c:idx val="1"/>
              <c:layout>
                <c:manualLayout>
                  <c:x val="2.6874555817774052E-17"/>
                  <c:y val="-1.4141414141414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2F8-40B2-B936-1E5082CCF4E2}"/>
                </c:ext>
              </c:extLst>
            </c:dLbl>
            <c:dLbl>
              <c:idx val="2"/>
              <c:layout>
                <c:manualLayout>
                  <c:x val="0"/>
                  <c:y val="-1.4141414141414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2F8-40B2-B936-1E5082CCF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TABULADOR!$AC$30:$AC$33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TABULADOR!$AJ$30:$AJ$33</c:f>
              <c:numCache>
                <c:formatCode>0.00%</c:formatCode>
                <c:ptCount val="4"/>
                <c:pt idx="0">
                  <c:v>1.5177065767284991E-2</c:v>
                </c:pt>
                <c:pt idx="1">
                  <c:v>5.0590219224283303E-3</c:v>
                </c:pt>
                <c:pt idx="2">
                  <c:v>1.6863406408094434E-3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92F8-40B2-B936-1E5082CCF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8351744"/>
        <c:axId val="138353280"/>
      </c:barChart>
      <c:catAx>
        <c:axId val="13835174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38353280"/>
        <c:crosses val="autoZero"/>
        <c:auto val="1"/>
        <c:lblAlgn val="ctr"/>
        <c:lblOffset val="100"/>
        <c:noMultiLvlLbl val="0"/>
      </c:catAx>
      <c:valAx>
        <c:axId val="1383532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8351744"/>
        <c:crosses val="autoZero"/>
        <c:crossBetween val="between"/>
      </c:valAx>
      <c:spPr>
        <a:noFill/>
        <a:ln w="25400">
          <a:noFill/>
        </a:ln>
        <a:scene3d>
          <a:camera prst="orthographicFront"/>
          <a:lightRig rig="threePt" dir="t"/>
        </a:scene3d>
        <a:sp3d>
          <a:bevelB/>
        </a:sp3d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5728697417675E-2"/>
          <c:y val="0.12313824338137902"/>
          <c:w val="0.96776854260516465"/>
          <c:h val="0.76168021155553944"/>
        </c:manualLayout>
      </c:layout>
      <c:lineChart>
        <c:grouping val="standard"/>
        <c:varyColors val="0"/>
        <c:ser>
          <c:idx val="0"/>
          <c:order val="0"/>
          <c:tx>
            <c:strRef>
              <c:f>TABULADOR!$AN$2</c:f>
              <c:strCache>
                <c:ptCount val="1"/>
                <c:pt idx="0">
                  <c:v>Masculino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TABULADOR!$AM$3:$AM$8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TABULADOR!$AN$3:$AN$8</c:f>
              <c:numCache>
                <c:formatCode>0.00%</c:formatCode>
                <c:ptCount val="6"/>
                <c:pt idx="0">
                  <c:v>0.13120000000000001</c:v>
                </c:pt>
                <c:pt idx="1">
                  <c:v>0.1056</c:v>
                </c:pt>
                <c:pt idx="2">
                  <c:v>0.20480000000000001</c:v>
                </c:pt>
                <c:pt idx="3">
                  <c:v>3.3599999999999998E-2</c:v>
                </c:pt>
                <c:pt idx="4">
                  <c:v>1.7600000000000001E-2</c:v>
                </c:pt>
                <c:pt idx="5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C-4CE0-9095-A521E93E5A2D}"/>
            </c:ext>
          </c:extLst>
        </c:ser>
        <c:ser>
          <c:idx val="1"/>
          <c:order val="1"/>
          <c:tx>
            <c:strRef>
              <c:f>TABULADOR!$AO$2</c:f>
              <c:strCache>
                <c:ptCount val="1"/>
                <c:pt idx="0">
                  <c:v>Femenino</c:v>
                </c:pt>
              </c:strCache>
            </c:strRef>
          </c:tx>
          <c:spPr>
            <a:ln w="28575" cap="rnd">
              <a:solidFill>
                <a:srgbClr val="CC00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0099"/>
              </a:solidFill>
              <a:ln w="9525">
                <a:solidFill>
                  <a:srgbClr val="CC00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TABULADOR!$AM$3:$AM$8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TABULADOR!$AO$3:$AO$8</c:f>
              <c:numCache>
                <c:formatCode>0.00%</c:formatCode>
                <c:ptCount val="6"/>
                <c:pt idx="0">
                  <c:v>0.13600000000000001</c:v>
                </c:pt>
                <c:pt idx="1">
                  <c:v>0.1168</c:v>
                </c:pt>
                <c:pt idx="2">
                  <c:v>0.184</c:v>
                </c:pt>
                <c:pt idx="3">
                  <c:v>3.6799999999999999E-2</c:v>
                </c:pt>
                <c:pt idx="4">
                  <c:v>1.9199999999999998E-2</c:v>
                </c:pt>
                <c:pt idx="5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C-4CE0-9095-A521E93E5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25216"/>
        <c:axId val="140047488"/>
      </c:lineChart>
      <c:catAx>
        <c:axId val="14002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0047488"/>
        <c:crosses val="autoZero"/>
        <c:auto val="1"/>
        <c:lblAlgn val="ctr"/>
        <c:lblOffset val="100"/>
        <c:noMultiLvlLbl val="0"/>
      </c:catAx>
      <c:valAx>
        <c:axId val="140047488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4002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9772130068011"/>
          <c:y val="0.454444126302394"/>
          <c:w val="0.21849251150239324"/>
          <c:h val="3.4119093169606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8811680127087E-2"/>
          <c:y val="0.2161584347411119"/>
          <c:w val="0.96776237663974585"/>
          <c:h val="0.60172592062355845"/>
        </c:manualLayout>
      </c:layout>
      <c:lineChart>
        <c:grouping val="standard"/>
        <c:varyColors val="0"/>
        <c:ser>
          <c:idx val="0"/>
          <c:order val="0"/>
          <c:tx>
            <c:strRef>
              <c:f>TABULADOR!$AN$29</c:f>
              <c:strCache>
                <c:ptCount val="1"/>
                <c:pt idx="0">
                  <c:v>Masculino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TABULADOR!$AM$30:$AM$33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TABULADOR!$AN$30:$AN$33</c:f>
              <c:numCache>
                <c:formatCode>0.00%</c:formatCode>
                <c:ptCount val="4"/>
                <c:pt idx="0">
                  <c:v>0.13827993254637436</c:v>
                </c:pt>
                <c:pt idx="1">
                  <c:v>0.11129848229342328</c:v>
                </c:pt>
                <c:pt idx="2">
                  <c:v>0.21585160202360876</c:v>
                </c:pt>
                <c:pt idx="3">
                  <c:v>3.5413153456998317E-2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5-4E96-B8E3-024BD9E3C87C}"/>
            </c:ext>
          </c:extLst>
        </c:ser>
        <c:ser>
          <c:idx val="1"/>
          <c:order val="1"/>
          <c:tx>
            <c:strRef>
              <c:f>TABULADOR!$AO$29</c:f>
              <c:strCache>
                <c:ptCount val="1"/>
                <c:pt idx="0">
                  <c:v>Femenino</c:v>
                </c:pt>
              </c:strCache>
            </c:strRef>
          </c:tx>
          <c:spPr>
            <a:ln w="28575" cap="rnd">
              <a:solidFill>
                <a:srgbClr val="CC00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0099"/>
              </a:solidFill>
              <a:ln w="9525">
                <a:solidFill>
                  <a:srgbClr val="CC00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TABULADOR!$AM$30:$AM$33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TABULADOR!$AO$30:$AO$33</c:f>
              <c:numCache>
                <c:formatCode>0.00%</c:formatCode>
                <c:ptCount val="4"/>
                <c:pt idx="0">
                  <c:v>0.14333895446880271</c:v>
                </c:pt>
                <c:pt idx="1">
                  <c:v>0.12310286677908938</c:v>
                </c:pt>
                <c:pt idx="2">
                  <c:v>0.19392917369308602</c:v>
                </c:pt>
                <c:pt idx="3">
                  <c:v>3.87858347386172E-2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5-4E96-B8E3-024BD9E3C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86752"/>
        <c:axId val="140188288"/>
      </c:lineChart>
      <c:catAx>
        <c:axId val="1401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0188288"/>
        <c:crosses val="autoZero"/>
        <c:auto val="1"/>
        <c:lblAlgn val="ctr"/>
        <c:lblOffset val="100"/>
        <c:noMultiLvlLbl val="0"/>
      </c:catAx>
      <c:valAx>
        <c:axId val="140188288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4018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806032295271051"/>
          <c:y val="0.36528634920634923"/>
          <c:w val="0.21849251150239324"/>
          <c:h val="2.40098029866504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54462510704409E-3"/>
          <c:y val="0.12722619047619049"/>
          <c:w val="0.99804553748929559"/>
          <c:h val="0.74562746031746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TABULADOR!$AU$2</c:f>
              <c:strCache>
                <c:ptCount val="1"/>
                <c:pt idx="0">
                  <c:v>18-25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TABULADOR!$AT$3:$AT$8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TABULADOR!$AU$3:$AU$8</c:f>
              <c:numCache>
                <c:formatCode>0.00%</c:formatCode>
                <c:ptCount val="6"/>
                <c:pt idx="0">
                  <c:v>5.9200000000000003E-2</c:v>
                </c:pt>
                <c:pt idx="1">
                  <c:v>4.9599999999999998E-2</c:v>
                </c:pt>
                <c:pt idx="2">
                  <c:v>9.7600000000000006E-2</c:v>
                </c:pt>
                <c:pt idx="3">
                  <c:v>1.7600000000000001E-2</c:v>
                </c:pt>
                <c:pt idx="4">
                  <c:v>9.5999999999999992E-3</c:v>
                </c:pt>
                <c:pt idx="5">
                  <c:v>4.7999999999999996E-3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B-451F-8297-F7CA30201DCE}"/>
            </c:ext>
          </c:extLst>
        </c:ser>
        <c:ser>
          <c:idx val="1"/>
          <c:order val="1"/>
          <c:tx>
            <c:strRef>
              <c:f>TABULADOR!$AV$2</c:f>
              <c:strCache>
                <c:ptCount val="1"/>
                <c:pt idx="0">
                  <c:v>26-35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TABULADOR!$AT$3:$AT$8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TABULADOR!$AV$3:$AV$8</c:f>
              <c:numCache>
                <c:formatCode>0.00%</c:formatCode>
                <c:ptCount val="6"/>
                <c:pt idx="0">
                  <c:v>8.1600000000000006E-2</c:v>
                </c:pt>
                <c:pt idx="1">
                  <c:v>4.3200000000000002E-2</c:v>
                </c:pt>
                <c:pt idx="2">
                  <c:v>7.8399999999999997E-2</c:v>
                </c:pt>
                <c:pt idx="3">
                  <c:v>1.6E-2</c:v>
                </c:pt>
                <c:pt idx="4">
                  <c:v>9.5999999999999992E-3</c:v>
                </c:pt>
                <c:pt idx="5">
                  <c:v>1.6000000000000001E-3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B-451F-8297-F7CA30201DCE}"/>
            </c:ext>
          </c:extLst>
        </c:ser>
        <c:ser>
          <c:idx val="2"/>
          <c:order val="2"/>
          <c:tx>
            <c:strRef>
              <c:f>TABULADOR!$AW$2</c:f>
              <c:strCache>
                <c:ptCount val="1"/>
                <c:pt idx="0">
                  <c:v>36-45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TABULADOR!$AT$3:$AT$8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TABULADOR!$AW$3:$AW$8</c:f>
              <c:numCache>
                <c:formatCode>0.00%</c:formatCode>
                <c:ptCount val="6"/>
                <c:pt idx="0">
                  <c:v>6.2399999999999997E-2</c:v>
                </c:pt>
                <c:pt idx="1">
                  <c:v>6.2399999999999997E-2</c:v>
                </c:pt>
                <c:pt idx="2">
                  <c:v>9.1200000000000003E-2</c:v>
                </c:pt>
                <c:pt idx="3">
                  <c:v>1.9199999999999998E-2</c:v>
                </c:pt>
                <c:pt idx="4">
                  <c:v>8.0000000000000002E-3</c:v>
                </c:pt>
                <c:pt idx="5">
                  <c:v>1.6000000000000001E-3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5B-451F-8297-F7CA30201DCE}"/>
            </c:ext>
          </c:extLst>
        </c:ser>
        <c:ser>
          <c:idx val="3"/>
          <c:order val="3"/>
          <c:tx>
            <c:strRef>
              <c:f>TABULADOR!$AX$2</c:f>
              <c:strCache>
                <c:ptCount val="1"/>
                <c:pt idx="0">
                  <c:v>46-55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TABULADOR!$AT$3:$AT$8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TABULADOR!$AX$3:$AX$8</c:f>
              <c:numCache>
                <c:formatCode>0.00%</c:formatCode>
                <c:ptCount val="6"/>
                <c:pt idx="0">
                  <c:v>3.2000000000000001E-2</c:v>
                </c:pt>
                <c:pt idx="1">
                  <c:v>2.7199999999999998E-2</c:v>
                </c:pt>
                <c:pt idx="2">
                  <c:v>5.4399999999999997E-2</c:v>
                </c:pt>
                <c:pt idx="3">
                  <c:v>1.2800000000000001E-2</c:v>
                </c:pt>
                <c:pt idx="4">
                  <c:v>6.4000000000000003E-3</c:v>
                </c:pt>
                <c:pt idx="5">
                  <c:v>3.2000000000000002E-3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5B-451F-8297-F7CA30201DCE}"/>
            </c:ext>
          </c:extLst>
        </c:ser>
        <c:ser>
          <c:idx val="4"/>
          <c:order val="4"/>
          <c:tx>
            <c:strRef>
              <c:f>TABULADOR!$AY$2</c:f>
              <c:strCache>
                <c:ptCount val="1"/>
                <c:pt idx="0">
                  <c:v>56-64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TABULADOR!$AT$3:$AT$8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TABULADOR!$AY$3:$AY$8</c:f>
              <c:numCache>
                <c:formatCode>0.00%</c:formatCode>
                <c:ptCount val="6"/>
                <c:pt idx="0">
                  <c:v>2.8799999999999999E-2</c:v>
                </c:pt>
                <c:pt idx="1">
                  <c:v>3.04E-2</c:v>
                </c:pt>
                <c:pt idx="2">
                  <c:v>0.04</c:v>
                </c:pt>
                <c:pt idx="3">
                  <c:v>4.7999999999999996E-3</c:v>
                </c:pt>
                <c:pt idx="4">
                  <c:v>1.6000000000000001E-3</c:v>
                </c:pt>
                <c:pt idx="5">
                  <c:v>3.2000000000000002E-3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5B-451F-8297-F7CA30201DCE}"/>
            </c:ext>
          </c:extLst>
        </c:ser>
        <c:ser>
          <c:idx val="5"/>
          <c:order val="5"/>
          <c:tx>
            <c:strRef>
              <c:f>TABULADOR!$AZ$2</c:f>
              <c:strCache>
                <c:ptCount val="1"/>
                <c:pt idx="0">
                  <c:v>65+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TABULADOR!$AT$3:$AT$8</c:f>
              <c:strCache>
                <c:ptCount val="6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  <c:pt idx="4">
                  <c:v>Ninguno </c:v>
                </c:pt>
                <c:pt idx="5">
                  <c:v>Ns/nc</c:v>
                </c:pt>
              </c:strCache>
            </c:strRef>
          </c:cat>
          <c:val>
            <c:numRef>
              <c:f>TABULADOR!$AZ$3:$AZ$8</c:f>
              <c:numCache>
                <c:formatCode>0.00%</c:formatCode>
                <c:ptCount val="6"/>
                <c:pt idx="0">
                  <c:v>3.2000000000000002E-3</c:v>
                </c:pt>
                <c:pt idx="1">
                  <c:v>9.5999999999999992E-3</c:v>
                </c:pt>
                <c:pt idx="2">
                  <c:v>2.7199999999999998E-2</c:v>
                </c:pt>
                <c:pt idx="3">
                  <c:v>0</c:v>
                </c:pt>
                <c:pt idx="4">
                  <c:v>1.6000000000000001E-3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5B-451F-8297-F7CA30201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overlap val="-15"/>
        <c:axId val="140251904"/>
        <c:axId val="140253440"/>
      </c:barChart>
      <c:catAx>
        <c:axId val="14025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0253440"/>
        <c:crosses val="autoZero"/>
        <c:auto val="1"/>
        <c:lblAlgn val="ctr"/>
        <c:lblOffset val="100"/>
        <c:noMultiLvlLbl val="0"/>
      </c:catAx>
      <c:valAx>
        <c:axId val="14025344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40251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5906828143021914"/>
          <c:y val="0.34897730158730161"/>
          <c:w val="0.34740135918900583"/>
          <c:h val="3.6494878388544524E-2"/>
        </c:manualLayout>
      </c:layout>
      <c:overlay val="0"/>
    </c:legend>
    <c:plotVisOnly val="1"/>
    <c:dispBlanksAs val="zero"/>
    <c:showDLblsOverMax val="0"/>
  </c:chart>
  <c:spPr>
    <a:ln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20119235802498E-2"/>
          <c:y val="0.20387968253968253"/>
          <c:w val="0.96775976152839505"/>
          <c:h val="0.71125174603174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TABULADOR!$AU$12</c:f>
              <c:strCache>
                <c:ptCount val="1"/>
                <c:pt idx="0">
                  <c:v>18-25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TABULADOR!$AT$13:$AT$16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TABULADOR!$AU$13:$AU$16</c:f>
              <c:numCache>
                <c:formatCode>0.00%</c:formatCode>
                <c:ptCount val="4"/>
                <c:pt idx="0">
                  <c:v>6.2394603709949412E-2</c:v>
                </c:pt>
                <c:pt idx="1">
                  <c:v>5.2276559865092748E-2</c:v>
                </c:pt>
                <c:pt idx="2">
                  <c:v>0.10286677908937605</c:v>
                </c:pt>
                <c:pt idx="3">
                  <c:v>1.8549747048903879E-2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0-42FA-A997-A688DCEEB368}"/>
            </c:ext>
          </c:extLst>
        </c:ser>
        <c:ser>
          <c:idx val="1"/>
          <c:order val="1"/>
          <c:tx>
            <c:strRef>
              <c:f>TABULADOR!$AV$12</c:f>
              <c:strCache>
                <c:ptCount val="1"/>
                <c:pt idx="0">
                  <c:v>26-35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TABULADOR!$AT$13:$AT$16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TABULADOR!$AV$13:$AV$16</c:f>
              <c:numCache>
                <c:formatCode>0.00%</c:formatCode>
                <c:ptCount val="4"/>
                <c:pt idx="0">
                  <c:v>8.6003372681281623E-2</c:v>
                </c:pt>
                <c:pt idx="1">
                  <c:v>4.5531197301854974E-2</c:v>
                </c:pt>
                <c:pt idx="2">
                  <c:v>8.2630691399662726E-2</c:v>
                </c:pt>
                <c:pt idx="3">
                  <c:v>1.6863406408094434E-2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0-42FA-A997-A688DCEEB368}"/>
            </c:ext>
          </c:extLst>
        </c:ser>
        <c:ser>
          <c:idx val="2"/>
          <c:order val="2"/>
          <c:tx>
            <c:strRef>
              <c:f>TABULADOR!$AW$12</c:f>
              <c:strCache>
                <c:ptCount val="1"/>
                <c:pt idx="0">
                  <c:v>36-45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TABULADOR!$AT$13:$AT$16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TABULADOR!$AW$13:$AW$16</c:f>
              <c:numCache>
                <c:formatCode>0.00%</c:formatCode>
                <c:ptCount val="4"/>
                <c:pt idx="0">
                  <c:v>6.5767284991568295E-2</c:v>
                </c:pt>
                <c:pt idx="1">
                  <c:v>6.5767284991568295E-2</c:v>
                </c:pt>
                <c:pt idx="2">
                  <c:v>9.6121416526138273E-2</c:v>
                </c:pt>
                <c:pt idx="3">
                  <c:v>2.0236087689713321E-2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30-42FA-A997-A688DCEEB368}"/>
            </c:ext>
          </c:extLst>
        </c:ser>
        <c:ser>
          <c:idx val="3"/>
          <c:order val="3"/>
          <c:tx>
            <c:strRef>
              <c:f>TABULADOR!$AX$12</c:f>
              <c:strCache>
                <c:ptCount val="1"/>
                <c:pt idx="0">
                  <c:v>46-55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TABULADOR!$AT$13:$AT$16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TABULADOR!$AX$13:$AX$16</c:f>
              <c:numCache>
                <c:formatCode>0.00%</c:formatCode>
                <c:ptCount val="4"/>
                <c:pt idx="0">
                  <c:v>3.3726812816188868E-2</c:v>
                </c:pt>
                <c:pt idx="1">
                  <c:v>2.866779089376054E-2</c:v>
                </c:pt>
                <c:pt idx="2">
                  <c:v>5.733558178752108E-2</c:v>
                </c:pt>
                <c:pt idx="3">
                  <c:v>1.3490725126475547E-2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30-42FA-A997-A688DCEEB368}"/>
            </c:ext>
          </c:extLst>
        </c:ser>
        <c:ser>
          <c:idx val="4"/>
          <c:order val="4"/>
          <c:tx>
            <c:strRef>
              <c:f>TABULADOR!$AY$12</c:f>
              <c:strCache>
                <c:ptCount val="1"/>
                <c:pt idx="0">
                  <c:v>56-64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TABULADOR!$AT$13:$AT$16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TABULADOR!$AY$13:$AY$16</c:f>
              <c:numCache>
                <c:formatCode>0.00%</c:formatCode>
                <c:ptCount val="4"/>
                <c:pt idx="0">
                  <c:v>3.0354131534569982E-2</c:v>
                </c:pt>
                <c:pt idx="1">
                  <c:v>3.2040472175379427E-2</c:v>
                </c:pt>
                <c:pt idx="2">
                  <c:v>4.2158516020236091E-2</c:v>
                </c:pt>
                <c:pt idx="3">
                  <c:v>5.0590219224283303E-3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30-42FA-A997-A688DCEEB368}"/>
            </c:ext>
          </c:extLst>
        </c:ser>
        <c:ser>
          <c:idx val="5"/>
          <c:order val="5"/>
          <c:tx>
            <c:strRef>
              <c:f>TABULADOR!$AZ$12</c:f>
              <c:strCache>
                <c:ptCount val="1"/>
                <c:pt idx="0">
                  <c:v>65+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1">
                    <a:latin typeface="Arial Narrow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TABULADOR!$AT$13:$AT$16</c:f>
              <c:strCache>
                <c:ptCount val="4"/>
                <c:pt idx="0">
                  <c:v>Ricardo Anaya Cortés</c:v>
                </c:pt>
                <c:pt idx="1">
                  <c:v>José Antonio Meade Kuribreña</c:v>
                </c:pt>
                <c:pt idx="2">
                  <c:v>Andrés Manuel López Obrador</c:v>
                </c:pt>
                <c:pt idx="3">
                  <c:v>Jaime Rodríguez "El Bronco"</c:v>
                </c:pt>
              </c:strCache>
            </c:strRef>
          </c:cat>
          <c:val>
            <c:numRef>
              <c:f>TABULADOR!$AZ$13:$AZ$16</c:f>
              <c:numCache>
                <c:formatCode>0.00%</c:formatCode>
                <c:ptCount val="4"/>
                <c:pt idx="0">
                  <c:v>3.3726812816188868E-3</c:v>
                </c:pt>
                <c:pt idx="1">
                  <c:v>1.0118043844856661E-2</c:v>
                </c:pt>
                <c:pt idx="2">
                  <c:v>2.866779089376054E-2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30-42FA-A997-A688DCEEB3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2528896"/>
        <c:axId val="142530432"/>
      </c:barChart>
      <c:catAx>
        <c:axId val="14252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2530432"/>
        <c:crosses val="autoZero"/>
        <c:auto val="1"/>
        <c:lblAlgn val="ctr"/>
        <c:lblOffset val="100"/>
        <c:noMultiLvlLbl val="0"/>
      </c:catAx>
      <c:valAx>
        <c:axId val="142530432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42528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07958477509"/>
          <c:y val="0.23613063492063491"/>
          <c:w val="0.34771431825454074"/>
          <c:h val="3.6494878388544524E-2"/>
        </c:manualLayout>
      </c:layout>
      <c:overlay val="0"/>
    </c:legend>
    <c:plotVisOnly val="1"/>
    <c:dispBlanksAs val="zero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6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110" workbookViewId="0"/>
  </sheetViews>
  <pageMargins left="0.7" right="0.7" top="0.75" bottom="0.7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6472CC7-B2A4-452F-AF38-D79BA4836712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A9C6E3-6CB2-4E90-8267-4CA0D884B4DF}">
  <sheetPr/>
  <sheetViews>
    <sheetView zoomScale="110" workbookViewId="0"/>
  </sheetViews>
  <pageMargins left="0.7" right="0.7" top="0.75" bottom="0.75" header="0.3" footer="0.3"/>
  <pageSetup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400C2A-7A3F-41FA-A827-4E1658E3EFB1}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20ACA1-ABF4-4EDB-AE17-BDA194ED3E98}">
  <sheetPr/>
  <sheetViews>
    <sheetView zoomScale="110"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10" workbookViewId="0"/>
  </sheetViews>
  <pageMargins left="0.7" right="0.7" top="0.75" bottom="0.75" header="0.3" footer="0.3"/>
  <pageSetup orientation="landscape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BC3DC3-FF74-487A-9D17-3F20AD49929D}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0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808C72A-23E3-4387-BABD-168B5D547E9D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16180CD-0E51-485B-8A00-21AB896A72CA}">
  <sheetPr/>
  <sheetViews>
    <sheetView zoomScale="96" workbookViewId="0"/>
  </sheetViews>
  <pageMargins left="0.7" right="0.7" top="0.75" bottom="0.75" header="0.3" footer="0.3"/>
  <pageSetup orientation="landscape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6A9304C-5CF0-4B75-AF15-8EB0D96009DD}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2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3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4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20"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DA7A9CF-6177-4F91-ADEE-45238C9434CB}">
  <sheetPr/>
  <sheetViews>
    <sheetView zoomScale="110"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980CDCA-E5B0-4714-AFB5-9A6EB6159D96}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27" workbookViewId="0" zoomToFit="1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2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4.png"/><Relationship Id="rId7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9.png"/><Relationship Id="rId3" Type="http://schemas.openxmlformats.org/officeDocument/2006/relationships/image" Target="../media/image13.png"/><Relationship Id="rId7" Type="http://schemas.openxmlformats.org/officeDocument/2006/relationships/image" Target="../media/image6.png"/><Relationship Id="rId12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9.png"/><Relationship Id="rId3" Type="http://schemas.openxmlformats.org/officeDocument/2006/relationships/image" Target="../media/image13.png"/><Relationship Id="rId7" Type="http://schemas.openxmlformats.org/officeDocument/2006/relationships/image" Target="../media/image6.png"/><Relationship Id="rId12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5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9.png"/><Relationship Id="rId3" Type="http://schemas.openxmlformats.org/officeDocument/2006/relationships/image" Target="../media/image13.png"/><Relationship Id="rId7" Type="http://schemas.openxmlformats.org/officeDocument/2006/relationships/image" Target="../media/image6.png"/><Relationship Id="rId12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9.png"/><Relationship Id="rId3" Type="http://schemas.openxmlformats.org/officeDocument/2006/relationships/image" Target="../media/image13.png"/><Relationship Id="rId7" Type="http://schemas.openxmlformats.org/officeDocument/2006/relationships/image" Target="../media/image6.png"/><Relationship Id="rId12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5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9.png"/><Relationship Id="rId3" Type="http://schemas.openxmlformats.org/officeDocument/2006/relationships/image" Target="../media/image13.png"/><Relationship Id="rId7" Type="http://schemas.openxmlformats.org/officeDocument/2006/relationships/image" Target="../media/image6.png"/><Relationship Id="rId12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9.png"/><Relationship Id="rId3" Type="http://schemas.openxmlformats.org/officeDocument/2006/relationships/image" Target="../media/image13.png"/><Relationship Id="rId7" Type="http://schemas.openxmlformats.org/officeDocument/2006/relationships/image" Target="../media/image6.png"/><Relationship Id="rId12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5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9.png"/><Relationship Id="rId3" Type="http://schemas.openxmlformats.org/officeDocument/2006/relationships/image" Target="../media/image13.png"/><Relationship Id="rId7" Type="http://schemas.openxmlformats.org/officeDocument/2006/relationships/image" Target="../media/image6.png"/><Relationship Id="rId12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9.png"/><Relationship Id="rId3" Type="http://schemas.openxmlformats.org/officeDocument/2006/relationships/image" Target="../media/image13.png"/><Relationship Id="rId7" Type="http://schemas.openxmlformats.org/officeDocument/2006/relationships/image" Target="../media/image6.png"/><Relationship Id="rId12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0.64384</cdr:x>
      <cdr:y>0.28925</cdr:y>
    </cdr:from>
    <cdr:to>
      <cdr:x>0.98875</cdr:x>
      <cdr:y>0.34613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582130" y="1822251"/>
          <a:ext cx="2990370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0.63173</cdr:x>
      <cdr:y>0.22156</cdr:y>
    </cdr:from>
    <cdr:to>
      <cdr:x>0.97664</cdr:x>
      <cdr:y>0.27844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477130" y="1395813"/>
          <a:ext cx="2990370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000" b="1" i="0"/>
            <a:t>Por género</a:t>
          </a:r>
        </a:p>
      </cdr:txBody>
    </cdr:sp>
  </cdr:relSizeAnchor>
  <cdr:relSizeAnchor xmlns:cdr="http://schemas.openxmlformats.org/drawingml/2006/chartDrawing">
    <cdr:from>
      <cdr:x>0.00126</cdr:x>
      <cdr:y>0.00806</cdr:y>
    </cdr:from>
    <cdr:to>
      <cdr:x>1</cdr:x>
      <cdr:y>0.13427</cdr:y>
    </cdr:to>
    <cdr:sp macro="" textlink="">
      <cdr:nvSpPr>
        <cdr:cNvPr id="6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0.65527</cdr:x>
      <cdr:y>0.23831</cdr:y>
    </cdr:from>
    <cdr:to>
      <cdr:x>1</cdr:x>
      <cdr:y>0.29519</cdr:y>
    </cdr:to>
    <cdr:sp macro="" textlink="">
      <cdr:nvSpPr>
        <cdr:cNvPr id="5" name="1 CuadroTexto">
          <a:extLst xmlns:a="http://schemas.openxmlformats.org/drawingml/2006/main">
            <a:ext uri="{FF2B5EF4-FFF2-40B4-BE49-F238E27FC236}">
              <a16:creationId xmlns:a16="http://schemas.microsoft.com/office/drawing/2014/main" id="{2655922B-8692-4790-B0E1-7F98F1E3B29A}"/>
            </a:ext>
          </a:extLst>
        </cdr:cNvPr>
        <cdr:cNvSpPr txBox="1"/>
      </cdr:nvSpPr>
      <cdr:spPr>
        <a:xfrm xmlns:a="http://schemas.openxmlformats.org/drawingml/2006/main">
          <a:off x="5681191" y="1501359"/>
          <a:ext cx="2988809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Neta</a:t>
          </a:r>
        </a:p>
      </cdr:txBody>
    </cdr:sp>
  </cdr:relSizeAnchor>
  <cdr:relSizeAnchor xmlns:cdr="http://schemas.openxmlformats.org/drawingml/2006/chartDrawing">
    <cdr:from>
      <cdr:x>0.08507</cdr:x>
      <cdr:y>0.91383</cdr:y>
    </cdr:from>
    <cdr:to>
      <cdr:x>0.89588</cdr:x>
      <cdr:y>0.95665</cdr:y>
    </cdr:to>
    <cdr:pic>
      <cdr:nvPicPr>
        <cdr:cNvPr id="6" name="Picture 7">
          <a:extLst xmlns:a="http://schemas.openxmlformats.org/drawingml/2006/main">
            <a:ext uri="{FF2B5EF4-FFF2-40B4-BE49-F238E27FC236}">
              <a16:creationId xmlns:a16="http://schemas.microsoft.com/office/drawing/2014/main" id="{1B6FABE6-E622-4B9F-815A-5CD5B9D0CFB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2125" b="-3176"/>
        <a:stretch xmlns:a="http://schemas.openxmlformats.org/drawingml/2006/main"/>
      </cdr:blipFill>
      <cdr:spPr bwMode="auto">
        <a:xfrm xmlns:a="http://schemas.openxmlformats.org/drawingml/2006/main">
          <a:off x="737286" y="5740057"/>
          <a:ext cx="7027199" cy="2689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0.64644</cdr:x>
      <cdr:y>0.17604</cdr:y>
    </cdr:from>
    <cdr:to>
      <cdr:x>0.99135</cdr:x>
      <cdr:y>0.23292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604630" y="1109034"/>
          <a:ext cx="2990370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000" b="1" i="0"/>
            <a:t>Por género</a:t>
          </a:r>
        </a:p>
      </cdr:txBody>
    </cdr:sp>
  </cdr:relSizeAnchor>
  <cdr:relSizeAnchor xmlns:cdr="http://schemas.openxmlformats.org/drawingml/2006/chartDrawing">
    <cdr:from>
      <cdr:x>0.00126</cdr:x>
      <cdr:y>0.00806</cdr:y>
    </cdr:from>
    <cdr:to>
      <cdr:x>1</cdr:x>
      <cdr:y>0.13427</cdr:y>
    </cdr:to>
    <cdr:sp macro="" textlink="">
      <cdr:nvSpPr>
        <cdr:cNvPr id="9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0.55332</cdr:x>
      <cdr:y>0.26764</cdr:y>
    </cdr:from>
    <cdr:to>
      <cdr:x>0.89792</cdr:x>
      <cdr:y>0.32452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4797285" y="1686144"/>
          <a:ext cx="2987682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0.54869</cdr:x>
      <cdr:y>0.18654</cdr:y>
    </cdr:from>
    <cdr:to>
      <cdr:x>0.8936</cdr:x>
      <cdr:y>0.24342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4757099" y="1175202"/>
          <a:ext cx="2990370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000" b="1" i="0"/>
            <a:t>Por rangos de edad</a:t>
          </a:r>
        </a:p>
      </cdr:txBody>
    </cdr:sp>
  </cdr:relSizeAnchor>
  <cdr:relSizeAnchor xmlns:cdr="http://schemas.openxmlformats.org/drawingml/2006/chartDrawing">
    <cdr:from>
      <cdr:x>0.00126</cdr:x>
      <cdr:y>0.00806</cdr:y>
    </cdr:from>
    <cdr:to>
      <cdr:x>1</cdr:x>
      <cdr:y>0.13427</cdr:y>
    </cdr:to>
    <cdr:sp macro="" textlink="">
      <cdr:nvSpPr>
        <cdr:cNvPr id="6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5427" cy="6295793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0.32235</cdr:x>
      <cdr:y>0.1701</cdr:y>
    </cdr:from>
    <cdr:to>
      <cdr:x>0.66695</cdr:x>
      <cdr:y>0.22698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2794814" y="1071657"/>
          <a:ext cx="2987682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Neta</a:t>
          </a:r>
        </a:p>
      </cdr:txBody>
    </cdr:sp>
  </cdr:relSizeAnchor>
  <cdr:relSizeAnchor xmlns:cdr="http://schemas.openxmlformats.org/drawingml/2006/chartDrawing">
    <cdr:from>
      <cdr:x>0.09145</cdr:x>
      <cdr:y>0.95472</cdr:y>
    </cdr:from>
    <cdr:to>
      <cdr:x>0.90226</cdr:x>
      <cdr:y>0.99754</cdr:y>
    </cdr:to>
    <cdr:pic>
      <cdr:nvPicPr>
        <cdr:cNvPr id="4" name="Picture 7">
          <a:extLst xmlns:a="http://schemas.openxmlformats.org/drawingml/2006/main">
            <a:ext uri="{FF2B5EF4-FFF2-40B4-BE49-F238E27FC236}">
              <a16:creationId xmlns:a16="http://schemas.microsoft.com/office/drawing/2014/main" id="{1B6FABE6-E622-4B9F-815A-5CD5B9D0CFB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2125" b="-3176"/>
        <a:stretch xmlns:a="http://schemas.openxmlformats.org/drawingml/2006/main"/>
      </cdr:blipFill>
      <cdr:spPr bwMode="auto">
        <a:xfrm xmlns:a="http://schemas.openxmlformats.org/drawingml/2006/main">
          <a:off x="792501" y="6007829"/>
          <a:ext cx="7026632" cy="269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0.32291</cdr:x>
      <cdr:y>0.1214</cdr:y>
    </cdr:from>
    <cdr:to>
      <cdr:x>0.66782</cdr:x>
      <cdr:y>0.17828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2799630" y="764793"/>
          <a:ext cx="2990370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000" b="1" i="0"/>
            <a:t>Por rangos de edad</a:t>
          </a:r>
        </a:p>
      </cdr:txBody>
    </cdr:sp>
  </cdr:relSizeAnchor>
  <cdr:relSizeAnchor xmlns:cdr="http://schemas.openxmlformats.org/drawingml/2006/chartDrawing">
    <cdr:from>
      <cdr:x>0.00126</cdr:x>
      <cdr:y>0.00806</cdr:y>
    </cdr:from>
    <cdr:to>
      <cdr:x>1</cdr:x>
      <cdr:y>0.13427</cdr:y>
    </cdr:to>
    <cdr:sp macro="" textlink="">
      <cdr:nvSpPr>
        <cdr:cNvPr id="8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0.6554</cdr:x>
      <cdr:y>0.33979</cdr:y>
    </cdr:from>
    <cdr:to>
      <cdr:x>1</cdr:x>
      <cdr:y>0.39667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682318" y="2140683"/>
          <a:ext cx="2987682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0.65509</cdr:x>
      <cdr:y>0.13414</cdr:y>
    </cdr:from>
    <cdr:to>
      <cdr:x>1</cdr:x>
      <cdr:y>0.19102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679631" y="845109"/>
          <a:ext cx="2990369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000" b="1" i="0"/>
            <a:t>Por nivel académico</a:t>
          </a:r>
        </a:p>
      </cdr:txBody>
    </cdr:sp>
  </cdr:relSizeAnchor>
  <cdr:relSizeAnchor xmlns:cdr="http://schemas.openxmlformats.org/drawingml/2006/chartDrawing">
    <cdr:from>
      <cdr:x>0.00126</cdr:x>
      <cdr:y>0.00806</cdr:y>
    </cdr:from>
    <cdr:to>
      <cdr:x>1</cdr:x>
      <cdr:y>0.13427</cdr:y>
    </cdr:to>
    <cdr:sp macro="" textlink="">
      <cdr:nvSpPr>
        <cdr:cNvPr id="6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0.03052</cdr:x>
      <cdr:y>0.89174</cdr:y>
    </cdr:from>
    <cdr:to>
      <cdr:x>0.07555</cdr:x>
      <cdr:y>0.95177</cdr:y>
    </cdr:to>
    <cdr:pic>
      <cdr:nvPicPr>
        <cdr:cNvPr id="2" name="Picture 83">
          <a:extLst xmlns:a="http://schemas.openxmlformats.org/drawingml/2006/main">
            <a:ext uri="{FF2B5EF4-FFF2-40B4-BE49-F238E27FC236}">
              <a16:creationId xmlns:a16="http://schemas.microsoft.com/office/drawing/2014/main" id="{7933C530-13C8-4077-9189-80352BABA06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64275" y="5605924"/>
          <a:ext cx="389919" cy="377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0.13303</cdr:x>
      <cdr:y>0.89135</cdr:y>
    </cdr:from>
    <cdr:to>
      <cdr:x>0.17642</cdr:x>
      <cdr:y>0.95163</cdr:y>
    </cdr:to>
    <cdr:pic>
      <cdr:nvPicPr>
        <cdr:cNvPr id="3" name="Picture 84">
          <a:extLst xmlns:a="http://schemas.openxmlformats.org/drawingml/2006/main">
            <a:ext uri="{FF2B5EF4-FFF2-40B4-BE49-F238E27FC236}">
              <a16:creationId xmlns:a16="http://schemas.microsoft.com/office/drawing/2014/main" id="{ED28E5F1-A6EE-4467-B3B6-27AF19D2E18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151919" y="5603455"/>
          <a:ext cx="375718" cy="378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0.43164</cdr:x>
      <cdr:y>0.89177</cdr:y>
    </cdr:from>
    <cdr:to>
      <cdr:x>0.47521</cdr:x>
      <cdr:y>0.95179</cdr:y>
    </cdr:to>
    <cdr:pic>
      <cdr:nvPicPr>
        <cdr:cNvPr id="4" name="Picture 86">
          <a:extLst xmlns:a="http://schemas.openxmlformats.org/drawingml/2006/main">
            <a:ext uri="{FF2B5EF4-FFF2-40B4-BE49-F238E27FC236}">
              <a16:creationId xmlns:a16="http://schemas.microsoft.com/office/drawing/2014/main" id="{70A2F448-BC3C-4ADF-97A5-8B9E33677A2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37610" y="5606096"/>
          <a:ext cx="377277" cy="377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0.52119</cdr:x>
      <cdr:y>0.89672</cdr:y>
    </cdr:from>
    <cdr:to>
      <cdr:x>0.58285</cdr:x>
      <cdr:y>0.94521</cdr:y>
    </cdr:to>
    <cdr:pic>
      <cdr:nvPicPr>
        <cdr:cNvPr id="5" name="Picture 87">
          <a:extLst xmlns:a="http://schemas.openxmlformats.org/drawingml/2006/main">
            <a:ext uri="{FF2B5EF4-FFF2-40B4-BE49-F238E27FC236}">
              <a16:creationId xmlns:a16="http://schemas.microsoft.com/office/drawing/2014/main" id="{68D17240-DAE6-44C1-BDF6-43F700C4956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13031" y="5637229"/>
          <a:ext cx="533920" cy="3048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0.63071</cdr:x>
      <cdr:y>0.89155</cdr:y>
    </cdr:from>
    <cdr:to>
      <cdr:x>0.6741</cdr:x>
      <cdr:y>0.95158</cdr:y>
    </cdr:to>
    <cdr:pic>
      <cdr:nvPicPr>
        <cdr:cNvPr id="6" name="Picture 88">
          <a:extLst xmlns:a="http://schemas.openxmlformats.org/drawingml/2006/main">
            <a:ext uri="{FF2B5EF4-FFF2-40B4-BE49-F238E27FC236}">
              <a16:creationId xmlns:a16="http://schemas.microsoft.com/office/drawing/2014/main" id="{B66436A8-FC6E-4DF8-953E-1A56D741159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461375" y="5604759"/>
          <a:ext cx="375718" cy="3773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0.72369</cdr:x>
      <cdr:y>0.89529</cdr:y>
    </cdr:from>
    <cdr:to>
      <cdr:x>0.78281</cdr:x>
      <cdr:y>0.92631</cdr:y>
    </cdr:to>
    <cdr:pic>
      <cdr:nvPicPr>
        <cdr:cNvPr id="7" name="Picture 89">
          <a:extLst xmlns:a="http://schemas.openxmlformats.org/drawingml/2006/main">
            <a:ext uri="{FF2B5EF4-FFF2-40B4-BE49-F238E27FC236}">
              <a16:creationId xmlns:a16="http://schemas.microsoft.com/office/drawing/2014/main" id="{66A299FE-32BD-47F0-822F-43FB457D52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266497" y="5628271"/>
          <a:ext cx="511925" cy="1950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0.83734</cdr:x>
      <cdr:y>0.8964</cdr:y>
    </cdr:from>
    <cdr:to>
      <cdr:x>0.87322</cdr:x>
      <cdr:y>0.94609</cdr:y>
    </cdr:to>
    <cdr:pic>
      <cdr:nvPicPr>
        <cdr:cNvPr id="8" name="Picture 91">
          <a:extLst xmlns:a="http://schemas.openxmlformats.org/drawingml/2006/main">
            <a:ext uri="{FF2B5EF4-FFF2-40B4-BE49-F238E27FC236}">
              <a16:creationId xmlns:a16="http://schemas.microsoft.com/office/drawing/2014/main" id="{2C1867A0-FC53-467C-A2AC-4CA3334EF1F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250603" y="5635201"/>
          <a:ext cx="310688" cy="3123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0.2342</cdr:x>
      <cdr:y>0.89082</cdr:y>
    </cdr:from>
    <cdr:to>
      <cdr:x>0.28034</cdr:x>
      <cdr:y>0.95085</cdr:y>
    </cdr:to>
    <cdr:pic>
      <cdr:nvPicPr>
        <cdr:cNvPr id="12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794D73BE-CA69-4445-8CEC-65D053A1149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027959" y="5600140"/>
          <a:ext cx="399531" cy="3773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0.33278</cdr:x>
      <cdr:y>0.88927</cdr:y>
    </cdr:from>
    <cdr:to>
      <cdr:x>0.3747</cdr:x>
      <cdr:y>0.94703</cdr:y>
    </cdr:to>
    <cdr:pic>
      <cdr:nvPicPr>
        <cdr:cNvPr id="13" name="Picture 193">
          <a:extLst xmlns:a="http://schemas.openxmlformats.org/drawingml/2006/main">
            <a:ext uri="{FF2B5EF4-FFF2-40B4-BE49-F238E27FC236}">
              <a16:creationId xmlns:a16="http://schemas.microsoft.com/office/drawing/2014/main" id="{E8273E9B-98AA-4FBC-8E97-9EFD9C4B0A2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881573" y="5590411"/>
          <a:ext cx="362989" cy="363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0.32914</cdr:x>
      <cdr:y>0.19881</cdr:y>
    </cdr:from>
    <cdr:to>
      <cdr:x>0.67448</cdr:x>
      <cdr:y>0.25571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2850053" y="1249832"/>
          <a:ext cx="2990330" cy="357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0.64211</cdr:x>
      <cdr:y>0.35126</cdr:y>
    </cdr:from>
    <cdr:to>
      <cdr:x>0.98671</cdr:x>
      <cdr:y>0.40814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567132" y="2212908"/>
          <a:ext cx="2987682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Neta</a:t>
          </a:r>
        </a:p>
      </cdr:txBody>
    </cdr:sp>
  </cdr:relSizeAnchor>
  <cdr:relSizeAnchor xmlns:cdr="http://schemas.openxmlformats.org/drawingml/2006/chartDrawing">
    <cdr:from>
      <cdr:x>0.16532</cdr:x>
      <cdr:y>0.95725</cdr:y>
    </cdr:from>
    <cdr:to>
      <cdr:x>0.9762</cdr:x>
      <cdr:y>1</cdr:y>
    </cdr:to>
    <cdr:pic>
      <cdr:nvPicPr>
        <cdr:cNvPr id="4" name="Picture 7">
          <a:extLst xmlns:a="http://schemas.openxmlformats.org/drawingml/2006/main">
            <a:ext uri="{FF2B5EF4-FFF2-40B4-BE49-F238E27FC236}">
              <a16:creationId xmlns:a16="http://schemas.microsoft.com/office/drawing/2014/main" id="{2DB902B8-835D-467A-BAB8-DBC0EA7BE23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2125" b="-3176"/>
        <a:stretch xmlns:a="http://schemas.openxmlformats.org/drawingml/2006/main"/>
      </cdr:blipFill>
      <cdr:spPr bwMode="auto">
        <a:xfrm xmlns:a="http://schemas.openxmlformats.org/drawingml/2006/main">
          <a:off x="1432705" y="6023747"/>
          <a:ext cx="7027199" cy="2689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0.65509</cdr:x>
      <cdr:y>0.13711</cdr:y>
    </cdr:from>
    <cdr:to>
      <cdr:x>1</cdr:x>
      <cdr:y>0.19399</cdr:y>
    </cdr:to>
    <cdr:sp macro="" textlink="">
      <cdr:nvSpPr>
        <cdr:cNvPr id="5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679631" y="863790"/>
          <a:ext cx="2990369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000" b="1" i="0"/>
            <a:t>Por nivel académico</a:t>
          </a:r>
        </a:p>
      </cdr:txBody>
    </cdr:sp>
  </cdr:relSizeAnchor>
  <cdr:relSizeAnchor xmlns:cdr="http://schemas.openxmlformats.org/drawingml/2006/chartDrawing">
    <cdr:from>
      <cdr:x>0.00126</cdr:x>
      <cdr:y>0.00806</cdr:y>
    </cdr:from>
    <cdr:to>
      <cdr:x>1</cdr:x>
      <cdr:y>0.13427</cdr:y>
    </cdr:to>
    <cdr:sp macro="" textlink="">
      <cdr:nvSpPr>
        <cdr:cNvPr id="7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0.65021</cdr:x>
      <cdr:y>0.28872</cdr:y>
    </cdr:from>
    <cdr:to>
      <cdr:x>0.99481</cdr:x>
      <cdr:y>0.3456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637318" y="1818954"/>
          <a:ext cx="2987682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0.65509</cdr:x>
      <cdr:y>0.12987</cdr:y>
    </cdr:from>
    <cdr:to>
      <cdr:x>1</cdr:x>
      <cdr:y>0.18675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679630" y="818196"/>
          <a:ext cx="2990370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000" b="1" i="0"/>
            <a:t>Por tipo de ocupación</a:t>
          </a:r>
        </a:p>
      </cdr:txBody>
    </cdr:sp>
  </cdr:relSizeAnchor>
  <cdr:relSizeAnchor xmlns:cdr="http://schemas.openxmlformats.org/drawingml/2006/chartDrawing">
    <cdr:from>
      <cdr:x>0.00126</cdr:x>
      <cdr:y>0.00806</cdr:y>
    </cdr:from>
    <cdr:to>
      <cdr:x>1</cdr:x>
      <cdr:y>0.13427</cdr:y>
    </cdr:to>
    <cdr:sp macro="" textlink="">
      <cdr:nvSpPr>
        <cdr:cNvPr id="6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0.6554</cdr:x>
      <cdr:y>0.35539</cdr:y>
    </cdr:from>
    <cdr:to>
      <cdr:x>1</cdr:x>
      <cdr:y>0.41227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682318" y="2238963"/>
          <a:ext cx="2987682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Neta</a:t>
          </a:r>
        </a:p>
      </cdr:txBody>
    </cdr:sp>
  </cdr:relSizeAnchor>
  <cdr:relSizeAnchor xmlns:cdr="http://schemas.openxmlformats.org/drawingml/2006/chartDrawing">
    <cdr:from>
      <cdr:x>0.65509</cdr:x>
      <cdr:y>0.29908</cdr:y>
    </cdr:from>
    <cdr:to>
      <cdr:x>1</cdr:x>
      <cdr:y>0.35596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2779EADD-95D9-4D4B-87A6-F9EC4BC0586F}"/>
            </a:ext>
          </a:extLst>
        </cdr:cNvPr>
        <cdr:cNvSpPr txBox="1"/>
      </cdr:nvSpPr>
      <cdr:spPr>
        <a:xfrm xmlns:a="http://schemas.openxmlformats.org/drawingml/2006/main">
          <a:off x="5679630" y="1884192"/>
          <a:ext cx="2990370" cy="358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600" b="1" i="0"/>
            <a:t>Por tipo de ocupación</a:t>
          </a:r>
        </a:p>
      </cdr:txBody>
    </cdr:sp>
  </cdr:relSizeAnchor>
  <cdr:relSizeAnchor xmlns:cdr="http://schemas.openxmlformats.org/drawingml/2006/chartDrawing">
    <cdr:from>
      <cdr:x>0.10621</cdr:x>
      <cdr:y>0.95727</cdr:y>
    </cdr:from>
    <cdr:to>
      <cdr:x>0.91612</cdr:x>
      <cdr:y>1</cdr:y>
    </cdr:to>
    <cdr:pic>
      <cdr:nvPicPr>
        <cdr:cNvPr id="5" name="Picture 7">
          <a:extLst xmlns:a="http://schemas.openxmlformats.org/drawingml/2006/main">
            <a:ext uri="{FF2B5EF4-FFF2-40B4-BE49-F238E27FC236}">
              <a16:creationId xmlns:a16="http://schemas.microsoft.com/office/drawing/2014/main" id="{600D1B27-070B-406E-8390-CDEDF680D1D1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2125" b="-3176"/>
        <a:stretch xmlns:a="http://schemas.openxmlformats.org/drawingml/2006/main"/>
      </cdr:blipFill>
      <cdr:spPr bwMode="auto">
        <a:xfrm xmlns:a="http://schemas.openxmlformats.org/drawingml/2006/main">
          <a:off x="920800" y="6030812"/>
          <a:ext cx="7021958" cy="269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0.00126</cdr:x>
      <cdr:y>0.00806</cdr:y>
    </cdr:from>
    <cdr:to>
      <cdr:x>1</cdr:x>
      <cdr:y>0.13427</cdr:y>
    </cdr:to>
    <cdr:sp macro="" textlink="">
      <cdr:nvSpPr>
        <cdr:cNvPr id="7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0.04213</cdr:x>
      <cdr:y>0.1419</cdr:y>
    </cdr:from>
    <cdr:to>
      <cdr:x>0.08716</cdr:x>
      <cdr:y>0.20193</cdr:y>
    </cdr:to>
    <cdr:pic>
      <cdr:nvPicPr>
        <cdr:cNvPr id="2" name="Picture 83">
          <a:extLst xmlns:a="http://schemas.openxmlformats.org/drawingml/2006/main">
            <a:ext uri="{FF2B5EF4-FFF2-40B4-BE49-F238E27FC236}">
              <a16:creationId xmlns:a16="http://schemas.microsoft.com/office/drawing/2014/main" id="{7933C530-13C8-4077-9189-80352BABA06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65172" y="893415"/>
          <a:ext cx="390309" cy="377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0.04299</cdr:x>
      <cdr:y>0.21786</cdr:y>
    </cdr:from>
    <cdr:to>
      <cdr:x>0.08638</cdr:x>
      <cdr:y>0.27814</cdr:y>
    </cdr:to>
    <cdr:pic>
      <cdr:nvPicPr>
        <cdr:cNvPr id="3" name="Picture 84">
          <a:extLst xmlns:a="http://schemas.openxmlformats.org/drawingml/2006/main">
            <a:ext uri="{FF2B5EF4-FFF2-40B4-BE49-F238E27FC236}">
              <a16:creationId xmlns:a16="http://schemas.microsoft.com/office/drawing/2014/main" id="{ED28E5F1-A6EE-4467-B3B6-27AF19D2E18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2617" y="1371661"/>
          <a:ext cx="376094" cy="379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0.04149</cdr:x>
      <cdr:y>0.42961</cdr:y>
    </cdr:from>
    <cdr:to>
      <cdr:x>0.08506</cdr:x>
      <cdr:y>0.48963</cdr:y>
    </cdr:to>
    <cdr:pic>
      <cdr:nvPicPr>
        <cdr:cNvPr id="4" name="Picture 86">
          <a:extLst xmlns:a="http://schemas.openxmlformats.org/drawingml/2006/main">
            <a:ext uri="{FF2B5EF4-FFF2-40B4-BE49-F238E27FC236}">
              <a16:creationId xmlns:a16="http://schemas.microsoft.com/office/drawing/2014/main" id="{70A2F448-BC3C-4ADF-97A5-8B9E33677A2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59606" y="2704818"/>
          <a:ext cx="377654" cy="377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0.03138</cdr:x>
      <cdr:y>0.50248</cdr:y>
    </cdr:from>
    <cdr:to>
      <cdr:x>0.09304</cdr:x>
      <cdr:y>0.55097</cdr:y>
    </cdr:to>
    <cdr:pic>
      <cdr:nvPicPr>
        <cdr:cNvPr id="5" name="Picture 87">
          <a:extLst xmlns:a="http://schemas.openxmlformats.org/drawingml/2006/main">
            <a:ext uri="{FF2B5EF4-FFF2-40B4-BE49-F238E27FC236}">
              <a16:creationId xmlns:a16="http://schemas.microsoft.com/office/drawing/2014/main" id="{68D17240-DAE6-44C1-BDF6-43F700C4956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1956" y="3163654"/>
          <a:ext cx="534453" cy="3052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0.04164</cdr:x>
      <cdr:y>0.57427</cdr:y>
    </cdr:from>
    <cdr:to>
      <cdr:x>0.08503</cdr:x>
      <cdr:y>0.6343</cdr:y>
    </cdr:to>
    <cdr:pic>
      <cdr:nvPicPr>
        <cdr:cNvPr id="6" name="Picture 88">
          <a:extLst xmlns:a="http://schemas.openxmlformats.org/drawingml/2006/main">
            <a:ext uri="{FF2B5EF4-FFF2-40B4-BE49-F238E27FC236}">
              <a16:creationId xmlns:a16="http://schemas.microsoft.com/office/drawing/2014/main" id="{B66436A8-FC6E-4DF8-953E-1A56D741159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60925" y="3615600"/>
          <a:ext cx="376094" cy="377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0.0243</cdr:x>
      <cdr:y>0.65157</cdr:y>
    </cdr:from>
    <cdr:to>
      <cdr:x>0.08791</cdr:x>
      <cdr:y>0.68495</cdr:y>
    </cdr:to>
    <cdr:pic>
      <cdr:nvPicPr>
        <cdr:cNvPr id="7" name="Picture 89">
          <a:extLst xmlns:a="http://schemas.openxmlformats.org/drawingml/2006/main">
            <a:ext uri="{FF2B5EF4-FFF2-40B4-BE49-F238E27FC236}">
              <a16:creationId xmlns:a16="http://schemas.microsoft.com/office/drawing/2014/main" id="{66A299FE-32BD-47F0-822F-43FB457D52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0644" y="4102328"/>
          <a:ext cx="551355" cy="210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0.05</cdr:x>
      <cdr:y>0.72809</cdr:y>
    </cdr:from>
    <cdr:to>
      <cdr:x>0.08588</cdr:x>
      <cdr:y>0.77778</cdr:y>
    </cdr:to>
    <cdr:pic>
      <cdr:nvPicPr>
        <cdr:cNvPr id="8" name="Picture 91">
          <a:extLst xmlns:a="http://schemas.openxmlformats.org/drawingml/2006/main">
            <a:ext uri="{FF2B5EF4-FFF2-40B4-BE49-F238E27FC236}">
              <a16:creationId xmlns:a16="http://schemas.microsoft.com/office/drawing/2014/main" id="{2C1867A0-FC53-467C-A2AC-4CA3334EF1F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33397" y="4584082"/>
          <a:ext cx="310999" cy="312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0.04191</cdr:x>
      <cdr:y>0.28723</cdr:y>
    </cdr:from>
    <cdr:to>
      <cdr:x>0.08805</cdr:x>
      <cdr:y>0.34726</cdr:y>
    </cdr:to>
    <cdr:pic>
      <cdr:nvPicPr>
        <cdr:cNvPr id="12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794D73BE-CA69-4445-8CEC-65D053A1149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63246" y="1808408"/>
          <a:ext cx="399930" cy="377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0.04199</cdr:x>
      <cdr:y>0.35868</cdr:y>
    </cdr:from>
    <cdr:to>
      <cdr:x>0.08686</cdr:x>
      <cdr:y>0.41644</cdr:y>
    </cdr:to>
    <cdr:pic>
      <cdr:nvPicPr>
        <cdr:cNvPr id="13" name="Picture 193">
          <a:extLst xmlns:a="http://schemas.openxmlformats.org/drawingml/2006/main">
            <a:ext uri="{FF2B5EF4-FFF2-40B4-BE49-F238E27FC236}">
              <a16:creationId xmlns:a16="http://schemas.microsoft.com/office/drawing/2014/main" id="{E8273E9B-98AA-4FBC-8E97-9EFD9C4B0A2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63940" y="2258268"/>
          <a:ext cx="388922" cy="3636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0.65466</cdr:x>
      <cdr:y>0.34938</cdr:y>
    </cdr:from>
    <cdr:to>
      <cdr:x>1</cdr:x>
      <cdr:y>0.40628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5674429" y="2199688"/>
          <a:ext cx="2993321" cy="3582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</cdr:x>
      <cdr:y>0.00807</cdr:y>
    </cdr:from>
    <cdr:to>
      <cdr:x>1</cdr:x>
      <cdr:y>0.13436</cdr:y>
    </cdr:to>
    <cdr:sp macro="" textlink="">
      <cdr:nvSpPr>
        <cdr:cNvPr id="15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0" y="50800"/>
          <a:ext cx="8667750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0.04247</cdr:x>
      <cdr:y>0.13492</cdr:y>
    </cdr:from>
    <cdr:to>
      <cdr:x>0.0875</cdr:x>
      <cdr:y>0.19495</cdr:y>
    </cdr:to>
    <cdr:pic>
      <cdr:nvPicPr>
        <cdr:cNvPr id="2" name="Picture 83">
          <a:extLst xmlns:a="http://schemas.openxmlformats.org/drawingml/2006/main">
            <a:ext uri="{FF2B5EF4-FFF2-40B4-BE49-F238E27FC236}">
              <a16:creationId xmlns:a16="http://schemas.microsoft.com/office/drawing/2014/main" id="{7933C530-13C8-4077-9189-80352BABA06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68081" y="849442"/>
          <a:ext cx="390309" cy="377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0.04401</cdr:x>
      <cdr:y>0.20641</cdr:y>
    </cdr:from>
    <cdr:to>
      <cdr:x>0.0874</cdr:x>
      <cdr:y>0.26669</cdr:y>
    </cdr:to>
    <cdr:pic>
      <cdr:nvPicPr>
        <cdr:cNvPr id="3" name="Picture 84">
          <a:extLst xmlns:a="http://schemas.openxmlformats.org/drawingml/2006/main">
            <a:ext uri="{FF2B5EF4-FFF2-40B4-BE49-F238E27FC236}">
              <a16:creationId xmlns:a16="http://schemas.microsoft.com/office/drawing/2014/main" id="{ED28E5F1-A6EE-4467-B3B6-27AF19D2E18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1468" y="1299544"/>
          <a:ext cx="376093" cy="379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0.04706</cdr:x>
      <cdr:y>0.42977</cdr:y>
    </cdr:from>
    <cdr:to>
      <cdr:x>0.09063</cdr:x>
      <cdr:y>0.48979</cdr:y>
    </cdr:to>
    <cdr:pic>
      <cdr:nvPicPr>
        <cdr:cNvPr id="4" name="Picture 86">
          <a:extLst xmlns:a="http://schemas.openxmlformats.org/drawingml/2006/main">
            <a:ext uri="{FF2B5EF4-FFF2-40B4-BE49-F238E27FC236}">
              <a16:creationId xmlns:a16="http://schemas.microsoft.com/office/drawing/2014/main" id="{70A2F448-BC3C-4ADF-97A5-8B9E33677A2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07943" y="2705860"/>
          <a:ext cx="377654" cy="3778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0.03077</cdr:x>
      <cdr:y>0.50704</cdr:y>
    </cdr:from>
    <cdr:to>
      <cdr:x>0.09243</cdr:x>
      <cdr:y>0.55553</cdr:y>
    </cdr:to>
    <cdr:pic>
      <cdr:nvPicPr>
        <cdr:cNvPr id="5" name="Picture 87">
          <a:extLst xmlns:a="http://schemas.openxmlformats.org/drawingml/2006/main">
            <a:ext uri="{FF2B5EF4-FFF2-40B4-BE49-F238E27FC236}">
              <a16:creationId xmlns:a16="http://schemas.microsoft.com/office/drawing/2014/main" id="{68D17240-DAE6-44C1-BDF6-43F700C4956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66707" y="3192363"/>
          <a:ext cx="534453" cy="3052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0.04933</cdr:x>
      <cdr:y>0.71975</cdr:y>
    </cdr:from>
    <cdr:to>
      <cdr:x>0.08521</cdr:x>
      <cdr:y>0.76944</cdr:y>
    </cdr:to>
    <cdr:pic>
      <cdr:nvPicPr>
        <cdr:cNvPr id="8" name="Picture 91">
          <a:extLst xmlns:a="http://schemas.openxmlformats.org/drawingml/2006/main">
            <a:ext uri="{FF2B5EF4-FFF2-40B4-BE49-F238E27FC236}">
              <a16:creationId xmlns:a16="http://schemas.microsoft.com/office/drawing/2014/main" id="{2C1867A0-FC53-467C-A2AC-4CA3334EF1F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561" y="4531564"/>
          <a:ext cx="310999" cy="3128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0.04445</cdr:x>
      <cdr:y>0.27723</cdr:y>
    </cdr:from>
    <cdr:to>
      <cdr:x>0.09059</cdr:x>
      <cdr:y>0.33726</cdr:y>
    </cdr:to>
    <cdr:pic>
      <cdr:nvPicPr>
        <cdr:cNvPr id="12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794D73BE-CA69-4445-8CEC-65D053A1149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5243" y="1745438"/>
          <a:ext cx="399930" cy="377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0.04604</cdr:x>
      <cdr:y>0.35399</cdr:y>
    </cdr:from>
    <cdr:to>
      <cdr:x>0.09091</cdr:x>
      <cdr:y>0.41175</cdr:y>
    </cdr:to>
    <cdr:pic>
      <cdr:nvPicPr>
        <cdr:cNvPr id="13" name="Picture 193">
          <a:extLst xmlns:a="http://schemas.openxmlformats.org/drawingml/2006/main">
            <a:ext uri="{FF2B5EF4-FFF2-40B4-BE49-F238E27FC236}">
              <a16:creationId xmlns:a16="http://schemas.microsoft.com/office/drawing/2014/main" id="{E8273E9B-98AA-4FBC-8E97-9EFD9C4B0A2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99093" y="2228712"/>
          <a:ext cx="388922" cy="3636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0.65466</cdr:x>
      <cdr:y>0.35397</cdr:y>
    </cdr:from>
    <cdr:to>
      <cdr:x>1</cdr:x>
      <cdr:y>0.41087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5674429" y="2228631"/>
          <a:ext cx="2993321" cy="3582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Neta</a:t>
          </a:r>
        </a:p>
      </cdr:txBody>
    </cdr:sp>
  </cdr:relSizeAnchor>
  <cdr:relSizeAnchor xmlns:cdr="http://schemas.openxmlformats.org/drawingml/2006/chartDrawing">
    <cdr:from>
      <cdr:x>0.17307</cdr:x>
      <cdr:y>0.94747</cdr:y>
    </cdr:from>
    <cdr:to>
      <cdr:x>0.98454</cdr:x>
      <cdr:y>0.99034</cdr:y>
    </cdr:to>
    <cdr:pic>
      <cdr:nvPicPr>
        <cdr:cNvPr id="15" name="Picture 7">
          <a:extLst xmlns:a="http://schemas.openxmlformats.org/drawingml/2006/main">
            <a:ext uri="{FF2B5EF4-FFF2-40B4-BE49-F238E27FC236}">
              <a16:creationId xmlns:a16="http://schemas.microsoft.com/office/drawing/2014/main" id="{1B6FABE6-E622-4B9F-815A-5CD5B9D0CFB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2125" b="-3176"/>
        <a:stretch xmlns:a="http://schemas.openxmlformats.org/drawingml/2006/main"/>
      </cdr:blipFill>
      <cdr:spPr bwMode="auto">
        <a:xfrm xmlns:a="http://schemas.openxmlformats.org/drawingml/2006/main">
          <a:off x="1498600" y="5956300"/>
          <a:ext cx="7026632" cy="269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0.0243</cdr:x>
      <cdr:y>0.66017</cdr:y>
    </cdr:from>
    <cdr:to>
      <cdr:x>0.08342</cdr:x>
      <cdr:y>0.69119</cdr:y>
    </cdr:to>
    <cdr:pic>
      <cdr:nvPicPr>
        <cdr:cNvPr id="19" name="Picture 89">
          <a:extLst xmlns:a="http://schemas.openxmlformats.org/drawingml/2006/main">
            <a:ext uri="{FF2B5EF4-FFF2-40B4-BE49-F238E27FC236}">
              <a16:creationId xmlns:a16="http://schemas.microsoft.com/office/drawing/2014/main" id="{66A299FE-32BD-47F0-822F-43FB457D52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0626" y="4156437"/>
          <a:ext cx="512438" cy="1953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0.04107</cdr:x>
      <cdr:y>0.57484</cdr:y>
    </cdr:from>
    <cdr:to>
      <cdr:x>0.08446</cdr:x>
      <cdr:y>0.63487</cdr:y>
    </cdr:to>
    <cdr:pic>
      <cdr:nvPicPr>
        <cdr:cNvPr id="37" name="Picture 88">
          <a:extLst xmlns:a="http://schemas.openxmlformats.org/drawingml/2006/main">
            <a:ext uri="{FF2B5EF4-FFF2-40B4-BE49-F238E27FC236}">
              <a16:creationId xmlns:a16="http://schemas.microsoft.com/office/drawing/2014/main" id="{B66436A8-FC6E-4DF8-953E-1A56D741159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0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55984" y="3619180"/>
          <a:ext cx="376094" cy="377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0.67</cdr:x>
      <cdr:y>0.30727</cdr:y>
    </cdr:from>
    <cdr:to>
      <cdr:x>1</cdr:x>
      <cdr:y>0.35273</cdr:y>
    </cdr:to>
    <cdr:sp macro="" textlink="">
      <cdr:nvSpPr>
        <cdr:cNvPr id="38" name="37 CuadroTexto"/>
        <cdr:cNvSpPr txBox="1"/>
      </cdr:nvSpPr>
      <cdr:spPr>
        <a:xfrm xmlns:a="http://schemas.openxmlformats.org/drawingml/2006/main">
          <a:off x="5807393" y="1934608"/>
          <a:ext cx="2860357" cy="286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600" b="1" i="1"/>
            <a:t>Por rechazo al partido político</a:t>
          </a:r>
        </a:p>
      </cdr:txBody>
    </cdr:sp>
  </cdr:relSizeAnchor>
  <cdr:relSizeAnchor xmlns:cdr="http://schemas.openxmlformats.org/drawingml/2006/chartDrawing">
    <cdr:from>
      <cdr:x>2.08167E-17</cdr:x>
      <cdr:y>0.00807</cdr:y>
    </cdr:from>
    <cdr:to>
      <cdr:x>1</cdr:x>
      <cdr:y>0.13436</cdr:y>
    </cdr:to>
    <cdr:sp macro="" textlink="">
      <cdr:nvSpPr>
        <cdr:cNvPr id="21" name="4 CuadroTexto">
          <a:extLst xmlns:a="http://schemas.openxmlformats.org/drawingml/2006/main">
            <a:ext uri="{FF2B5EF4-FFF2-40B4-BE49-F238E27FC236}">
              <a16:creationId xmlns:a16="http://schemas.microsoft.com/office/drawing/2014/main" id="{CF32E7B6-964F-4904-8C64-27EB115774D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67750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44308A-3CD3-4482-8C92-05EF5D5F1A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2ED225-1218-418D-82F7-BCC5F8C358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0.05937</cdr:x>
      <cdr:y>0.16413</cdr:y>
    </cdr:from>
    <cdr:to>
      <cdr:x>0.13417</cdr:x>
      <cdr:y>0.30729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2E4BCEA-1E96-45B3-814C-086239690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12650" r="13254"/>
        <a:stretch xmlns:a="http://schemas.openxmlformats.org/drawingml/2006/main"/>
      </cdr:blipFill>
      <cdr:spPr>
        <a:xfrm xmlns:a="http://schemas.openxmlformats.org/drawingml/2006/main">
          <a:off x="514090" y="1031805"/>
          <a:ext cx="647700" cy="8999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0.21952</cdr:x>
      <cdr:y>0.32483</cdr:y>
    </cdr:from>
    <cdr:to>
      <cdr:x>0.29431</cdr:x>
      <cdr:y>0.468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2B4C57AD-3B5B-4CD0-92F0-54D19B36A17A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13691" r="13690"/>
        <a:stretch xmlns:a="http://schemas.openxmlformats.org/drawingml/2006/main"/>
      </cdr:blipFill>
      <cdr:spPr>
        <a:xfrm xmlns:a="http://schemas.openxmlformats.org/drawingml/2006/main">
          <a:off x="1900844" y="2042066"/>
          <a:ext cx="647613" cy="90003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0.3811</cdr:x>
      <cdr:y>0.06441</cdr:y>
    </cdr:from>
    <cdr:to>
      <cdr:x>0.4559</cdr:x>
      <cdr:y>0.20757</cdr:y>
    </cdr:to>
    <cdr:pic>
      <cdr:nvPicPr>
        <cdr:cNvPr id="21" name="chart">
          <a:extLst xmlns:a="http://schemas.openxmlformats.org/drawingml/2006/main">
            <a:ext uri="{FF2B5EF4-FFF2-40B4-BE49-F238E27FC236}">
              <a16:creationId xmlns:a16="http://schemas.microsoft.com/office/drawing/2014/main" id="{7322AB00-2377-44F9-B490-EB851215E5F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3299979" y="404898"/>
          <a:ext cx="647700" cy="8999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</cdr:x>
      <cdr:y>0.30238</cdr:y>
    </cdr:from>
    <cdr:to>
      <cdr:x>0.173</cdr:x>
      <cdr:y>0.35112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121226" y="1900900"/>
          <a:ext cx="1376795" cy="306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Ricardo Anaya Cortés</a:t>
          </a:r>
        </a:p>
      </cdr:txBody>
    </cdr:sp>
  </cdr:relSizeAnchor>
  <cdr:relSizeAnchor xmlns:cdr="http://schemas.openxmlformats.org/drawingml/2006/chartDrawing">
    <cdr:from>
      <cdr:x>0.18</cdr:x>
      <cdr:y>0.45524</cdr:y>
    </cdr:from>
    <cdr:to>
      <cdr:x>0.331</cdr:x>
      <cdr:y>0.5277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1558635" y="2861888"/>
          <a:ext cx="1307523" cy="455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José Antonio Meade</a:t>
          </a:r>
        </a:p>
      </cdr:txBody>
    </cdr:sp>
  </cdr:relSizeAnchor>
  <cdr:relSizeAnchor xmlns:cdr="http://schemas.openxmlformats.org/drawingml/2006/chartDrawing">
    <cdr:from>
      <cdr:x>0.347</cdr:x>
      <cdr:y>0.17733</cdr:y>
    </cdr:from>
    <cdr:to>
      <cdr:x>0.491</cdr:x>
      <cdr:y>0.28669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3004705" y="1114755"/>
          <a:ext cx="1246910" cy="6874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Andrés Manuel López Obrador</a:t>
          </a:r>
          <a:endParaRPr lang="es-MX" sz="1050">
            <a:effectLst/>
            <a:latin typeface="Arial Narrow" pitchFamily="34" charset="0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0.04788</cdr:x>
      <cdr:y>0.90907</cdr:y>
    </cdr:from>
    <cdr:to>
      <cdr:x>0.07366</cdr:x>
      <cdr:y>0.94343</cdr:y>
    </cdr:to>
    <cdr:pic>
      <cdr:nvPicPr>
        <cdr:cNvPr id="11" name="Picture 83">
          <a:extLst xmlns:a="http://schemas.openxmlformats.org/drawingml/2006/main">
            <a:ext uri="{FF2B5EF4-FFF2-40B4-BE49-F238E27FC236}">
              <a16:creationId xmlns:a16="http://schemas.microsoft.com/office/drawing/2014/main" id="{5724B24B-293B-4024-9B77-5D09D35F4E1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4597" y="5714899"/>
          <a:ext cx="223231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0.21774</cdr:x>
      <cdr:y>0.91211</cdr:y>
    </cdr:from>
    <cdr:to>
      <cdr:x>0.24247</cdr:x>
      <cdr:y>0.94647</cdr:y>
    </cdr:to>
    <cdr:pic>
      <cdr:nvPicPr>
        <cdr:cNvPr id="12" name="Picture 84">
          <a:extLst xmlns:a="http://schemas.openxmlformats.org/drawingml/2006/main">
            <a:ext uri="{FF2B5EF4-FFF2-40B4-BE49-F238E27FC236}">
              <a16:creationId xmlns:a16="http://schemas.microsoft.com/office/drawing/2014/main" id="{71707622-5EB2-4A71-83F6-7B073746996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885430" y="5733994"/>
          <a:ext cx="214140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0.24375</cdr:x>
      <cdr:y>0.91239</cdr:y>
    </cdr:from>
    <cdr:to>
      <cdr:x>0.26869</cdr:x>
      <cdr:y>0.94675</cdr:y>
    </cdr:to>
    <cdr:pic>
      <cdr:nvPicPr>
        <cdr:cNvPr id="13" name="Picture 86">
          <a:extLst xmlns:a="http://schemas.openxmlformats.org/drawingml/2006/main">
            <a:ext uri="{FF2B5EF4-FFF2-40B4-BE49-F238E27FC236}">
              <a16:creationId xmlns:a16="http://schemas.microsoft.com/office/drawing/2014/main" id="{CEA931F3-0297-4C7A-BAC3-97F6BA869C5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10653" y="5735754"/>
          <a:ext cx="215958" cy="216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0.27014</cdr:x>
      <cdr:y>0.91262</cdr:y>
    </cdr:from>
    <cdr:to>
      <cdr:x>0.29497</cdr:x>
      <cdr:y>0.94698</cdr:y>
    </cdr:to>
    <cdr:pic>
      <cdr:nvPicPr>
        <cdr:cNvPr id="14" name="Picture 88">
          <a:extLst xmlns:a="http://schemas.openxmlformats.org/drawingml/2006/main">
            <a:ext uri="{FF2B5EF4-FFF2-40B4-BE49-F238E27FC236}">
              <a16:creationId xmlns:a16="http://schemas.microsoft.com/office/drawing/2014/main" id="{AFBBDD01-05A7-497D-9C62-1A9C4679CF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339167" y="5737200"/>
          <a:ext cx="215005" cy="216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0.40877</cdr:x>
      <cdr:y>0.91216</cdr:y>
    </cdr:from>
    <cdr:to>
      <cdr:x>0.43371</cdr:x>
      <cdr:y>0.94652</cdr:y>
    </cdr:to>
    <cdr:pic>
      <cdr:nvPicPr>
        <cdr:cNvPr id="18" name="Picture 193">
          <a:extLst xmlns:a="http://schemas.openxmlformats.org/drawingml/2006/main">
            <a:ext uri="{FF2B5EF4-FFF2-40B4-BE49-F238E27FC236}">
              <a16:creationId xmlns:a16="http://schemas.microsoft.com/office/drawing/2014/main" id="{CD1787FB-CF16-4C34-BE16-444C8CFB175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539577" y="5734291"/>
          <a:ext cx="215958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0.36278</cdr:x>
      <cdr:y>0.92047</cdr:y>
    </cdr:from>
    <cdr:to>
      <cdr:x>0.4052</cdr:x>
      <cdr:y>0.94274</cdr:y>
    </cdr:to>
    <cdr:pic>
      <cdr:nvPicPr>
        <cdr:cNvPr id="19" name="Picture 89">
          <a:extLst xmlns:a="http://schemas.openxmlformats.org/drawingml/2006/main">
            <a:ext uri="{FF2B5EF4-FFF2-40B4-BE49-F238E27FC236}">
              <a16:creationId xmlns:a16="http://schemas.microsoft.com/office/drawing/2014/main" id="{350EB36F-9711-44C1-B657-A6E3E64D84F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41345" y="5786532"/>
          <a:ext cx="367319" cy="14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0.56931</cdr:x>
      <cdr:y>0.26374</cdr:y>
    </cdr:from>
    <cdr:to>
      <cdr:x>0.91435</cdr:x>
      <cdr:y>0.32057</cdr:y>
    </cdr:to>
    <cdr:sp macro="" textlink="">
      <cdr:nvSpPr>
        <cdr:cNvPr id="24" name="1 CuadroTexto"/>
        <cdr:cNvSpPr txBox="1"/>
      </cdr:nvSpPr>
      <cdr:spPr>
        <a:xfrm xmlns:a="http://schemas.openxmlformats.org/drawingml/2006/main">
          <a:off x="4932308" y="1657993"/>
          <a:ext cx="2989292" cy="357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0.09881</cdr:x>
      <cdr:y>0.911</cdr:y>
    </cdr:from>
    <cdr:to>
      <cdr:x>0.13764</cdr:x>
      <cdr:y>0.9415</cdr:y>
    </cdr:to>
    <cdr:pic>
      <cdr:nvPicPr>
        <cdr:cNvPr id="25" name="Picture 87">
          <a:extLst xmlns:a="http://schemas.openxmlformats.org/drawingml/2006/main">
            <a:ext uri="{FF2B5EF4-FFF2-40B4-BE49-F238E27FC236}">
              <a16:creationId xmlns:a16="http://schemas.microsoft.com/office/drawing/2014/main" id="{AFB0370D-5F7E-4A87-8470-B2EB3D8680C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55604" y="5727032"/>
          <a:ext cx="336233" cy="1917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0.44114</cdr:x>
      <cdr:y>0.91328</cdr:y>
    </cdr:from>
    <cdr:to>
      <cdr:x>0.46596</cdr:x>
      <cdr:y>0.94763</cdr:y>
    </cdr:to>
    <cdr:pic>
      <cdr:nvPicPr>
        <cdr:cNvPr id="29" name="Picture 91">
          <a:extLst xmlns:a="http://schemas.openxmlformats.org/drawingml/2006/main">
            <a:ext uri="{FF2B5EF4-FFF2-40B4-BE49-F238E27FC236}">
              <a16:creationId xmlns:a16="http://schemas.microsoft.com/office/drawing/2014/main" id="{83025A77-9114-428A-AFAD-4D6558520A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19872" y="5741332"/>
          <a:ext cx="214918" cy="215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0.53939</cdr:x>
      <cdr:y>0.55767</cdr:y>
    </cdr:from>
    <cdr:to>
      <cdr:x>0.61419</cdr:x>
      <cdr:y>0.70083</cdr:y>
    </cdr:to>
    <cdr:pic>
      <cdr:nvPicPr>
        <cdr:cNvPr id="33" name="chart">
          <a:extLst xmlns:a="http://schemas.openxmlformats.org/drawingml/2006/main">
            <a:ext uri="{FF2B5EF4-FFF2-40B4-BE49-F238E27FC236}">
              <a16:creationId xmlns:a16="http://schemas.microsoft.com/office/drawing/2014/main" id="{839A1DDF-4DED-4063-8D6F-BB11D889E36B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2"/>
        <a:srcRect xmlns:a="http://schemas.openxmlformats.org/drawingml/2006/main" l="19079" r="7034" b="315"/>
        <a:stretch xmlns:a="http://schemas.openxmlformats.org/drawingml/2006/main"/>
      </cdr:blipFill>
      <cdr:spPr>
        <a:xfrm xmlns:a="http://schemas.openxmlformats.org/drawingml/2006/main">
          <a:off x="4670628" y="3505773"/>
          <a:ext cx="647700" cy="8999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0.12648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t"/>
        <a:lstStyle xmlns:a="http://schemas.openxmlformats.org/drawingml/2006/main"/>
        <a:p xmlns:a="http://schemas.openxmlformats.org/drawingml/2006/main">
          <a:pPr algn="ctr"/>
          <a:r>
            <a:rPr lang="es-ES" sz="1400" b="1">
              <a:effectLst/>
              <a:latin typeface="+mn-lt"/>
              <a:ea typeface="+mn-ea"/>
              <a:cs typeface="+mn-cs"/>
            </a:rPr>
            <a:t>6) </a:t>
          </a:r>
          <a:r>
            <a:rPr lang="es-ES" sz="1400">
              <a:effectLst/>
              <a:latin typeface="+mn-lt"/>
              <a:ea typeface="+mn-ea"/>
              <a:cs typeface="+mn-cs"/>
            </a:rPr>
            <a:t>¿Cual de los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candidatos</a:t>
          </a:r>
          <a:r>
            <a:rPr lang="es-ES" sz="1400">
              <a:effectLst/>
              <a:latin typeface="+mn-lt"/>
              <a:ea typeface="+mn-ea"/>
              <a:cs typeface="+mn-cs"/>
            </a:rPr>
            <a:t> considera usted que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ganó el segundo debate</a:t>
          </a:r>
          <a:r>
            <a:rPr lang="es-ES" sz="1400">
              <a:effectLst/>
              <a:latin typeface="+mn-lt"/>
              <a:ea typeface="+mn-ea"/>
              <a:cs typeface="+mn-cs"/>
            </a:rPr>
            <a:t> a la presidencia de la República?</a:t>
          </a:r>
          <a:endParaRPr lang="es-MX" sz="1400">
            <a:effectLst/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0.70992</cdr:x>
      <cdr:y>0.9146</cdr:y>
    </cdr:from>
    <cdr:to>
      <cdr:x>0.76811</cdr:x>
      <cdr:y>0.94078</cdr:y>
    </cdr:to>
    <cdr:sp macro="" textlink="">
      <cdr:nvSpPr>
        <cdr:cNvPr id="36" name="1 CuadroTexto"/>
        <cdr:cNvSpPr txBox="1"/>
      </cdr:nvSpPr>
      <cdr:spPr>
        <a:xfrm xmlns:a="http://schemas.openxmlformats.org/drawingml/2006/main">
          <a:off x="6147261" y="5749617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Ninguno</a:t>
          </a:r>
        </a:p>
      </cdr:txBody>
    </cdr:sp>
  </cdr:relSizeAnchor>
  <cdr:relSizeAnchor xmlns:cdr="http://schemas.openxmlformats.org/drawingml/2006/chartDrawing">
    <cdr:from>
      <cdr:x>0.87258</cdr:x>
      <cdr:y>0.91058</cdr:y>
    </cdr:from>
    <cdr:to>
      <cdr:x>0.93077</cdr:x>
      <cdr:y>0.93676</cdr:y>
    </cdr:to>
    <cdr:sp macro="" textlink="">
      <cdr:nvSpPr>
        <cdr:cNvPr id="37" name="1 CuadroTexto"/>
        <cdr:cNvSpPr txBox="1"/>
      </cdr:nvSpPr>
      <cdr:spPr>
        <a:xfrm xmlns:a="http://schemas.openxmlformats.org/drawingml/2006/main">
          <a:off x="7555749" y="5724361"/>
          <a:ext cx="503873" cy="164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Ns/ns</a:t>
          </a:r>
        </a:p>
      </cdr:txBody>
    </cdr:sp>
  </cdr:relSizeAnchor>
  <cdr:relSizeAnchor xmlns:cdr="http://schemas.openxmlformats.org/drawingml/2006/chartDrawing">
    <cdr:from>
      <cdr:x>0.07612</cdr:x>
      <cdr:y>0.90896</cdr:y>
    </cdr:from>
    <cdr:to>
      <cdr:x>0.10253</cdr:x>
      <cdr:y>0.94332</cdr:y>
    </cdr:to>
    <cdr:pic>
      <cdr:nvPicPr>
        <cdr:cNvPr id="17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53CC240A-481D-4322-B530-54D7F7A7F8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59129" y="5714207"/>
          <a:ext cx="228687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0.503</cdr:x>
      <cdr:y>0.69426</cdr:y>
    </cdr:from>
    <cdr:to>
      <cdr:x>0.652</cdr:x>
      <cdr:y>0.76673</cdr:y>
    </cdr:to>
    <cdr:sp macro="" textlink="">
      <cdr:nvSpPr>
        <cdr:cNvPr id="27" name="1 CuadroTexto"/>
        <cdr:cNvSpPr txBox="1"/>
      </cdr:nvSpPr>
      <cdr:spPr>
        <a:xfrm xmlns:a="http://schemas.openxmlformats.org/drawingml/2006/main">
          <a:off x="4355523" y="4364490"/>
          <a:ext cx="1290203" cy="45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Jaime Rodríguez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"El Bronco"</a:t>
          </a:r>
          <a:endParaRPr lang="es-MX" sz="11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0.55092</cdr:x>
      <cdr:y>0.91322</cdr:y>
    </cdr:from>
    <cdr:to>
      <cdr:x>0.60911</cdr:x>
      <cdr:y>0.9394</cdr:y>
    </cdr:to>
    <cdr:sp macro="" textlink="">
      <cdr:nvSpPr>
        <cdr:cNvPr id="23" name="1 CuadroTexto">
          <a:extLst xmlns:a="http://schemas.openxmlformats.org/drawingml/2006/main">
            <a:ext uri="{FF2B5EF4-FFF2-40B4-BE49-F238E27FC236}">
              <a16:creationId xmlns:a16="http://schemas.microsoft.com/office/drawing/2014/main" id="{7C009342-812F-40D2-A500-EDE35DD247BB}"/>
            </a:ext>
          </a:extLst>
        </cdr:cNvPr>
        <cdr:cNvSpPr txBox="1"/>
      </cdr:nvSpPr>
      <cdr:spPr>
        <a:xfrm xmlns:a="http://schemas.openxmlformats.org/drawingml/2006/main">
          <a:off x="4770467" y="5740973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Independiente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751049-B7C2-40C4-BDB3-155A04A146B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0.10585</cdr:x>
      <cdr:y>0.20307</cdr:y>
    </cdr:from>
    <cdr:to>
      <cdr:x>0.18065</cdr:x>
      <cdr:y>0.34623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2E4BCEA-1E96-45B3-814C-086239690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12650" r="13254"/>
        <a:stretch xmlns:a="http://schemas.openxmlformats.org/drawingml/2006/main"/>
      </cdr:blipFill>
      <cdr:spPr>
        <a:xfrm xmlns:a="http://schemas.openxmlformats.org/drawingml/2006/main">
          <a:off x="917520" y="1278542"/>
          <a:ext cx="648348" cy="90133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0.34147</cdr:x>
      <cdr:y>0.35143</cdr:y>
    </cdr:from>
    <cdr:to>
      <cdr:x>0.41626</cdr:x>
      <cdr:y>0.4946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2B4C57AD-3B5B-4CD0-92F0-54D19B36A17A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13691" r="13690"/>
        <a:stretch xmlns:a="http://schemas.openxmlformats.org/drawingml/2006/main"/>
      </cdr:blipFill>
      <cdr:spPr>
        <a:xfrm xmlns:a="http://schemas.openxmlformats.org/drawingml/2006/main">
          <a:off x="2959767" y="2212621"/>
          <a:ext cx="648261" cy="90140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0.58089</cdr:x>
      <cdr:y>0.11098</cdr:y>
    </cdr:from>
    <cdr:to>
      <cdr:x>0.65569</cdr:x>
      <cdr:y>0.25414</cdr:y>
    </cdr:to>
    <cdr:pic>
      <cdr:nvPicPr>
        <cdr:cNvPr id="21" name="chart">
          <a:extLst xmlns:a="http://schemas.openxmlformats.org/drawingml/2006/main">
            <a:ext uri="{FF2B5EF4-FFF2-40B4-BE49-F238E27FC236}">
              <a16:creationId xmlns:a16="http://schemas.microsoft.com/office/drawing/2014/main" id="{7322AB00-2377-44F9-B490-EB851215E5F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035009" y="698732"/>
          <a:ext cx="648348" cy="901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0.02418</cdr:x>
      <cdr:y>0.33789</cdr:y>
    </cdr:from>
    <cdr:to>
      <cdr:x>0.24396</cdr:x>
      <cdr:y>0.38663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209550" y="2127345"/>
          <a:ext cx="1904999" cy="306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Ricardo Anaya Cortés</a:t>
          </a:r>
        </a:p>
      </cdr:txBody>
    </cdr:sp>
  </cdr:relSizeAnchor>
  <cdr:relSizeAnchor xmlns:cdr="http://schemas.openxmlformats.org/drawingml/2006/chartDrawing">
    <cdr:from>
      <cdr:x>0.26593</cdr:x>
      <cdr:y>0.48184</cdr:y>
    </cdr:from>
    <cdr:to>
      <cdr:x>0.48681</cdr:x>
      <cdr:y>0.5543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2305051" y="3033685"/>
          <a:ext cx="1914524" cy="45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 b="1">
              <a:effectLst/>
              <a:latin typeface="Arial Narrow" pitchFamily="34" charset="0"/>
              <a:ea typeface="+mn-ea"/>
              <a:cs typeface="+mn-cs"/>
            </a:rPr>
            <a:t>José Antonio Meade</a:t>
          </a:r>
        </a:p>
      </cdr:txBody>
    </cdr:sp>
  </cdr:relSizeAnchor>
  <cdr:relSizeAnchor xmlns:cdr="http://schemas.openxmlformats.org/drawingml/2006/chartDrawing">
    <cdr:from>
      <cdr:x>0.50769</cdr:x>
      <cdr:y>0.22198</cdr:y>
    </cdr:from>
    <cdr:to>
      <cdr:x>0.73077</cdr:x>
      <cdr:y>0.33134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400551" y="1397582"/>
          <a:ext cx="1933574" cy="688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Andrés Manuel López Obrador</a:t>
          </a:r>
          <a:endParaRPr lang="es-MX" sz="1050">
            <a:effectLst/>
            <a:latin typeface="Arial Narrow" pitchFamily="34" charset="0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0.09387</cdr:x>
      <cdr:y>0.90764</cdr:y>
    </cdr:from>
    <cdr:to>
      <cdr:x>0.11965</cdr:x>
      <cdr:y>0.942</cdr:y>
    </cdr:to>
    <cdr:pic>
      <cdr:nvPicPr>
        <cdr:cNvPr id="11" name="Picture 83">
          <a:extLst xmlns:a="http://schemas.openxmlformats.org/drawingml/2006/main">
            <a:ext uri="{FF2B5EF4-FFF2-40B4-BE49-F238E27FC236}">
              <a16:creationId xmlns:a16="http://schemas.microsoft.com/office/drawing/2014/main" id="{5724B24B-293B-4024-9B77-5D09D35F4E1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13683" y="5714524"/>
          <a:ext cx="223454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0.33658</cdr:x>
      <cdr:y>0.9093</cdr:y>
    </cdr:from>
    <cdr:to>
      <cdr:x>0.36131</cdr:x>
      <cdr:y>0.94366</cdr:y>
    </cdr:to>
    <cdr:pic>
      <cdr:nvPicPr>
        <cdr:cNvPr id="12" name="Picture 84">
          <a:extLst xmlns:a="http://schemas.openxmlformats.org/drawingml/2006/main">
            <a:ext uri="{FF2B5EF4-FFF2-40B4-BE49-F238E27FC236}">
              <a16:creationId xmlns:a16="http://schemas.microsoft.com/office/drawing/2014/main" id="{71707622-5EB2-4A71-83F6-7B073746996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917369" y="5724976"/>
          <a:ext cx="214354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0.36259</cdr:x>
      <cdr:y>0.90958</cdr:y>
    </cdr:from>
    <cdr:to>
      <cdr:x>0.38753</cdr:x>
      <cdr:y>0.94394</cdr:y>
    </cdr:to>
    <cdr:pic>
      <cdr:nvPicPr>
        <cdr:cNvPr id="13" name="Picture 86">
          <a:extLst xmlns:a="http://schemas.openxmlformats.org/drawingml/2006/main">
            <a:ext uri="{FF2B5EF4-FFF2-40B4-BE49-F238E27FC236}">
              <a16:creationId xmlns:a16="http://schemas.microsoft.com/office/drawing/2014/main" id="{CEA931F3-0297-4C7A-BAC3-97F6BA869C5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42818" y="5726738"/>
          <a:ext cx="216173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0.38898</cdr:x>
      <cdr:y>0.90981</cdr:y>
    </cdr:from>
    <cdr:to>
      <cdr:x>0.41381</cdr:x>
      <cdr:y>0.94417</cdr:y>
    </cdr:to>
    <cdr:pic>
      <cdr:nvPicPr>
        <cdr:cNvPr id="14" name="Picture 88">
          <a:extLst xmlns:a="http://schemas.openxmlformats.org/drawingml/2006/main">
            <a:ext uri="{FF2B5EF4-FFF2-40B4-BE49-F238E27FC236}">
              <a16:creationId xmlns:a16="http://schemas.microsoft.com/office/drawing/2014/main" id="{AFBBDD01-05A7-497D-9C62-1A9C4679CF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371559" y="5728187"/>
          <a:ext cx="215221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0.61699</cdr:x>
      <cdr:y>0.91363</cdr:y>
    </cdr:from>
    <cdr:to>
      <cdr:x>0.64193</cdr:x>
      <cdr:y>0.94799</cdr:y>
    </cdr:to>
    <cdr:pic>
      <cdr:nvPicPr>
        <cdr:cNvPr id="18" name="Picture 193">
          <a:extLst xmlns:a="http://schemas.openxmlformats.org/drawingml/2006/main">
            <a:ext uri="{FF2B5EF4-FFF2-40B4-BE49-F238E27FC236}">
              <a16:creationId xmlns:a16="http://schemas.microsoft.com/office/drawing/2014/main" id="{CD1787FB-CF16-4C34-BE16-444C8CFB175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347880" y="5752210"/>
          <a:ext cx="216174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0.571</cdr:x>
      <cdr:y>0.92194</cdr:y>
    </cdr:from>
    <cdr:to>
      <cdr:x>0.61342</cdr:x>
      <cdr:y>0.94421</cdr:y>
    </cdr:to>
    <cdr:pic>
      <cdr:nvPicPr>
        <cdr:cNvPr id="19" name="Picture 89">
          <a:extLst xmlns:a="http://schemas.openxmlformats.org/drawingml/2006/main">
            <a:ext uri="{FF2B5EF4-FFF2-40B4-BE49-F238E27FC236}">
              <a16:creationId xmlns:a16="http://schemas.microsoft.com/office/drawing/2014/main" id="{350EB36F-9711-44C1-B657-A6E3E64D84F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49250" y="5804530"/>
          <a:ext cx="367686" cy="1402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0.15017</cdr:x>
      <cdr:y>0.13554</cdr:y>
    </cdr:from>
    <cdr:to>
      <cdr:x>0.49521</cdr:x>
      <cdr:y>0.19236</cdr:y>
    </cdr:to>
    <cdr:sp macro="" textlink="">
      <cdr:nvSpPr>
        <cdr:cNvPr id="24" name="1 CuadroTexto"/>
        <cdr:cNvSpPr txBox="1"/>
      </cdr:nvSpPr>
      <cdr:spPr>
        <a:xfrm xmlns:a="http://schemas.openxmlformats.org/drawingml/2006/main">
          <a:off x="1301667" y="853390"/>
          <a:ext cx="2990721" cy="357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Neta</a:t>
          </a:r>
        </a:p>
      </cdr:txBody>
    </cdr:sp>
  </cdr:relSizeAnchor>
  <cdr:relSizeAnchor xmlns:cdr="http://schemas.openxmlformats.org/drawingml/2006/chartDrawing">
    <cdr:from>
      <cdr:x>0.1448</cdr:x>
      <cdr:y>0.90957</cdr:y>
    </cdr:from>
    <cdr:to>
      <cdr:x>0.18363</cdr:x>
      <cdr:y>0.94007</cdr:y>
    </cdr:to>
    <cdr:pic>
      <cdr:nvPicPr>
        <cdr:cNvPr id="25" name="Picture 87">
          <a:extLst xmlns:a="http://schemas.openxmlformats.org/drawingml/2006/main">
            <a:ext uri="{FF2B5EF4-FFF2-40B4-BE49-F238E27FC236}">
              <a16:creationId xmlns:a16="http://schemas.microsoft.com/office/drawing/2014/main" id="{AFB0370D-5F7E-4A87-8470-B2EB3D8680C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255131" y="5726675"/>
          <a:ext cx="336569" cy="1920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0.64936</cdr:x>
      <cdr:y>0.91475</cdr:y>
    </cdr:from>
    <cdr:to>
      <cdr:x>0.67418</cdr:x>
      <cdr:y>0.9491</cdr:y>
    </cdr:to>
    <cdr:pic>
      <cdr:nvPicPr>
        <cdr:cNvPr id="29" name="Picture 91">
          <a:extLst xmlns:a="http://schemas.openxmlformats.org/drawingml/2006/main">
            <a:ext uri="{FF2B5EF4-FFF2-40B4-BE49-F238E27FC236}">
              <a16:creationId xmlns:a16="http://schemas.microsoft.com/office/drawing/2014/main" id="{83025A77-9114-428A-AFAD-4D6558520A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628455" y="5759262"/>
          <a:ext cx="215133" cy="216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0.82478</cdr:x>
      <cdr:y>0.56918</cdr:y>
    </cdr:from>
    <cdr:to>
      <cdr:x>0.89958</cdr:x>
      <cdr:y>0.71234</cdr:y>
    </cdr:to>
    <cdr:pic>
      <cdr:nvPicPr>
        <cdr:cNvPr id="33" name="chart">
          <a:extLst xmlns:a="http://schemas.openxmlformats.org/drawingml/2006/main">
            <a:ext uri="{FF2B5EF4-FFF2-40B4-BE49-F238E27FC236}">
              <a16:creationId xmlns:a16="http://schemas.microsoft.com/office/drawing/2014/main" id="{839A1DDF-4DED-4063-8D6F-BB11D889E36B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2"/>
        <a:srcRect xmlns:a="http://schemas.openxmlformats.org/drawingml/2006/main" l="19079" r="7034" b="315"/>
        <a:stretch xmlns:a="http://schemas.openxmlformats.org/drawingml/2006/main"/>
      </cdr:blipFill>
      <cdr:spPr>
        <a:xfrm xmlns:a="http://schemas.openxmlformats.org/drawingml/2006/main">
          <a:off x="7148996" y="3583544"/>
          <a:ext cx="648348" cy="901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0.12211</cdr:x>
      <cdr:y>0.90753</cdr:y>
    </cdr:from>
    <cdr:to>
      <cdr:x>0.14852</cdr:x>
      <cdr:y>0.94189</cdr:y>
    </cdr:to>
    <cdr:pic>
      <cdr:nvPicPr>
        <cdr:cNvPr id="17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53CC240A-481D-4322-B530-54D7F7A7F8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58460" y="5713832"/>
          <a:ext cx="228915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0.75604</cdr:x>
      <cdr:y>0.70673</cdr:y>
    </cdr:from>
    <cdr:to>
      <cdr:x>0.97363</cdr:x>
      <cdr:y>0.7792</cdr:y>
    </cdr:to>
    <cdr:sp macro="" textlink="">
      <cdr:nvSpPr>
        <cdr:cNvPr id="27" name="1 CuadroTexto"/>
        <cdr:cNvSpPr txBox="1"/>
      </cdr:nvSpPr>
      <cdr:spPr>
        <a:xfrm xmlns:a="http://schemas.openxmlformats.org/drawingml/2006/main">
          <a:off x="6553200" y="4449562"/>
          <a:ext cx="1885950" cy="456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Jaime Rodríguez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"El Bronco"</a:t>
          </a:r>
          <a:endParaRPr lang="es-MX" sz="105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0.09191</cdr:x>
      <cdr:y>0.95707</cdr:y>
    </cdr:from>
    <cdr:to>
      <cdr:x>0.90376</cdr:x>
      <cdr:y>1</cdr:y>
    </cdr:to>
    <cdr:pic>
      <cdr:nvPicPr>
        <cdr:cNvPr id="26" name="Picture 7">
          <a:extLst xmlns:a="http://schemas.openxmlformats.org/drawingml/2006/main">
            <a:ext uri="{FF2B5EF4-FFF2-40B4-BE49-F238E27FC236}">
              <a16:creationId xmlns:a16="http://schemas.microsoft.com/office/drawing/2014/main" id="{6C832D27-0800-405D-BDD5-5240E787709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2125" b="-3176"/>
        <a:stretch xmlns:a="http://schemas.openxmlformats.org/drawingml/2006/main"/>
      </cdr:blipFill>
      <cdr:spPr bwMode="auto">
        <a:xfrm xmlns:a="http://schemas.openxmlformats.org/drawingml/2006/main">
          <a:off x="796235" y="6016590"/>
          <a:ext cx="7033620" cy="269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0.83663</cdr:x>
      <cdr:y>0.91125</cdr:y>
    </cdr:from>
    <cdr:to>
      <cdr:x>0.89476</cdr:x>
      <cdr:y>0.93739</cdr:y>
    </cdr:to>
    <cdr:sp macro="" textlink="">
      <cdr:nvSpPr>
        <cdr:cNvPr id="22" name="1 CuadroTexto">
          <a:extLst xmlns:a="http://schemas.openxmlformats.org/drawingml/2006/main">
            <a:ext uri="{FF2B5EF4-FFF2-40B4-BE49-F238E27FC236}">
              <a16:creationId xmlns:a16="http://schemas.microsoft.com/office/drawing/2014/main" id="{47747D20-F7A2-4E54-A503-F606AAC1ABC4}"/>
            </a:ext>
          </a:extLst>
        </cdr:cNvPr>
        <cdr:cNvSpPr txBox="1"/>
      </cdr:nvSpPr>
      <cdr:spPr>
        <a:xfrm xmlns:a="http://schemas.openxmlformats.org/drawingml/2006/main">
          <a:off x="7251700" y="5737225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Independiente</a:t>
          </a:r>
        </a:p>
      </cdr:txBody>
    </cdr:sp>
  </cdr:relSizeAnchor>
  <cdr:relSizeAnchor xmlns:cdr="http://schemas.openxmlformats.org/drawingml/2006/chartDrawing">
    <cdr:from>
      <cdr:x>0.001</cdr:x>
      <cdr:y>0.00807</cdr:y>
    </cdr:from>
    <cdr:to>
      <cdr:x>1</cdr:x>
      <cdr:y>0.13436</cdr:y>
    </cdr:to>
    <cdr:sp macro="" textlink="">
      <cdr:nvSpPr>
        <cdr:cNvPr id="28" name="4 CuadroTexto">
          <a:extLst xmlns:a="http://schemas.openxmlformats.org/drawingml/2006/main">
            <a:ext uri="{FF2B5EF4-FFF2-40B4-BE49-F238E27FC236}">
              <a16:creationId xmlns:a16="http://schemas.microsoft.com/office/drawing/2014/main" id="{B20BF249-ECD3-4753-8276-FA311ED436D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400" b="1">
              <a:effectLst/>
              <a:latin typeface="+mn-lt"/>
              <a:ea typeface="+mn-ea"/>
              <a:cs typeface="+mn-cs"/>
            </a:rPr>
            <a:t>6) </a:t>
          </a:r>
          <a:r>
            <a:rPr lang="es-ES" sz="1400">
              <a:effectLst/>
              <a:latin typeface="+mn-lt"/>
              <a:ea typeface="+mn-ea"/>
              <a:cs typeface="+mn-cs"/>
            </a:rPr>
            <a:t>¿Cual de los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candidatos</a:t>
          </a:r>
          <a:r>
            <a:rPr lang="es-ES" sz="1400">
              <a:effectLst/>
              <a:latin typeface="+mn-lt"/>
              <a:ea typeface="+mn-ea"/>
              <a:cs typeface="+mn-cs"/>
            </a:rPr>
            <a:t> considera usted que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ganó el segundo debate</a:t>
          </a:r>
          <a:r>
            <a:rPr lang="es-ES" sz="1400">
              <a:effectLst/>
              <a:latin typeface="+mn-lt"/>
              <a:ea typeface="+mn-ea"/>
              <a:cs typeface="+mn-cs"/>
            </a:rPr>
            <a:t> a la presidencia de la República?</a:t>
          </a:r>
          <a:endParaRPr lang="es-MX" sz="140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147B46-807D-41FD-831F-636C19495D2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0.05937</cdr:x>
      <cdr:y>0.31014</cdr:y>
    </cdr:from>
    <cdr:to>
      <cdr:x>0.13417</cdr:x>
      <cdr:y>0.4533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2E4BCEA-1E96-45B3-814C-086239690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12650" r="13254"/>
        <a:stretch xmlns:a="http://schemas.openxmlformats.org/drawingml/2006/main"/>
      </cdr:blipFill>
      <cdr:spPr>
        <a:xfrm xmlns:a="http://schemas.openxmlformats.org/drawingml/2006/main">
          <a:off x="514090" y="1949667"/>
          <a:ext cx="647700" cy="8999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0.21852</cdr:x>
      <cdr:y>0.52318</cdr:y>
    </cdr:from>
    <cdr:to>
      <cdr:x>0.29331</cdr:x>
      <cdr:y>0.66635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2B4C57AD-3B5B-4CD0-92F0-54D19B36A17A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13691" r="13690"/>
        <a:stretch xmlns:a="http://schemas.openxmlformats.org/drawingml/2006/main"/>
      </cdr:blipFill>
      <cdr:spPr>
        <a:xfrm xmlns:a="http://schemas.openxmlformats.org/drawingml/2006/main">
          <a:off x="1892184" y="3288953"/>
          <a:ext cx="647613" cy="90003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0.3781</cdr:x>
      <cdr:y>0.04513</cdr:y>
    </cdr:from>
    <cdr:to>
      <cdr:x>0.4529</cdr:x>
      <cdr:y>0.18829</cdr:y>
    </cdr:to>
    <cdr:pic>
      <cdr:nvPicPr>
        <cdr:cNvPr id="21" name="chart">
          <a:extLst xmlns:a="http://schemas.openxmlformats.org/drawingml/2006/main">
            <a:ext uri="{FF2B5EF4-FFF2-40B4-BE49-F238E27FC236}">
              <a16:creationId xmlns:a16="http://schemas.microsoft.com/office/drawing/2014/main" id="{7322AB00-2377-44F9-B490-EB851215E5F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3274003" y="283686"/>
          <a:ext cx="647700" cy="8999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</cdr:x>
      <cdr:y>0.44839</cdr:y>
    </cdr:from>
    <cdr:to>
      <cdr:x>0.173</cdr:x>
      <cdr:y>0.49713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121227" y="2818776"/>
          <a:ext cx="1376796" cy="306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Ricardo Anaya Cortés</a:t>
          </a:r>
        </a:p>
      </cdr:txBody>
    </cdr:sp>
  </cdr:relSizeAnchor>
  <cdr:relSizeAnchor xmlns:cdr="http://schemas.openxmlformats.org/drawingml/2006/chartDrawing">
    <cdr:from>
      <cdr:x>0.179</cdr:x>
      <cdr:y>0.65359</cdr:y>
    </cdr:from>
    <cdr:to>
      <cdr:x>0.33</cdr:x>
      <cdr:y>0.72605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1549976" y="4108775"/>
          <a:ext cx="1307523" cy="455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José Antonio Meade</a:t>
          </a:r>
        </a:p>
      </cdr:txBody>
    </cdr:sp>
  </cdr:relSizeAnchor>
  <cdr:relSizeAnchor xmlns:cdr="http://schemas.openxmlformats.org/drawingml/2006/chartDrawing">
    <cdr:from>
      <cdr:x>0.311</cdr:x>
      <cdr:y>0.14978</cdr:y>
    </cdr:from>
    <cdr:to>
      <cdr:x>0.52</cdr:x>
      <cdr:y>0.25914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2692977" y="941603"/>
          <a:ext cx="1809750" cy="6874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Andrés Manuel López Obrador</a:t>
          </a:r>
          <a:endParaRPr lang="es-MX" sz="1050">
            <a:effectLst/>
            <a:latin typeface="Arial Narrow" pitchFamily="34" charset="0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0.04788</cdr:x>
      <cdr:y>0.90907</cdr:y>
    </cdr:from>
    <cdr:to>
      <cdr:x>0.07366</cdr:x>
      <cdr:y>0.94343</cdr:y>
    </cdr:to>
    <cdr:pic>
      <cdr:nvPicPr>
        <cdr:cNvPr id="11" name="Picture 83">
          <a:extLst xmlns:a="http://schemas.openxmlformats.org/drawingml/2006/main">
            <a:ext uri="{FF2B5EF4-FFF2-40B4-BE49-F238E27FC236}">
              <a16:creationId xmlns:a16="http://schemas.microsoft.com/office/drawing/2014/main" id="{5724B24B-293B-4024-9B77-5D09D35F4E1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4597" y="5714899"/>
          <a:ext cx="223231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0.21774</cdr:x>
      <cdr:y>0.91211</cdr:y>
    </cdr:from>
    <cdr:to>
      <cdr:x>0.24247</cdr:x>
      <cdr:y>0.94647</cdr:y>
    </cdr:to>
    <cdr:pic>
      <cdr:nvPicPr>
        <cdr:cNvPr id="12" name="Picture 84">
          <a:extLst xmlns:a="http://schemas.openxmlformats.org/drawingml/2006/main">
            <a:ext uri="{FF2B5EF4-FFF2-40B4-BE49-F238E27FC236}">
              <a16:creationId xmlns:a16="http://schemas.microsoft.com/office/drawing/2014/main" id="{71707622-5EB2-4A71-83F6-7B073746996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885430" y="5733994"/>
          <a:ext cx="214140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0.24375</cdr:x>
      <cdr:y>0.91239</cdr:y>
    </cdr:from>
    <cdr:to>
      <cdr:x>0.26869</cdr:x>
      <cdr:y>0.94675</cdr:y>
    </cdr:to>
    <cdr:pic>
      <cdr:nvPicPr>
        <cdr:cNvPr id="13" name="Picture 86">
          <a:extLst xmlns:a="http://schemas.openxmlformats.org/drawingml/2006/main">
            <a:ext uri="{FF2B5EF4-FFF2-40B4-BE49-F238E27FC236}">
              <a16:creationId xmlns:a16="http://schemas.microsoft.com/office/drawing/2014/main" id="{CEA931F3-0297-4C7A-BAC3-97F6BA869C5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10653" y="5735754"/>
          <a:ext cx="215958" cy="216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0.27014</cdr:x>
      <cdr:y>0.91262</cdr:y>
    </cdr:from>
    <cdr:to>
      <cdr:x>0.29497</cdr:x>
      <cdr:y>0.94698</cdr:y>
    </cdr:to>
    <cdr:pic>
      <cdr:nvPicPr>
        <cdr:cNvPr id="14" name="Picture 88">
          <a:extLst xmlns:a="http://schemas.openxmlformats.org/drawingml/2006/main">
            <a:ext uri="{FF2B5EF4-FFF2-40B4-BE49-F238E27FC236}">
              <a16:creationId xmlns:a16="http://schemas.microsoft.com/office/drawing/2014/main" id="{AFBBDD01-05A7-497D-9C62-1A9C4679CF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339167" y="5737200"/>
          <a:ext cx="215005" cy="216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0.40877</cdr:x>
      <cdr:y>0.91216</cdr:y>
    </cdr:from>
    <cdr:to>
      <cdr:x>0.43371</cdr:x>
      <cdr:y>0.94652</cdr:y>
    </cdr:to>
    <cdr:pic>
      <cdr:nvPicPr>
        <cdr:cNvPr id="18" name="Picture 193">
          <a:extLst xmlns:a="http://schemas.openxmlformats.org/drawingml/2006/main">
            <a:ext uri="{FF2B5EF4-FFF2-40B4-BE49-F238E27FC236}">
              <a16:creationId xmlns:a16="http://schemas.microsoft.com/office/drawing/2014/main" id="{CD1787FB-CF16-4C34-BE16-444C8CFB175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539577" y="5734291"/>
          <a:ext cx="215958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0.36278</cdr:x>
      <cdr:y>0.92047</cdr:y>
    </cdr:from>
    <cdr:to>
      <cdr:x>0.4052</cdr:x>
      <cdr:y>0.94274</cdr:y>
    </cdr:to>
    <cdr:pic>
      <cdr:nvPicPr>
        <cdr:cNvPr id="19" name="Picture 89">
          <a:extLst xmlns:a="http://schemas.openxmlformats.org/drawingml/2006/main">
            <a:ext uri="{FF2B5EF4-FFF2-40B4-BE49-F238E27FC236}">
              <a16:creationId xmlns:a16="http://schemas.microsoft.com/office/drawing/2014/main" id="{350EB36F-9711-44C1-B657-A6E3E64D84F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41345" y="5786532"/>
          <a:ext cx="367319" cy="14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0.63731</cdr:x>
      <cdr:y>0.2417</cdr:y>
    </cdr:from>
    <cdr:to>
      <cdr:x>0.98235</cdr:x>
      <cdr:y>0.29853</cdr:y>
    </cdr:to>
    <cdr:sp macro="" textlink="">
      <cdr:nvSpPr>
        <cdr:cNvPr id="24" name="1 CuadroTexto"/>
        <cdr:cNvSpPr txBox="1"/>
      </cdr:nvSpPr>
      <cdr:spPr>
        <a:xfrm xmlns:a="http://schemas.openxmlformats.org/drawingml/2006/main">
          <a:off x="5518525" y="1519457"/>
          <a:ext cx="2987733" cy="3572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0.09881</cdr:x>
      <cdr:y>0.911</cdr:y>
    </cdr:from>
    <cdr:to>
      <cdr:x>0.13764</cdr:x>
      <cdr:y>0.9415</cdr:y>
    </cdr:to>
    <cdr:pic>
      <cdr:nvPicPr>
        <cdr:cNvPr id="25" name="Picture 87">
          <a:extLst xmlns:a="http://schemas.openxmlformats.org/drawingml/2006/main">
            <a:ext uri="{FF2B5EF4-FFF2-40B4-BE49-F238E27FC236}">
              <a16:creationId xmlns:a16="http://schemas.microsoft.com/office/drawing/2014/main" id="{AFB0370D-5F7E-4A87-8470-B2EB3D8680C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55604" y="5727032"/>
          <a:ext cx="336233" cy="1917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0.44114</cdr:x>
      <cdr:y>0.91328</cdr:y>
    </cdr:from>
    <cdr:to>
      <cdr:x>0.46596</cdr:x>
      <cdr:y>0.94763</cdr:y>
    </cdr:to>
    <cdr:pic>
      <cdr:nvPicPr>
        <cdr:cNvPr id="29" name="Picture 91">
          <a:extLst xmlns:a="http://schemas.openxmlformats.org/drawingml/2006/main">
            <a:ext uri="{FF2B5EF4-FFF2-40B4-BE49-F238E27FC236}">
              <a16:creationId xmlns:a16="http://schemas.microsoft.com/office/drawing/2014/main" id="{83025A77-9114-428A-AFAD-4D6558520A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19872" y="5741332"/>
          <a:ext cx="214918" cy="215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0.54439</cdr:x>
      <cdr:y>0.21469</cdr:y>
    </cdr:from>
    <cdr:to>
      <cdr:x>0.61919</cdr:x>
      <cdr:y>0.35785</cdr:y>
    </cdr:to>
    <cdr:pic>
      <cdr:nvPicPr>
        <cdr:cNvPr id="33" name="chart">
          <a:extLst xmlns:a="http://schemas.openxmlformats.org/drawingml/2006/main">
            <a:ext uri="{FF2B5EF4-FFF2-40B4-BE49-F238E27FC236}">
              <a16:creationId xmlns:a16="http://schemas.microsoft.com/office/drawing/2014/main" id="{839A1DDF-4DED-4063-8D6F-BB11D889E36B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2"/>
        <a:srcRect xmlns:a="http://schemas.openxmlformats.org/drawingml/2006/main" l="19079" r="7034" b="315"/>
        <a:stretch xmlns:a="http://schemas.openxmlformats.org/drawingml/2006/main"/>
      </cdr:blipFill>
      <cdr:spPr>
        <a:xfrm xmlns:a="http://schemas.openxmlformats.org/drawingml/2006/main">
          <a:off x="4713922" y="1349678"/>
          <a:ext cx="647700" cy="8999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0.12648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t"/>
        <a:lstStyle xmlns:a="http://schemas.openxmlformats.org/drawingml/2006/main"/>
        <a:p xmlns:a="http://schemas.openxmlformats.org/drawingml/2006/main">
          <a:pPr algn="ctr"/>
          <a:r>
            <a:rPr lang="es-ES" sz="1400" b="1">
              <a:effectLst/>
              <a:latin typeface="+mn-lt"/>
              <a:ea typeface="+mn-ea"/>
              <a:cs typeface="+mn-cs"/>
            </a:rPr>
            <a:t>7) </a:t>
          </a:r>
          <a:r>
            <a:rPr lang="es-ES" sz="1400">
              <a:effectLst/>
              <a:latin typeface="+mn-lt"/>
              <a:ea typeface="+mn-ea"/>
              <a:cs typeface="+mn-cs"/>
            </a:rPr>
            <a:t>¿Cual de los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candidatos</a:t>
          </a:r>
          <a:r>
            <a:rPr lang="es-ES" sz="1400">
              <a:effectLst/>
              <a:latin typeface="+mn-lt"/>
              <a:ea typeface="+mn-ea"/>
              <a:cs typeface="+mn-cs"/>
            </a:rPr>
            <a:t> considera usted que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perdió el segundo debate</a:t>
          </a:r>
          <a:r>
            <a:rPr lang="es-ES" sz="1400">
              <a:effectLst/>
              <a:latin typeface="+mn-lt"/>
              <a:ea typeface="+mn-ea"/>
              <a:cs typeface="+mn-cs"/>
            </a:rPr>
            <a:t> a la presidencia de la República?</a:t>
          </a:r>
          <a:endParaRPr lang="es-MX" sz="1400">
            <a:effectLst/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0.70992</cdr:x>
      <cdr:y>0.9146</cdr:y>
    </cdr:from>
    <cdr:to>
      <cdr:x>0.76811</cdr:x>
      <cdr:y>0.94078</cdr:y>
    </cdr:to>
    <cdr:sp macro="" textlink="">
      <cdr:nvSpPr>
        <cdr:cNvPr id="36" name="1 CuadroTexto"/>
        <cdr:cNvSpPr txBox="1"/>
      </cdr:nvSpPr>
      <cdr:spPr>
        <a:xfrm xmlns:a="http://schemas.openxmlformats.org/drawingml/2006/main">
          <a:off x="6147261" y="5749617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Ninguno</a:t>
          </a:r>
        </a:p>
      </cdr:txBody>
    </cdr:sp>
  </cdr:relSizeAnchor>
  <cdr:relSizeAnchor xmlns:cdr="http://schemas.openxmlformats.org/drawingml/2006/chartDrawing">
    <cdr:from>
      <cdr:x>0.87258</cdr:x>
      <cdr:y>0.91058</cdr:y>
    </cdr:from>
    <cdr:to>
      <cdr:x>0.93077</cdr:x>
      <cdr:y>0.93676</cdr:y>
    </cdr:to>
    <cdr:sp macro="" textlink="">
      <cdr:nvSpPr>
        <cdr:cNvPr id="37" name="1 CuadroTexto"/>
        <cdr:cNvSpPr txBox="1"/>
      </cdr:nvSpPr>
      <cdr:spPr>
        <a:xfrm xmlns:a="http://schemas.openxmlformats.org/drawingml/2006/main">
          <a:off x="7555749" y="5724361"/>
          <a:ext cx="503873" cy="164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Ns/ns</a:t>
          </a:r>
        </a:p>
      </cdr:txBody>
    </cdr:sp>
  </cdr:relSizeAnchor>
  <cdr:relSizeAnchor xmlns:cdr="http://schemas.openxmlformats.org/drawingml/2006/chartDrawing">
    <cdr:from>
      <cdr:x>0.07612</cdr:x>
      <cdr:y>0.90896</cdr:y>
    </cdr:from>
    <cdr:to>
      <cdr:x>0.10253</cdr:x>
      <cdr:y>0.94332</cdr:y>
    </cdr:to>
    <cdr:pic>
      <cdr:nvPicPr>
        <cdr:cNvPr id="17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53CC240A-481D-4322-B530-54D7F7A7F8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59129" y="5714207"/>
          <a:ext cx="228687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0.508</cdr:x>
      <cdr:y>0.35128</cdr:y>
    </cdr:from>
    <cdr:to>
      <cdr:x>0.657</cdr:x>
      <cdr:y>0.42375</cdr:y>
    </cdr:to>
    <cdr:sp macro="" textlink="">
      <cdr:nvSpPr>
        <cdr:cNvPr id="27" name="1 CuadroTexto"/>
        <cdr:cNvSpPr txBox="1"/>
      </cdr:nvSpPr>
      <cdr:spPr>
        <a:xfrm xmlns:a="http://schemas.openxmlformats.org/drawingml/2006/main">
          <a:off x="4398818" y="2208351"/>
          <a:ext cx="1290204" cy="45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Jaime Rodríguez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"El Bronco"</a:t>
          </a:r>
          <a:endParaRPr lang="es-MX" sz="11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0.55092</cdr:x>
      <cdr:y>0.91322</cdr:y>
    </cdr:from>
    <cdr:to>
      <cdr:x>0.60911</cdr:x>
      <cdr:y>0.9394</cdr:y>
    </cdr:to>
    <cdr:sp macro="" textlink="">
      <cdr:nvSpPr>
        <cdr:cNvPr id="23" name="1 CuadroTexto">
          <a:extLst xmlns:a="http://schemas.openxmlformats.org/drawingml/2006/main">
            <a:ext uri="{FF2B5EF4-FFF2-40B4-BE49-F238E27FC236}">
              <a16:creationId xmlns:a16="http://schemas.microsoft.com/office/drawing/2014/main" id="{7C009342-812F-40D2-A500-EDE35DD247BB}"/>
            </a:ext>
          </a:extLst>
        </cdr:cNvPr>
        <cdr:cNvSpPr txBox="1"/>
      </cdr:nvSpPr>
      <cdr:spPr>
        <a:xfrm xmlns:a="http://schemas.openxmlformats.org/drawingml/2006/main">
          <a:off x="4770467" y="5740973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Independiente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985E8D-8F04-4D22-8CC2-241F2E054C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0.10036</cdr:x>
      <cdr:y>0.37856</cdr:y>
    </cdr:from>
    <cdr:to>
      <cdr:x>0.17516</cdr:x>
      <cdr:y>0.52172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2E4BCEA-1E96-45B3-814C-086239690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12650" r="13254"/>
        <a:stretch xmlns:a="http://schemas.openxmlformats.org/drawingml/2006/main"/>
      </cdr:blipFill>
      <cdr:spPr>
        <a:xfrm xmlns:a="http://schemas.openxmlformats.org/drawingml/2006/main">
          <a:off x="869856" y="2383434"/>
          <a:ext cx="648348" cy="901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0.34147</cdr:x>
      <cdr:y>0.55869</cdr:y>
    </cdr:from>
    <cdr:to>
      <cdr:x>0.41626</cdr:x>
      <cdr:y>0.70186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2B4C57AD-3B5B-4CD0-92F0-54D19B36A17A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13691" r="13690"/>
        <a:stretch xmlns:a="http://schemas.openxmlformats.org/drawingml/2006/main"/>
      </cdr:blipFill>
      <cdr:spPr>
        <a:xfrm xmlns:a="http://schemas.openxmlformats.org/drawingml/2006/main">
          <a:off x="2959777" y="3517537"/>
          <a:ext cx="648261" cy="90140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0.58529</cdr:x>
      <cdr:y>0.1609</cdr:y>
    </cdr:from>
    <cdr:to>
      <cdr:x>0.66009</cdr:x>
      <cdr:y>0.30406</cdr:y>
    </cdr:to>
    <cdr:pic>
      <cdr:nvPicPr>
        <cdr:cNvPr id="21" name="chart">
          <a:extLst xmlns:a="http://schemas.openxmlformats.org/drawingml/2006/main">
            <a:ext uri="{FF2B5EF4-FFF2-40B4-BE49-F238E27FC236}">
              <a16:creationId xmlns:a16="http://schemas.microsoft.com/office/drawing/2014/main" id="{7322AB00-2377-44F9-B490-EB851215E5F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073109" y="1013058"/>
          <a:ext cx="648348" cy="901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0.02528</cdr:x>
      <cdr:y>0.51943</cdr:y>
    </cdr:from>
    <cdr:to>
      <cdr:x>0.24506</cdr:x>
      <cdr:y>0.56817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219111" y="3270364"/>
          <a:ext cx="1904998" cy="306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Ricardo Anaya Cortés</a:t>
          </a:r>
        </a:p>
      </cdr:txBody>
    </cdr:sp>
  </cdr:relSizeAnchor>
  <cdr:relSizeAnchor xmlns:cdr="http://schemas.openxmlformats.org/drawingml/2006/chartDrawing">
    <cdr:from>
      <cdr:x>0.26593</cdr:x>
      <cdr:y>0.6891</cdr:y>
    </cdr:from>
    <cdr:to>
      <cdr:x>0.48681</cdr:x>
      <cdr:y>0.76156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2305015" y="4338602"/>
          <a:ext cx="1914532" cy="45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 b="1">
              <a:effectLst/>
              <a:latin typeface="Arial Narrow" pitchFamily="34" charset="0"/>
              <a:ea typeface="+mn-ea"/>
              <a:cs typeface="+mn-cs"/>
            </a:rPr>
            <a:t>José Antonio Meade</a:t>
          </a:r>
        </a:p>
      </cdr:txBody>
    </cdr:sp>
  </cdr:relSizeAnchor>
  <cdr:relSizeAnchor xmlns:cdr="http://schemas.openxmlformats.org/drawingml/2006/chartDrawing">
    <cdr:from>
      <cdr:x>0.51209</cdr:x>
      <cdr:y>0.2719</cdr:y>
    </cdr:from>
    <cdr:to>
      <cdr:x>0.73517</cdr:x>
      <cdr:y>0.38126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438630" y="1711917"/>
          <a:ext cx="1933602" cy="688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Andrés Manuel López Obrador</a:t>
          </a:r>
          <a:endParaRPr lang="es-MX" sz="1050">
            <a:effectLst/>
            <a:latin typeface="Arial Narrow" pitchFamily="34" charset="0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0.09387</cdr:x>
      <cdr:y>0.90764</cdr:y>
    </cdr:from>
    <cdr:to>
      <cdr:x>0.11965</cdr:x>
      <cdr:y>0.942</cdr:y>
    </cdr:to>
    <cdr:pic>
      <cdr:nvPicPr>
        <cdr:cNvPr id="11" name="Picture 83">
          <a:extLst xmlns:a="http://schemas.openxmlformats.org/drawingml/2006/main">
            <a:ext uri="{FF2B5EF4-FFF2-40B4-BE49-F238E27FC236}">
              <a16:creationId xmlns:a16="http://schemas.microsoft.com/office/drawing/2014/main" id="{5724B24B-293B-4024-9B77-5D09D35F4E1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13683" y="5714524"/>
          <a:ext cx="223454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0.33658</cdr:x>
      <cdr:y>0.9093</cdr:y>
    </cdr:from>
    <cdr:to>
      <cdr:x>0.36131</cdr:x>
      <cdr:y>0.94366</cdr:y>
    </cdr:to>
    <cdr:pic>
      <cdr:nvPicPr>
        <cdr:cNvPr id="12" name="Picture 84">
          <a:extLst xmlns:a="http://schemas.openxmlformats.org/drawingml/2006/main">
            <a:ext uri="{FF2B5EF4-FFF2-40B4-BE49-F238E27FC236}">
              <a16:creationId xmlns:a16="http://schemas.microsoft.com/office/drawing/2014/main" id="{71707622-5EB2-4A71-83F6-7B073746996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917369" y="5724976"/>
          <a:ext cx="214354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0.36259</cdr:x>
      <cdr:y>0.90958</cdr:y>
    </cdr:from>
    <cdr:to>
      <cdr:x>0.38753</cdr:x>
      <cdr:y>0.94394</cdr:y>
    </cdr:to>
    <cdr:pic>
      <cdr:nvPicPr>
        <cdr:cNvPr id="13" name="Picture 86">
          <a:extLst xmlns:a="http://schemas.openxmlformats.org/drawingml/2006/main">
            <a:ext uri="{FF2B5EF4-FFF2-40B4-BE49-F238E27FC236}">
              <a16:creationId xmlns:a16="http://schemas.microsoft.com/office/drawing/2014/main" id="{CEA931F3-0297-4C7A-BAC3-97F6BA869C5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42818" y="5726738"/>
          <a:ext cx="216173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0.38898</cdr:x>
      <cdr:y>0.90981</cdr:y>
    </cdr:from>
    <cdr:to>
      <cdr:x>0.41381</cdr:x>
      <cdr:y>0.94417</cdr:y>
    </cdr:to>
    <cdr:pic>
      <cdr:nvPicPr>
        <cdr:cNvPr id="14" name="Picture 88">
          <a:extLst xmlns:a="http://schemas.openxmlformats.org/drawingml/2006/main">
            <a:ext uri="{FF2B5EF4-FFF2-40B4-BE49-F238E27FC236}">
              <a16:creationId xmlns:a16="http://schemas.microsoft.com/office/drawing/2014/main" id="{AFBBDD01-05A7-497D-9C62-1A9C4679CF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371559" y="5728187"/>
          <a:ext cx="215221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0.61699</cdr:x>
      <cdr:y>0.91363</cdr:y>
    </cdr:from>
    <cdr:to>
      <cdr:x>0.64193</cdr:x>
      <cdr:y>0.94799</cdr:y>
    </cdr:to>
    <cdr:pic>
      <cdr:nvPicPr>
        <cdr:cNvPr id="18" name="Picture 193">
          <a:extLst xmlns:a="http://schemas.openxmlformats.org/drawingml/2006/main">
            <a:ext uri="{FF2B5EF4-FFF2-40B4-BE49-F238E27FC236}">
              <a16:creationId xmlns:a16="http://schemas.microsoft.com/office/drawing/2014/main" id="{CD1787FB-CF16-4C34-BE16-444C8CFB175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347880" y="5752210"/>
          <a:ext cx="216174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0.571</cdr:x>
      <cdr:y>0.92194</cdr:y>
    </cdr:from>
    <cdr:to>
      <cdr:x>0.61342</cdr:x>
      <cdr:y>0.94421</cdr:y>
    </cdr:to>
    <cdr:pic>
      <cdr:nvPicPr>
        <cdr:cNvPr id="19" name="Picture 89">
          <a:extLst xmlns:a="http://schemas.openxmlformats.org/drawingml/2006/main">
            <a:ext uri="{FF2B5EF4-FFF2-40B4-BE49-F238E27FC236}">
              <a16:creationId xmlns:a16="http://schemas.microsoft.com/office/drawing/2014/main" id="{350EB36F-9711-44C1-B657-A6E3E64D84F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49250" y="5804530"/>
          <a:ext cx="367686" cy="1402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0.15017</cdr:x>
      <cdr:y>0.13554</cdr:y>
    </cdr:from>
    <cdr:to>
      <cdr:x>0.49521</cdr:x>
      <cdr:y>0.19236</cdr:y>
    </cdr:to>
    <cdr:sp macro="" textlink="">
      <cdr:nvSpPr>
        <cdr:cNvPr id="24" name="1 CuadroTexto"/>
        <cdr:cNvSpPr txBox="1"/>
      </cdr:nvSpPr>
      <cdr:spPr>
        <a:xfrm xmlns:a="http://schemas.openxmlformats.org/drawingml/2006/main">
          <a:off x="1301667" y="853390"/>
          <a:ext cx="2990721" cy="357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Neta</a:t>
          </a:r>
        </a:p>
      </cdr:txBody>
    </cdr:sp>
  </cdr:relSizeAnchor>
  <cdr:relSizeAnchor xmlns:cdr="http://schemas.openxmlformats.org/drawingml/2006/chartDrawing">
    <cdr:from>
      <cdr:x>0.1448</cdr:x>
      <cdr:y>0.90957</cdr:y>
    </cdr:from>
    <cdr:to>
      <cdr:x>0.18363</cdr:x>
      <cdr:y>0.94007</cdr:y>
    </cdr:to>
    <cdr:pic>
      <cdr:nvPicPr>
        <cdr:cNvPr id="25" name="Picture 87">
          <a:extLst xmlns:a="http://schemas.openxmlformats.org/drawingml/2006/main">
            <a:ext uri="{FF2B5EF4-FFF2-40B4-BE49-F238E27FC236}">
              <a16:creationId xmlns:a16="http://schemas.microsoft.com/office/drawing/2014/main" id="{AFB0370D-5F7E-4A87-8470-B2EB3D8680C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255131" y="5726675"/>
          <a:ext cx="336569" cy="1920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0.64936</cdr:x>
      <cdr:y>0.91475</cdr:y>
    </cdr:from>
    <cdr:to>
      <cdr:x>0.67418</cdr:x>
      <cdr:y>0.9491</cdr:y>
    </cdr:to>
    <cdr:pic>
      <cdr:nvPicPr>
        <cdr:cNvPr id="29" name="Picture 91">
          <a:extLst xmlns:a="http://schemas.openxmlformats.org/drawingml/2006/main">
            <a:ext uri="{FF2B5EF4-FFF2-40B4-BE49-F238E27FC236}">
              <a16:creationId xmlns:a16="http://schemas.microsoft.com/office/drawing/2014/main" id="{83025A77-9114-428A-AFAD-4D6558520A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628455" y="5759262"/>
          <a:ext cx="215133" cy="216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0.82148</cdr:x>
      <cdr:y>0.30292</cdr:y>
    </cdr:from>
    <cdr:to>
      <cdr:x>0.89628</cdr:x>
      <cdr:y>0.44608</cdr:y>
    </cdr:to>
    <cdr:pic>
      <cdr:nvPicPr>
        <cdr:cNvPr id="33" name="chart">
          <a:extLst xmlns:a="http://schemas.openxmlformats.org/drawingml/2006/main">
            <a:ext uri="{FF2B5EF4-FFF2-40B4-BE49-F238E27FC236}">
              <a16:creationId xmlns:a16="http://schemas.microsoft.com/office/drawing/2014/main" id="{839A1DDF-4DED-4063-8D6F-BB11D889E36B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2"/>
        <a:srcRect xmlns:a="http://schemas.openxmlformats.org/drawingml/2006/main" l="19079" r="7034" b="315"/>
        <a:stretch xmlns:a="http://schemas.openxmlformats.org/drawingml/2006/main"/>
      </cdr:blipFill>
      <cdr:spPr>
        <a:xfrm xmlns:a="http://schemas.openxmlformats.org/drawingml/2006/main">
          <a:off x="7120412" y="1907172"/>
          <a:ext cx="648348" cy="90133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0.12211</cdr:x>
      <cdr:y>0.90753</cdr:y>
    </cdr:from>
    <cdr:to>
      <cdr:x>0.14852</cdr:x>
      <cdr:y>0.94189</cdr:y>
    </cdr:to>
    <cdr:pic>
      <cdr:nvPicPr>
        <cdr:cNvPr id="17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53CC240A-481D-4322-B530-54D7F7A7F8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58460" y="5713832"/>
          <a:ext cx="228915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0.75274</cdr:x>
      <cdr:y>0.44047</cdr:y>
    </cdr:from>
    <cdr:to>
      <cdr:x>0.97033</cdr:x>
      <cdr:y>0.51294</cdr:y>
    </cdr:to>
    <cdr:sp macro="" textlink="">
      <cdr:nvSpPr>
        <cdr:cNvPr id="27" name="1 CuadroTexto"/>
        <cdr:cNvSpPr txBox="1"/>
      </cdr:nvSpPr>
      <cdr:spPr>
        <a:xfrm xmlns:a="http://schemas.openxmlformats.org/drawingml/2006/main">
          <a:off x="6524591" y="2773190"/>
          <a:ext cx="1886015" cy="456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Jaime Rodríguez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>
              <a:effectLst/>
              <a:latin typeface="Arial Narrow" pitchFamily="34" charset="0"/>
              <a:ea typeface="+mn-ea"/>
              <a:cs typeface="+mn-cs"/>
            </a:rPr>
            <a:t>"El Bronco"</a:t>
          </a:r>
          <a:endParaRPr lang="es-MX" sz="105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0.09191</cdr:x>
      <cdr:y>0.95707</cdr:y>
    </cdr:from>
    <cdr:to>
      <cdr:x>0.90376</cdr:x>
      <cdr:y>1</cdr:y>
    </cdr:to>
    <cdr:pic>
      <cdr:nvPicPr>
        <cdr:cNvPr id="26" name="Picture 7">
          <a:extLst xmlns:a="http://schemas.openxmlformats.org/drawingml/2006/main">
            <a:ext uri="{FF2B5EF4-FFF2-40B4-BE49-F238E27FC236}">
              <a16:creationId xmlns:a16="http://schemas.microsoft.com/office/drawing/2014/main" id="{6C832D27-0800-405D-BDD5-5240E787709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2125" b="-3176"/>
        <a:stretch xmlns:a="http://schemas.openxmlformats.org/drawingml/2006/main"/>
      </cdr:blipFill>
      <cdr:spPr bwMode="auto">
        <a:xfrm xmlns:a="http://schemas.openxmlformats.org/drawingml/2006/main">
          <a:off x="796235" y="6016590"/>
          <a:ext cx="7033620" cy="269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0.83663</cdr:x>
      <cdr:y>0.91125</cdr:y>
    </cdr:from>
    <cdr:to>
      <cdr:x>0.89476</cdr:x>
      <cdr:y>0.93739</cdr:y>
    </cdr:to>
    <cdr:sp macro="" textlink="">
      <cdr:nvSpPr>
        <cdr:cNvPr id="22" name="1 CuadroTexto">
          <a:extLst xmlns:a="http://schemas.openxmlformats.org/drawingml/2006/main">
            <a:ext uri="{FF2B5EF4-FFF2-40B4-BE49-F238E27FC236}">
              <a16:creationId xmlns:a16="http://schemas.microsoft.com/office/drawing/2014/main" id="{47747D20-F7A2-4E54-A503-F606AAC1ABC4}"/>
            </a:ext>
          </a:extLst>
        </cdr:cNvPr>
        <cdr:cNvSpPr txBox="1"/>
      </cdr:nvSpPr>
      <cdr:spPr>
        <a:xfrm xmlns:a="http://schemas.openxmlformats.org/drawingml/2006/main">
          <a:off x="7251700" y="5737225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Independiente</a:t>
          </a:r>
        </a:p>
      </cdr:txBody>
    </cdr:sp>
  </cdr:relSizeAnchor>
  <cdr:relSizeAnchor xmlns:cdr="http://schemas.openxmlformats.org/drawingml/2006/chartDrawing">
    <cdr:from>
      <cdr:x>0.001</cdr:x>
      <cdr:y>0.00807</cdr:y>
    </cdr:from>
    <cdr:to>
      <cdr:x>1</cdr:x>
      <cdr:y>0.13436</cdr:y>
    </cdr:to>
    <cdr:sp macro="" textlink="">
      <cdr:nvSpPr>
        <cdr:cNvPr id="28" name="4 CuadroTexto">
          <a:extLst xmlns:a="http://schemas.openxmlformats.org/drawingml/2006/main">
            <a:ext uri="{FF2B5EF4-FFF2-40B4-BE49-F238E27FC236}">
              <a16:creationId xmlns:a16="http://schemas.microsoft.com/office/drawing/2014/main" id="{B20BF249-ECD3-4753-8276-FA311ED436D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400" b="1">
              <a:effectLst/>
              <a:latin typeface="+mn-lt"/>
              <a:ea typeface="+mn-ea"/>
              <a:cs typeface="+mn-cs"/>
            </a:rPr>
            <a:t>6) </a:t>
          </a:r>
          <a:r>
            <a:rPr lang="es-ES" sz="1400">
              <a:effectLst/>
              <a:latin typeface="+mn-lt"/>
              <a:ea typeface="+mn-ea"/>
              <a:cs typeface="+mn-cs"/>
            </a:rPr>
            <a:t>¿Cual de los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candidatos</a:t>
          </a:r>
          <a:r>
            <a:rPr lang="es-ES" sz="1400">
              <a:effectLst/>
              <a:latin typeface="+mn-lt"/>
              <a:ea typeface="+mn-ea"/>
              <a:cs typeface="+mn-cs"/>
            </a:rPr>
            <a:t> considera usted que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perdió el segundo debate</a:t>
          </a:r>
          <a:r>
            <a:rPr lang="es-ES" sz="1400">
              <a:effectLst/>
              <a:latin typeface="+mn-lt"/>
              <a:ea typeface="+mn-ea"/>
              <a:cs typeface="+mn-cs"/>
            </a:rPr>
            <a:t> a la presidencia de la República?</a:t>
          </a:r>
          <a:endParaRPr lang="es-MX" sz="140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D9377B-57A1-4B2A-B472-A34FEA2B45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DAFC1F-5688-46FB-BCAB-664A9FE16B6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0.06022</cdr:x>
      <cdr:y>0.60258</cdr:y>
    </cdr:from>
    <cdr:to>
      <cdr:x>0.13502</cdr:x>
      <cdr:y>0.74574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2E4BCEA-1E96-45B3-814C-086239690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12650" r="13254"/>
        <a:stretch xmlns:a="http://schemas.openxmlformats.org/drawingml/2006/main"/>
      </cdr:blipFill>
      <cdr:spPr>
        <a:xfrm xmlns:a="http://schemas.openxmlformats.org/drawingml/2006/main">
          <a:off x="521486" y="3788102"/>
          <a:ext cx="647700" cy="8999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0.21937</cdr:x>
      <cdr:y>0.62388</cdr:y>
    </cdr:from>
    <cdr:to>
      <cdr:x>0.29416</cdr:x>
      <cdr:y>0.76705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2B4C57AD-3B5B-4CD0-92F0-54D19B36A17A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13691" r="13690"/>
        <a:stretch xmlns:a="http://schemas.openxmlformats.org/drawingml/2006/main"/>
      </cdr:blipFill>
      <cdr:spPr>
        <a:xfrm xmlns:a="http://schemas.openxmlformats.org/drawingml/2006/main">
          <a:off x="1899581" y="3921991"/>
          <a:ext cx="647613" cy="90003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0.37895</cdr:x>
      <cdr:y>0.6457</cdr:y>
    </cdr:from>
    <cdr:to>
      <cdr:x>0.45375</cdr:x>
      <cdr:y>0.78886</cdr:y>
    </cdr:to>
    <cdr:pic>
      <cdr:nvPicPr>
        <cdr:cNvPr id="21" name="chart">
          <a:extLst xmlns:a="http://schemas.openxmlformats.org/drawingml/2006/main">
            <a:ext uri="{FF2B5EF4-FFF2-40B4-BE49-F238E27FC236}">
              <a16:creationId xmlns:a16="http://schemas.microsoft.com/office/drawing/2014/main" id="{7322AB00-2377-44F9-B490-EB851215E5F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3281399" y="4059215"/>
          <a:ext cx="647700" cy="8999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0.03483</cdr:x>
      <cdr:y>0.74496</cdr:y>
    </cdr:from>
    <cdr:to>
      <cdr:x>0.16103</cdr:x>
      <cdr:y>0.7937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01632" y="4683174"/>
          <a:ext cx="1092777" cy="306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Ricardo Anaya Cortés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1">
              <a:effectLst/>
              <a:latin typeface="Arial Narrow" pitchFamily="34" charset="0"/>
              <a:ea typeface="+mn-ea"/>
              <a:cs typeface="+mn-cs"/>
            </a:rPr>
            <a:t>6.08%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0.19548</cdr:x>
      <cdr:y>0.75429</cdr:y>
    </cdr:from>
    <cdr:to>
      <cdr:x>0.31594</cdr:x>
      <cdr:y>0.82675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1692715" y="4741813"/>
          <a:ext cx="1043074" cy="455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José Antonio Meade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1">
              <a:effectLst/>
              <a:latin typeface="Arial Narrow" pitchFamily="34" charset="0"/>
              <a:ea typeface="+mn-ea"/>
              <a:cs typeface="+mn-cs"/>
            </a:rPr>
            <a:t>5.76%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0.33605</cdr:x>
      <cdr:y>0.76275</cdr:y>
    </cdr:from>
    <cdr:to>
      <cdr:x>0.50144</cdr:x>
      <cdr:y>0.87211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2909924" y="4795049"/>
          <a:ext cx="1432128" cy="6874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Andrés Manuel López Obrador</a:t>
          </a:r>
          <a:endParaRPr lang="es-MX" sz="800">
            <a:effectLst/>
            <a:latin typeface="Arial Narrow" pitchFamily="34" charset="0"/>
            <a:ea typeface="+mn-ea"/>
            <a:cs typeface="+mn-cs"/>
          </a:endParaRP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1">
              <a:effectLst/>
              <a:latin typeface="Arial Narrow" pitchFamily="34" charset="0"/>
              <a:ea typeface="+mn-ea"/>
              <a:cs typeface="+mn-cs"/>
            </a:rPr>
            <a:t>4.16%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0.04788</cdr:x>
      <cdr:y>0.90907</cdr:y>
    </cdr:from>
    <cdr:to>
      <cdr:x>0.07366</cdr:x>
      <cdr:y>0.94343</cdr:y>
    </cdr:to>
    <cdr:pic>
      <cdr:nvPicPr>
        <cdr:cNvPr id="11" name="Picture 83">
          <a:extLst xmlns:a="http://schemas.openxmlformats.org/drawingml/2006/main">
            <a:ext uri="{FF2B5EF4-FFF2-40B4-BE49-F238E27FC236}">
              <a16:creationId xmlns:a16="http://schemas.microsoft.com/office/drawing/2014/main" id="{5724B24B-293B-4024-9B77-5D09D35F4E1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4597" y="5714899"/>
          <a:ext cx="223231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0.21774</cdr:x>
      <cdr:y>0.91211</cdr:y>
    </cdr:from>
    <cdr:to>
      <cdr:x>0.24247</cdr:x>
      <cdr:y>0.94647</cdr:y>
    </cdr:to>
    <cdr:pic>
      <cdr:nvPicPr>
        <cdr:cNvPr id="12" name="Picture 84">
          <a:extLst xmlns:a="http://schemas.openxmlformats.org/drawingml/2006/main">
            <a:ext uri="{FF2B5EF4-FFF2-40B4-BE49-F238E27FC236}">
              <a16:creationId xmlns:a16="http://schemas.microsoft.com/office/drawing/2014/main" id="{71707622-5EB2-4A71-83F6-7B073746996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885430" y="5733994"/>
          <a:ext cx="214140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0.24375</cdr:x>
      <cdr:y>0.91239</cdr:y>
    </cdr:from>
    <cdr:to>
      <cdr:x>0.26869</cdr:x>
      <cdr:y>0.94675</cdr:y>
    </cdr:to>
    <cdr:pic>
      <cdr:nvPicPr>
        <cdr:cNvPr id="13" name="Picture 86">
          <a:extLst xmlns:a="http://schemas.openxmlformats.org/drawingml/2006/main">
            <a:ext uri="{FF2B5EF4-FFF2-40B4-BE49-F238E27FC236}">
              <a16:creationId xmlns:a16="http://schemas.microsoft.com/office/drawing/2014/main" id="{CEA931F3-0297-4C7A-BAC3-97F6BA869C5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10653" y="5735754"/>
          <a:ext cx="215958" cy="216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0.27014</cdr:x>
      <cdr:y>0.91262</cdr:y>
    </cdr:from>
    <cdr:to>
      <cdr:x>0.29497</cdr:x>
      <cdr:y>0.94698</cdr:y>
    </cdr:to>
    <cdr:pic>
      <cdr:nvPicPr>
        <cdr:cNvPr id="14" name="Picture 88">
          <a:extLst xmlns:a="http://schemas.openxmlformats.org/drawingml/2006/main">
            <a:ext uri="{FF2B5EF4-FFF2-40B4-BE49-F238E27FC236}">
              <a16:creationId xmlns:a16="http://schemas.microsoft.com/office/drawing/2014/main" id="{AFBBDD01-05A7-497D-9C62-1A9C4679CF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339167" y="5737200"/>
          <a:ext cx="215005" cy="216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0.40877</cdr:x>
      <cdr:y>0.91216</cdr:y>
    </cdr:from>
    <cdr:to>
      <cdr:x>0.43371</cdr:x>
      <cdr:y>0.94652</cdr:y>
    </cdr:to>
    <cdr:pic>
      <cdr:nvPicPr>
        <cdr:cNvPr id="18" name="Picture 193">
          <a:extLst xmlns:a="http://schemas.openxmlformats.org/drawingml/2006/main">
            <a:ext uri="{FF2B5EF4-FFF2-40B4-BE49-F238E27FC236}">
              <a16:creationId xmlns:a16="http://schemas.microsoft.com/office/drawing/2014/main" id="{CD1787FB-CF16-4C34-BE16-444C8CFB175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539577" y="5734291"/>
          <a:ext cx="215958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0.36278</cdr:x>
      <cdr:y>0.92047</cdr:y>
    </cdr:from>
    <cdr:to>
      <cdr:x>0.4052</cdr:x>
      <cdr:y>0.94274</cdr:y>
    </cdr:to>
    <cdr:pic>
      <cdr:nvPicPr>
        <cdr:cNvPr id="19" name="Picture 89">
          <a:extLst xmlns:a="http://schemas.openxmlformats.org/drawingml/2006/main">
            <a:ext uri="{FF2B5EF4-FFF2-40B4-BE49-F238E27FC236}">
              <a16:creationId xmlns:a16="http://schemas.microsoft.com/office/drawing/2014/main" id="{350EB36F-9711-44C1-B657-A6E3E64D84F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41345" y="5786532"/>
          <a:ext cx="367319" cy="14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0.19785</cdr:x>
      <cdr:y>0.34914</cdr:y>
    </cdr:from>
    <cdr:to>
      <cdr:x>0.54289</cdr:x>
      <cdr:y>0.40597</cdr:y>
    </cdr:to>
    <cdr:sp macro="" textlink="">
      <cdr:nvSpPr>
        <cdr:cNvPr id="24" name="1 CuadroTexto"/>
        <cdr:cNvSpPr txBox="1"/>
      </cdr:nvSpPr>
      <cdr:spPr>
        <a:xfrm xmlns:a="http://schemas.openxmlformats.org/drawingml/2006/main">
          <a:off x="1713215" y="2194866"/>
          <a:ext cx="2987733" cy="3572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0.09881</cdr:x>
      <cdr:y>0.911</cdr:y>
    </cdr:from>
    <cdr:to>
      <cdr:x>0.13764</cdr:x>
      <cdr:y>0.9415</cdr:y>
    </cdr:to>
    <cdr:pic>
      <cdr:nvPicPr>
        <cdr:cNvPr id="25" name="Picture 87">
          <a:extLst xmlns:a="http://schemas.openxmlformats.org/drawingml/2006/main">
            <a:ext uri="{FF2B5EF4-FFF2-40B4-BE49-F238E27FC236}">
              <a16:creationId xmlns:a16="http://schemas.microsoft.com/office/drawing/2014/main" id="{AFB0370D-5F7E-4A87-8470-B2EB3D8680C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55604" y="5727032"/>
          <a:ext cx="336233" cy="1917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0.44114</cdr:x>
      <cdr:y>0.91328</cdr:y>
    </cdr:from>
    <cdr:to>
      <cdr:x>0.46596</cdr:x>
      <cdr:y>0.94763</cdr:y>
    </cdr:to>
    <cdr:pic>
      <cdr:nvPicPr>
        <cdr:cNvPr id="29" name="Picture 91">
          <a:extLst xmlns:a="http://schemas.openxmlformats.org/drawingml/2006/main">
            <a:ext uri="{FF2B5EF4-FFF2-40B4-BE49-F238E27FC236}">
              <a16:creationId xmlns:a16="http://schemas.microsoft.com/office/drawing/2014/main" id="{83025A77-9114-428A-AFAD-4D6558520A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19872" y="5741332"/>
          <a:ext cx="214918" cy="215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0.54577</cdr:x>
      <cdr:y>0.70791</cdr:y>
    </cdr:from>
    <cdr:to>
      <cdr:x>0.62057</cdr:x>
      <cdr:y>0.85107</cdr:y>
    </cdr:to>
    <cdr:pic>
      <cdr:nvPicPr>
        <cdr:cNvPr id="33" name="chart">
          <a:extLst xmlns:a="http://schemas.openxmlformats.org/drawingml/2006/main">
            <a:ext uri="{FF2B5EF4-FFF2-40B4-BE49-F238E27FC236}">
              <a16:creationId xmlns:a16="http://schemas.microsoft.com/office/drawing/2014/main" id="{839A1DDF-4DED-4063-8D6F-BB11D889E36B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2"/>
        <a:srcRect xmlns:a="http://schemas.openxmlformats.org/drawingml/2006/main" l="19079" r="7034" b="315"/>
        <a:stretch xmlns:a="http://schemas.openxmlformats.org/drawingml/2006/main"/>
      </cdr:blipFill>
      <cdr:spPr>
        <a:xfrm xmlns:a="http://schemas.openxmlformats.org/drawingml/2006/main">
          <a:off x="4725912" y="4450280"/>
          <a:ext cx="647700" cy="8999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0.12648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s-ES" sz="1400" b="1">
              <a:effectLst/>
              <a:latin typeface="+mn-lt"/>
              <a:ea typeface="+mn-ea"/>
              <a:cs typeface="+mn-cs"/>
            </a:rPr>
            <a:t>10) </a:t>
          </a:r>
          <a:r>
            <a:rPr lang="es-ES" sz="1400">
              <a:effectLst/>
              <a:latin typeface="+mn-lt"/>
              <a:ea typeface="+mn-ea"/>
              <a:cs typeface="+mn-cs"/>
            </a:rPr>
            <a:t>Considere por un momento, que el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partido o candidato</a:t>
          </a:r>
          <a:r>
            <a:rPr lang="es-ES" sz="1400">
              <a:effectLst/>
              <a:latin typeface="+mn-lt"/>
              <a:ea typeface="+mn-ea"/>
              <a:cs typeface="+mn-cs"/>
            </a:rPr>
            <a:t> que prefiere</a:t>
          </a:r>
          <a:r>
            <a:rPr lang="es-ES" sz="1400" baseline="0">
              <a:effectLst/>
              <a:latin typeface="+mn-lt"/>
              <a:ea typeface="+mn-ea"/>
              <a:cs typeface="+mn-cs"/>
            </a:rPr>
            <a:t> </a:t>
          </a:r>
          <a:r>
            <a:rPr lang="es-ES" sz="1400">
              <a:effectLst/>
              <a:latin typeface="+mn-lt"/>
              <a:ea typeface="+mn-ea"/>
              <a:cs typeface="+mn-cs"/>
            </a:rPr>
            <a:t>tiene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pocas o ninguna </a:t>
          </a:r>
        </a:p>
        <a:p xmlns:a="http://schemas.openxmlformats.org/drawingml/2006/main">
          <a:pPr algn="ctr"/>
          <a:r>
            <a:rPr lang="es-ES" sz="1400" b="1">
              <a:effectLst/>
              <a:latin typeface="+mn-lt"/>
              <a:ea typeface="+mn-ea"/>
              <a:cs typeface="+mn-cs"/>
            </a:rPr>
            <a:t>posibilidad de ganar </a:t>
          </a:r>
          <a:r>
            <a:rPr lang="es-ES" sz="1400">
              <a:effectLst/>
              <a:latin typeface="+mn-lt"/>
              <a:ea typeface="+mn-ea"/>
              <a:cs typeface="+mn-cs"/>
            </a:rPr>
            <a:t>la elección presidencial, ¿Por qué partido o candidato cambiaría su voto?</a:t>
          </a:r>
          <a:endParaRPr lang="es-MX" sz="1400">
            <a:effectLst/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0.70992</cdr:x>
      <cdr:y>0.9146</cdr:y>
    </cdr:from>
    <cdr:to>
      <cdr:x>0.76811</cdr:x>
      <cdr:y>0.94078</cdr:y>
    </cdr:to>
    <cdr:sp macro="" textlink="">
      <cdr:nvSpPr>
        <cdr:cNvPr id="36" name="1 CuadroTexto"/>
        <cdr:cNvSpPr txBox="1"/>
      </cdr:nvSpPr>
      <cdr:spPr>
        <a:xfrm xmlns:a="http://schemas.openxmlformats.org/drawingml/2006/main">
          <a:off x="6147261" y="5749617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No cambiaría</a:t>
          </a:r>
        </a:p>
      </cdr:txBody>
    </cdr:sp>
  </cdr:relSizeAnchor>
  <cdr:relSizeAnchor xmlns:cdr="http://schemas.openxmlformats.org/drawingml/2006/chartDrawing">
    <cdr:from>
      <cdr:x>0.87258</cdr:x>
      <cdr:y>0.91058</cdr:y>
    </cdr:from>
    <cdr:to>
      <cdr:x>0.93077</cdr:x>
      <cdr:y>0.93676</cdr:y>
    </cdr:to>
    <cdr:sp macro="" textlink="">
      <cdr:nvSpPr>
        <cdr:cNvPr id="37" name="1 CuadroTexto"/>
        <cdr:cNvSpPr txBox="1"/>
      </cdr:nvSpPr>
      <cdr:spPr>
        <a:xfrm xmlns:a="http://schemas.openxmlformats.org/drawingml/2006/main">
          <a:off x="7555749" y="5724361"/>
          <a:ext cx="503873" cy="164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Ns/ns</a:t>
          </a:r>
        </a:p>
      </cdr:txBody>
    </cdr:sp>
  </cdr:relSizeAnchor>
  <cdr:relSizeAnchor xmlns:cdr="http://schemas.openxmlformats.org/drawingml/2006/chartDrawing">
    <cdr:from>
      <cdr:x>0.07612</cdr:x>
      <cdr:y>0.90896</cdr:y>
    </cdr:from>
    <cdr:to>
      <cdr:x>0.10253</cdr:x>
      <cdr:y>0.94332</cdr:y>
    </cdr:to>
    <cdr:pic>
      <cdr:nvPicPr>
        <cdr:cNvPr id="17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53CC240A-481D-4322-B530-54D7F7A7F8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59129" y="5714207"/>
          <a:ext cx="228687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0.52159</cdr:x>
      <cdr:y>0.83762</cdr:y>
    </cdr:from>
    <cdr:to>
      <cdr:x>0.64188</cdr:x>
      <cdr:y>0.91009</cdr:y>
    </cdr:to>
    <cdr:sp macro="" textlink="">
      <cdr:nvSpPr>
        <cdr:cNvPr id="27" name="1 CuadroTexto"/>
        <cdr:cNvSpPr txBox="1"/>
      </cdr:nvSpPr>
      <cdr:spPr>
        <a:xfrm xmlns:a="http://schemas.openxmlformats.org/drawingml/2006/main">
          <a:off x="4516536" y="5265702"/>
          <a:ext cx="1041602" cy="45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Jaime Rodríguez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"El Bronco"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0.55092</cdr:x>
      <cdr:y>0.91322</cdr:y>
    </cdr:from>
    <cdr:to>
      <cdr:x>0.60911</cdr:x>
      <cdr:y>0.9394</cdr:y>
    </cdr:to>
    <cdr:sp macro="" textlink="">
      <cdr:nvSpPr>
        <cdr:cNvPr id="23" name="1 CuadroTexto">
          <a:extLst xmlns:a="http://schemas.openxmlformats.org/drawingml/2006/main">
            <a:ext uri="{FF2B5EF4-FFF2-40B4-BE49-F238E27FC236}">
              <a16:creationId xmlns:a16="http://schemas.microsoft.com/office/drawing/2014/main" id="{7C009342-812F-40D2-A500-EDE35DD247BB}"/>
            </a:ext>
          </a:extLst>
        </cdr:cNvPr>
        <cdr:cNvSpPr txBox="1"/>
      </cdr:nvSpPr>
      <cdr:spPr>
        <a:xfrm xmlns:a="http://schemas.openxmlformats.org/drawingml/2006/main">
          <a:off x="4770467" y="5740973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Independiente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00AA9F-E452-4D12-B3A1-EAC2A1F7B8F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0.10036</cdr:x>
      <cdr:y>0.16071</cdr:y>
    </cdr:from>
    <cdr:to>
      <cdr:x>0.17516</cdr:x>
      <cdr:y>0.30387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2E4BCEA-1E96-45B3-814C-086239690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12650" r="13254"/>
        <a:stretch xmlns:a="http://schemas.openxmlformats.org/drawingml/2006/main"/>
      </cdr:blipFill>
      <cdr:spPr>
        <a:xfrm xmlns:a="http://schemas.openxmlformats.org/drawingml/2006/main">
          <a:off x="869895" y="1011842"/>
          <a:ext cx="648348" cy="90133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0.34147</cdr:x>
      <cdr:y>0.52844</cdr:y>
    </cdr:from>
    <cdr:to>
      <cdr:x>0.41626</cdr:x>
      <cdr:y>0.67161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2B4C57AD-3B5B-4CD0-92F0-54D19B36A17A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13691" r="13690"/>
        <a:stretch xmlns:a="http://schemas.openxmlformats.org/drawingml/2006/main"/>
      </cdr:blipFill>
      <cdr:spPr>
        <a:xfrm xmlns:a="http://schemas.openxmlformats.org/drawingml/2006/main">
          <a:off x="2959767" y="3327046"/>
          <a:ext cx="648261" cy="90140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0.57759</cdr:x>
      <cdr:y>0.41809</cdr:y>
    </cdr:from>
    <cdr:to>
      <cdr:x>0.65239</cdr:x>
      <cdr:y>0.56125</cdr:y>
    </cdr:to>
    <cdr:pic>
      <cdr:nvPicPr>
        <cdr:cNvPr id="21" name="chart">
          <a:extLst xmlns:a="http://schemas.openxmlformats.org/drawingml/2006/main">
            <a:ext uri="{FF2B5EF4-FFF2-40B4-BE49-F238E27FC236}">
              <a16:creationId xmlns:a16="http://schemas.microsoft.com/office/drawing/2014/main" id="{7322AB00-2377-44F9-B490-EB851215E5F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006434" y="2632307"/>
          <a:ext cx="648348" cy="901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0.02637</cdr:x>
      <cdr:y>0.30914</cdr:y>
    </cdr:from>
    <cdr:to>
      <cdr:x>0.24725</cdr:x>
      <cdr:y>0.35788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228599" y="1946370"/>
          <a:ext cx="1914525" cy="306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>
              <a:effectLst/>
              <a:latin typeface="Arial Narrow" pitchFamily="34" charset="0"/>
              <a:ea typeface="+mn-ea"/>
              <a:cs typeface="+mn-cs"/>
            </a:rPr>
            <a:t>Ricardo Anaya Cortés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>
              <a:effectLst/>
              <a:latin typeface="Arial Narrow" pitchFamily="34" charset="0"/>
              <a:ea typeface="+mn-ea"/>
              <a:cs typeface="+mn-cs"/>
            </a:rPr>
            <a:t>6.33%</a:t>
          </a:r>
          <a:endParaRPr lang="es-MX" sz="12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0.26813</cdr:x>
      <cdr:y>0.66944</cdr:y>
    </cdr:from>
    <cdr:to>
      <cdr:x>0.48571</cdr:x>
      <cdr:y>0.7419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2324100" y="4214785"/>
          <a:ext cx="1885949" cy="45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>
              <a:effectLst/>
              <a:latin typeface="Arial Narrow" pitchFamily="34" charset="0"/>
              <a:ea typeface="+mn-ea"/>
              <a:cs typeface="+mn-cs"/>
            </a:rPr>
            <a:t>José Antonio Meade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>
              <a:effectLst/>
              <a:latin typeface="Arial Narrow" pitchFamily="34" charset="0"/>
              <a:ea typeface="+mn-ea"/>
              <a:cs typeface="+mn-cs"/>
            </a:rPr>
            <a:t>1.83%</a:t>
          </a:r>
          <a:endParaRPr lang="es-MX" sz="12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0.4989</cdr:x>
      <cdr:y>0.53665</cdr:y>
    </cdr:from>
    <cdr:to>
      <cdr:x>0.74176</cdr:x>
      <cdr:y>0.64601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324351" y="3378782"/>
          <a:ext cx="2105024" cy="688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>
              <a:effectLst/>
              <a:latin typeface="Arial Narrow" pitchFamily="34" charset="0"/>
              <a:ea typeface="+mn-ea"/>
              <a:cs typeface="+mn-cs"/>
            </a:rPr>
            <a:t>Andrés Manuel López Obrador</a:t>
          </a:r>
          <a:endParaRPr lang="es-MX" sz="1200">
            <a:effectLst/>
            <a:latin typeface="Arial Narrow" pitchFamily="34" charset="0"/>
            <a:ea typeface="+mn-ea"/>
            <a:cs typeface="+mn-cs"/>
          </a:endParaRP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>
              <a:effectLst/>
              <a:latin typeface="Arial Narrow" pitchFamily="34" charset="0"/>
              <a:ea typeface="+mn-ea"/>
              <a:cs typeface="+mn-cs"/>
            </a:rPr>
            <a:t>3.17%</a:t>
          </a:r>
          <a:endParaRPr lang="es-MX" sz="12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0.09387</cdr:x>
      <cdr:y>0.90764</cdr:y>
    </cdr:from>
    <cdr:to>
      <cdr:x>0.11965</cdr:x>
      <cdr:y>0.942</cdr:y>
    </cdr:to>
    <cdr:pic>
      <cdr:nvPicPr>
        <cdr:cNvPr id="11" name="Picture 83">
          <a:extLst xmlns:a="http://schemas.openxmlformats.org/drawingml/2006/main">
            <a:ext uri="{FF2B5EF4-FFF2-40B4-BE49-F238E27FC236}">
              <a16:creationId xmlns:a16="http://schemas.microsoft.com/office/drawing/2014/main" id="{5724B24B-293B-4024-9B77-5D09D35F4E1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13683" y="5714524"/>
          <a:ext cx="223454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0.33658</cdr:x>
      <cdr:y>0.9093</cdr:y>
    </cdr:from>
    <cdr:to>
      <cdr:x>0.36131</cdr:x>
      <cdr:y>0.94366</cdr:y>
    </cdr:to>
    <cdr:pic>
      <cdr:nvPicPr>
        <cdr:cNvPr id="12" name="Picture 84">
          <a:extLst xmlns:a="http://schemas.openxmlformats.org/drawingml/2006/main">
            <a:ext uri="{FF2B5EF4-FFF2-40B4-BE49-F238E27FC236}">
              <a16:creationId xmlns:a16="http://schemas.microsoft.com/office/drawing/2014/main" id="{71707622-5EB2-4A71-83F6-7B073746996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917369" y="5724976"/>
          <a:ext cx="214354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0.36259</cdr:x>
      <cdr:y>0.90958</cdr:y>
    </cdr:from>
    <cdr:to>
      <cdr:x>0.38753</cdr:x>
      <cdr:y>0.94394</cdr:y>
    </cdr:to>
    <cdr:pic>
      <cdr:nvPicPr>
        <cdr:cNvPr id="13" name="Picture 86">
          <a:extLst xmlns:a="http://schemas.openxmlformats.org/drawingml/2006/main">
            <a:ext uri="{FF2B5EF4-FFF2-40B4-BE49-F238E27FC236}">
              <a16:creationId xmlns:a16="http://schemas.microsoft.com/office/drawing/2014/main" id="{CEA931F3-0297-4C7A-BAC3-97F6BA869C5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42818" y="5726738"/>
          <a:ext cx="216173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0.38898</cdr:x>
      <cdr:y>0.90981</cdr:y>
    </cdr:from>
    <cdr:to>
      <cdr:x>0.41381</cdr:x>
      <cdr:y>0.94417</cdr:y>
    </cdr:to>
    <cdr:pic>
      <cdr:nvPicPr>
        <cdr:cNvPr id="14" name="Picture 88">
          <a:extLst xmlns:a="http://schemas.openxmlformats.org/drawingml/2006/main">
            <a:ext uri="{FF2B5EF4-FFF2-40B4-BE49-F238E27FC236}">
              <a16:creationId xmlns:a16="http://schemas.microsoft.com/office/drawing/2014/main" id="{AFBBDD01-05A7-497D-9C62-1A9C4679CF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371559" y="5728187"/>
          <a:ext cx="215221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0.61699</cdr:x>
      <cdr:y>0.91363</cdr:y>
    </cdr:from>
    <cdr:to>
      <cdr:x>0.64193</cdr:x>
      <cdr:y>0.94799</cdr:y>
    </cdr:to>
    <cdr:pic>
      <cdr:nvPicPr>
        <cdr:cNvPr id="18" name="Picture 193">
          <a:extLst xmlns:a="http://schemas.openxmlformats.org/drawingml/2006/main">
            <a:ext uri="{FF2B5EF4-FFF2-40B4-BE49-F238E27FC236}">
              <a16:creationId xmlns:a16="http://schemas.microsoft.com/office/drawing/2014/main" id="{CD1787FB-CF16-4C34-BE16-444C8CFB175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347880" y="5752210"/>
          <a:ext cx="216174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0.571</cdr:x>
      <cdr:y>0.92194</cdr:y>
    </cdr:from>
    <cdr:to>
      <cdr:x>0.61342</cdr:x>
      <cdr:y>0.94421</cdr:y>
    </cdr:to>
    <cdr:pic>
      <cdr:nvPicPr>
        <cdr:cNvPr id="19" name="Picture 89">
          <a:extLst xmlns:a="http://schemas.openxmlformats.org/drawingml/2006/main">
            <a:ext uri="{FF2B5EF4-FFF2-40B4-BE49-F238E27FC236}">
              <a16:creationId xmlns:a16="http://schemas.microsoft.com/office/drawing/2014/main" id="{350EB36F-9711-44C1-B657-A6E3E64D84F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49250" y="5804530"/>
          <a:ext cx="367686" cy="1402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0.36006</cdr:x>
      <cdr:y>0.17942</cdr:y>
    </cdr:from>
    <cdr:to>
      <cdr:x>0.7051</cdr:x>
      <cdr:y>0.23624</cdr:y>
    </cdr:to>
    <cdr:sp macro="" textlink="">
      <cdr:nvSpPr>
        <cdr:cNvPr id="24" name="1 CuadroTexto"/>
        <cdr:cNvSpPr txBox="1"/>
      </cdr:nvSpPr>
      <cdr:spPr>
        <a:xfrm xmlns:a="http://schemas.openxmlformats.org/drawingml/2006/main">
          <a:off x="3120942" y="1129615"/>
          <a:ext cx="2990721" cy="357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Neta</a:t>
          </a:r>
        </a:p>
      </cdr:txBody>
    </cdr:sp>
  </cdr:relSizeAnchor>
  <cdr:relSizeAnchor xmlns:cdr="http://schemas.openxmlformats.org/drawingml/2006/chartDrawing">
    <cdr:from>
      <cdr:x>0.1448</cdr:x>
      <cdr:y>0.90957</cdr:y>
    </cdr:from>
    <cdr:to>
      <cdr:x>0.18363</cdr:x>
      <cdr:y>0.94007</cdr:y>
    </cdr:to>
    <cdr:pic>
      <cdr:nvPicPr>
        <cdr:cNvPr id="25" name="Picture 87">
          <a:extLst xmlns:a="http://schemas.openxmlformats.org/drawingml/2006/main">
            <a:ext uri="{FF2B5EF4-FFF2-40B4-BE49-F238E27FC236}">
              <a16:creationId xmlns:a16="http://schemas.microsoft.com/office/drawing/2014/main" id="{AFB0370D-5F7E-4A87-8470-B2EB3D8680C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255131" y="5726675"/>
          <a:ext cx="336569" cy="1920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0.64936</cdr:x>
      <cdr:y>0.91475</cdr:y>
    </cdr:from>
    <cdr:to>
      <cdr:x>0.67418</cdr:x>
      <cdr:y>0.9491</cdr:y>
    </cdr:to>
    <cdr:pic>
      <cdr:nvPicPr>
        <cdr:cNvPr id="29" name="Picture 91">
          <a:extLst xmlns:a="http://schemas.openxmlformats.org/drawingml/2006/main">
            <a:ext uri="{FF2B5EF4-FFF2-40B4-BE49-F238E27FC236}">
              <a16:creationId xmlns:a16="http://schemas.microsoft.com/office/drawing/2014/main" id="{83025A77-9114-428A-AFAD-4D6558520A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628455" y="5759262"/>
          <a:ext cx="215133" cy="216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0.81709</cdr:x>
      <cdr:y>0.61607</cdr:y>
    </cdr:from>
    <cdr:to>
      <cdr:x>0.89189</cdr:x>
      <cdr:y>0.75923</cdr:y>
    </cdr:to>
    <cdr:pic>
      <cdr:nvPicPr>
        <cdr:cNvPr id="33" name="chart">
          <a:extLst xmlns:a="http://schemas.openxmlformats.org/drawingml/2006/main">
            <a:ext uri="{FF2B5EF4-FFF2-40B4-BE49-F238E27FC236}">
              <a16:creationId xmlns:a16="http://schemas.microsoft.com/office/drawing/2014/main" id="{839A1DDF-4DED-4063-8D6F-BB11D889E36B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2"/>
        <a:srcRect xmlns:a="http://schemas.openxmlformats.org/drawingml/2006/main" l="19079" r="7034" b="315"/>
        <a:stretch xmlns:a="http://schemas.openxmlformats.org/drawingml/2006/main"/>
      </cdr:blipFill>
      <cdr:spPr>
        <a:xfrm xmlns:a="http://schemas.openxmlformats.org/drawingml/2006/main">
          <a:off x="7082321" y="3878819"/>
          <a:ext cx="648348" cy="901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0.12211</cdr:x>
      <cdr:y>0.90753</cdr:y>
    </cdr:from>
    <cdr:to>
      <cdr:x>0.14852</cdr:x>
      <cdr:y>0.94189</cdr:y>
    </cdr:to>
    <cdr:pic>
      <cdr:nvPicPr>
        <cdr:cNvPr id="17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53CC240A-481D-4322-B530-54D7F7A7F8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58460" y="5713832"/>
          <a:ext cx="228915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0.74835</cdr:x>
      <cdr:y>0.75816</cdr:y>
    </cdr:from>
    <cdr:to>
      <cdr:x>0.97143</cdr:x>
      <cdr:y>0.83063</cdr:y>
    </cdr:to>
    <cdr:sp macro="" textlink="">
      <cdr:nvSpPr>
        <cdr:cNvPr id="27" name="1 CuadroTexto"/>
        <cdr:cNvSpPr txBox="1"/>
      </cdr:nvSpPr>
      <cdr:spPr>
        <a:xfrm xmlns:a="http://schemas.openxmlformats.org/drawingml/2006/main">
          <a:off x="6486525" y="4773412"/>
          <a:ext cx="1933575" cy="456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>
              <a:effectLst/>
              <a:latin typeface="Arial Narrow" pitchFamily="34" charset="0"/>
              <a:ea typeface="+mn-ea"/>
              <a:cs typeface="+mn-cs"/>
            </a:rPr>
            <a:t>Jaime Rodríguez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>
              <a:effectLst/>
              <a:latin typeface="Arial Narrow" pitchFamily="34" charset="0"/>
              <a:ea typeface="+mn-ea"/>
              <a:cs typeface="+mn-cs"/>
            </a:rPr>
            <a:t>"El Bronco"</a:t>
          </a:r>
          <a:endParaRPr lang="es-MX" sz="12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0.09191</cdr:x>
      <cdr:y>0.95707</cdr:y>
    </cdr:from>
    <cdr:to>
      <cdr:x>0.90376</cdr:x>
      <cdr:y>1</cdr:y>
    </cdr:to>
    <cdr:pic>
      <cdr:nvPicPr>
        <cdr:cNvPr id="26" name="Picture 7">
          <a:extLst xmlns:a="http://schemas.openxmlformats.org/drawingml/2006/main">
            <a:ext uri="{FF2B5EF4-FFF2-40B4-BE49-F238E27FC236}">
              <a16:creationId xmlns:a16="http://schemas.microsoft.com/office/drawing/2014/main" id="{6C832D27-0800-405D-BDD5-5240E787709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2125" b="-3176"/>
        <a:stretch xmlns:a="http://schemas.openxmlformats.org/drawingml/2006/main"/>
      </cdr:blipFill>
      <cdr:spPr bwMode="auto">
        <a:xfrm xmlns:a="http://schemas.openxmlformats.org/drawingml/2006/main">
          <a:off x="796235" y="6016590"/>
          <a:ext cx="7033620" cy="269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0.83663</cdr:x>
      <cdr:y>0.91125</cdr:y>
    </cdr:from>
    <cdr:to>
      <cdr:x>0.89476</cdr:x>
      <cdr:y>0.93739</cdr:y>
    </cdr:to>
    <cdr:sp macro="" textlink="">
      <cdr:nvSpPr>
        <cdr:cNvPr id="22" name="1 CuadroTexto">
          <a:extLst xmlns:a="http://schemas.openxmlformats.org/drawingml/2006/main">
            <a:ext uri="{FF2B5EF4-FFF2-40B4-BE49-F238E27FC236}">
              <a16:creationId xmlns:a16="http://schemas.microsoft.com/office/drawing/2014/main" id="{47747D20-F7A2-4E54-A503-F606AAC1ABC4}"/>
            </a:ext>
          </a:extLst>
        </cdr:cNvPr>
        <cdr:cNvSpPr txBox="1"/>
      </cdr:nvSpPr>
      <cdr:spPr>
        <a:xfrm xmlns:a="http://schemas.openxmlformats.org/drawingml/2006/main">
          <a:off x="7251700" y="5737225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Independiente</a:t>
          </a:r>
        </a:p>
      </cdr:txBody>
    </cdr:sp>
  </cdr:relSizeAnchor>
  <cdr:relSizeAnchor xmlns:cdr="http://schemas.openxmlformats.org/drawingml/2006/chartDrawing">
    <cdr:from>
      <cdr:x>0.001</cdr:x>
      <cdr:y>0.00807</cdr:y>
    </cdr:from>
    <cdr:to>
      <cdr:x>1</cdr:x>
      <cdr:y>0.13436</cdr:y>
    </cdr:to>
    <cdr:sp macro="" textlink="">
      <cdr:nvSpPr>
        <cdr:cNvPr id="23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400" b="1">
              <a:effectLst/>
              <a:latin typeface="+mn-lt"/>
              <a:ea typeface="+mn-ea"/>
              <a:cs typeface="+mn-cs"/>
            </a:rPr>
            <a:t>10) </a:t>
          </a:r>
          <a:r>
            <a:rPr lang="es-ES" sz="1400">
              <a:effectLst/>
              <a:latin typeface="+mn-lt"/>
              <a:ea typeface="+mn-ea"/>
              <a:cs typeface="+mn-cs"/>
            </a:rPr>
            <a:t>Considere por un momento, que el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partido o candidato</a:t>
          </a:r>
          <a:r>
            <a:rPr lang="es-ES" sz="1400">
              <a:effectLst/>
              <a:latin typeface="+mn-lt"/>
              <a:ea typeface="+mn-ea"/>
              <a:cs typeface="+mn-cs"/>
            </a:rPr>
            <a:t> que prefiere</a:t>
          </a:r>
          <a:r>
            <a:rPr lang="es-ES" sz="1400" baseline="0">
              <a:effectLst/>
              <a:latin typeface="+mn-lt"/>
              <a:ea typeface="+mn-ea"/>
              <a:cs typeface="+mn-cs"/>
            </a:rPr>
            <a:t> </a:t>
          </a:r>
          <a:r>
            <a:rPr lang="es-ES" sz="1400">
              <a:effectLst/>
              <a:latin typeface="+mn-lt"/>
              <a:ea typeface="+mn-ea"/>
              <a:cs typeface="+mn-cs"/>
            </a:rPr>
            <a:t>tiene </a:t>
          </a:r>
          <a:r>
            <a:rPr lang="es-ES" sz="1400" b="1">
              <a:effectLst/>
              <a:latin typeface="+mn-lt"/>
              <a:ea typeface="+mn-ea"/>
              <a:cs typeface="+mn-cs"/>
            </a:rPr>
            <a:t>pocas o ninguna </a:t>
          </a:r>
          <a:endParaRPr lang="es-MX" sz="1400">
            <a:effectLst/>
          </a:endParaRPr>
        </a:p>
        <a:p xmlns:a="http://schemas.openxmlformats.org/drawingml/2006/main">
          <a:pPr algn="ctr"/>
          <a:r>
            <a:rPr lang="es-ES" sz="1400" b="1">
              <a:effectLst/>
              <a:latin typeface="+mn-lt"/>
              <a:ea typeface="+mn-ea"/>
              <a:cs typeface="+mn-cs"/>
            </a:rPr>
            <a:t>posibilidad de ganar </a:t>
          </a:r>
          <a:r>
            <a:rPr lang="es-ES" sz="1400">
              <a:effectLst/>
              <a:latin typeface="+mn-lt"/>
              <a:ea typeface="+mn-ea"/>
              <a:cs typeface="+mn-cs"/>
            </a:rPr>
            <a:t>la elección presidencial, ¿Por qué partido o candidato cambiaría su voto?</a:t>
          </a:r>
          <a:endParaRPr lang="es-MX" sz="1400">
            <a:effectLst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0.33714</cdr:x>
      <cdr:y>0.42333</cdr:y>
    </cdr:from>
    <cdr:to>
      <cdr:x>0.68248</cdr:x>
      <cdr:y>0.48023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2923540" y="2664460"/>
          <a:ext cx="299466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</cdr:x>
      <cdr:y>0.10625</cdr:y>
    </cdr:from>
    <cdr:to>
      <cdr:x>0.04503</cdr:x>
      <cdr:y>0.16628</cdr:y>
    </cdr:to>
    <cdr:pic>
      <cdr:nvPicPr>
        <cdr:cNvPr id="15" name="Picture 83">
          <a:extLst xmlns:a="http://schemas.openxmlformats.org/drawingml/2006/main">
            <a:ext uri="{FF2B5EF4-FFF2-40B4-BE49-F238E27FC236}">
              <a16:creationId xmlns:a16="http://schemas.microsoft.com/office/drawing/2014/main" id="{FC0A253D-AEDF-4F44-82C9-F27C552E5785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668784"/>
          <a:ext cx="390309" cy="3778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0.19979</cdr:y>
    </cdr:from>
    <cdr:to>
      <cdr:x>0.04339</cdr:x>
      <cdr:y>0.26007</cdr:y>
    </cdr:to>
    <cdr:pic>
      <cdr:nvPicPr>
        <cdr:cNvPr id="16" name="Picture 84">
          <a:extLst xmlns:a="http://schemas.openxmlformats.org/drawingml/2006/main">
            <a:ext uri="{FF2B5EF4-FFF2-40B4-BE49-F238E27FC236}">
              <a16:creationId xmlns:a16="http://schemas.microsoft.com/office/drawing/2014/main" id="{9FBC847A-74B3-4257-BCD5-7EB6096D030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1257568"/>
          <a:ext cx="376094" cy="379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0.47146</cdr:y>
    </cdr:from>
    <cdr:to>
      <cdr:x>0.04357</cdr:x>
      <cdr:y>0.53148</cdr:y>
    </cdr:to>
    <cdr:pic>
      <cdr:nvPicPr>
        <cdr:cNvPr id="17" name="Picture 86">
          <a:extLst xmlns:a="http://schemas.openxmlformats.org/drawingml/2006/main">
            <a:ext uri="{FF2B5EF4-FFF2-40B4-BE49-F238E27FC236}">
              <a16:creationId xmlns:a16="http://schemas.microsoft.com/office/drawing/2014/main" id="{0665F6DE-7FB1-454A-B451-29C03EF7FAA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2967558"/>
          <a:ext cx="377654" cy="3777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0.57622</cdr:y>
    </cdr:from>
    <cdr:to>
      <cdr:x>0.04778</cdr:x>
      <cdr:y>0.6138</cdr:y>
    </cdr:to>
    <cdr:pic>
      <cdr:nvPicPr>
        <cdr:cNvPr id="18" name="Picture 87">
          <a:extLst xmlns:a="http://schemas.openxmlformats.org/drawingml/2006/main">
            <a:ext uri="{FF2B5EF4-FFF2-40B4-BE49-F238E27FC236}">
              <a16:creationId xmlns:a16="http://schemas.microsoft.com/office/drawing/2014/main" id="{6AA9AC0B-034F-46C7-AC43-79BB185649C5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3626985"/>
          <a:ext cx="414145" cy="2365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0.65539</cdr:y>
    </cdr:from>
    <cdr:to>
      <cdr:x>0.04338</cdr:x>
      <cdr:y>0.71542</cdr:y>
    </cdr:to>
    <cdr:pic>
      <cdr:nvPicPr>
        <cdr:cNvPr id="19" name="Picture 88">
          <a:extLst xmlns:a="http://schemas.openxmlformats.org/drawingml/2006/main">
            <a:ext uri="{FF2B5EF4-FFF2-40B4-BE49-F238E27FC236}">
              <a16:creationId xmlns:a16="http://schemas.microsoft.com/office/drawing/2014/main" id="{2C91CB62-2CBF-4143-99BD-45EF26BE4BC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125299"/>
          <a:ext cx="376007" cy="3778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0.77202</cdr:y>
    </cdr:from>
    <cdr:to>
      <cdr:x>0.04614</cdr:x>
      <cdr:y>0.79623</cdr:y>
    </cdr:to>
    <cdr:pic>
      <cdr:nvPicPr>
        <cdr:cNvPr id="20" name="Picture 89">
          <a:extLst xmlns:a="http://schemas.openxmlformats.org/drawingml/2006/main">
            <a:ext uri="{FF2B5EF4-FFF2-40B4-BE49-F238E27FC236}">
              <a16:creationId xmlns:a16="http://schemas.microsoft.com/office/drawing/2014/main" id="{CB497184-7C7E-44F8-BCAE-D5A69A195141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859453"/>
          <a:ext cx="399930" cy="1523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0.84778</cdr:y>
    </cdr:from>
    <cdr:to>
      <cdr:x>0.03588</cdr:x>
      <cdr:y>0.89747</cdr:y>
    </cdr:to>
    <cdr:pic>
      <cdr:nvPicPr>
        <cdr:cNvPr id="21" name="Picture 91">
          <a:extLst xmlns:a="http://schemas.openxmlformats.org/drawingml/2006/main">
            <a:ext uri="{FF2B5EF4-FFF2-40B4-BE49-F238E27FC236}">
              <a16:creationId xmlns:a16="http://schemas.microsoft.com/office/drawing/2014/main" id="{CB9819E4-901A-4518-8619-C4D8ABF8B0B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5336323"/>
          <a:ext cx="310999" cy="3127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0.29225</cdr:y>
    </cdr:from>
    <cdr:to>
      <cdr:x>0.04614</cdr:x>
      <cdr:y>0.35228</cdr:y>
    </cdr:to>
    <cdr:pic>
      <cdr:nvPicPr>
        <cdr:cNvPr id="25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DFF5B688-242D-4970-9C21-073F6691808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1839567"/>
          <a:ext cx="399929" cy="3778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</cdr:x>
      <cdr:y>0.38516</cdr:y>
    </cdr:from>
    <cdr:to>
      <cdr:x>0.04431</cdr:x>
      <cdr:y>0.44292</cdr:y>
    </cdr:to>
    <cdr:pic>
      <cdr:nvPicPr>
        <cdr:cNvPr id="26" name="Picture 193">
          <a:extLst xmlns:a="http://schemas.openxmlformats.org/drawingml/2006/main">
            <a:ext uri="{FF2B5EF4-FFF2-40B4-BE49-F238E27FC236}">
              <a16:creationId xmlns:a16="http://schemas.microsoft.com/office/drawing/2014/main" id="{52D39BBA-4D1D-4A4F-A6D1-16DDA593FA3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2424392"/>
          <a:ext cx="384068" cy="363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B1386F-837A-4598-AE6F-D9A980EFA28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0.06137</cdr:x>
      <cdr:y>0.3611</cdr:y>
    </cdr:from>
    <cdr:to>
      <cdr:x>0.13617</cdr:x>
      <cdr:y>0.50426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2E4BCEA-1E96-45B3-814C-086239690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12650" r="13254"/>
        <a:stretch xmlns:a="http://schemas.openxmlformats.org/drawingml/2006/main"/>
      </cdr:blipFill>
      <cdr:spPr>
        <a:xfrm xmlns:a="http://schemas.openxmlformats.org/drawingml/2006/main">
          <a:off x="531408" y="2270028"/>
          <a:ext cx="647700" cy="8999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0.22052</cdr:x>
      <cdr:y>0.41712</cdr:y>
    </cdr:from>
    <cdr:to>
      <cdr:x>0.29531</cdr:x>
      <cdr:y>0.56029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2B4C57AD-3B5B-4CD0-92F0-54D19B36A17A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13691" r="13690"/>
        <a:stretch xmlns:a="http://schemas.openxmlformats.org/drawingml/2006/main"/>
      </cdr:blipFill>
      <cdr:spPr>
        <a:xfrm xmlns:a="http://schemas.openxmlformats.org/drawingml/2006/main">
          <a:off x="1909503" y="2622230"/>
          <a:ext cx="647613" cy="90003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0.3801</cdr:x>
      <cdr:y>0.18011</cdr:y>
    </cdr:from>
    <cdr:to>
      <cdr:x>0.4549</cdr:x>
      <cdr:y>0.32327</cdr:y>
    </cdr:to>
    <cdr:pic>
      <cdr:nvPicPr>
        <cdr:cNvPr id="21" name="chart">
          <a:extLst xmlns:a="http://schemas.openxmlformats.org/drawingml/2006/main">
            <a:ext uri="{FF2B5EF4-FFF2-40B4-BE49-F238E27FC236}">
              <a16:creationId xmlns:a16="http://schemas.microsoft.com/office/drawing/2014/main" id="{7322AB00-2377-44F9-B490-EB851215E5F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3291321" y="1132267"/>
          <a:ext cx="647700" cy="8999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0.03598</cdr:x>
      <cdr:y>0.50348</cdr:y>
    </cdr:from>
    <cdr:to>
      <cdr:x>0.16218</cdr:x>
      <cdr:y>0.55222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11554" y="3165100"/>
          <a:ext cx="1092777" cy="306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Ricardo Anaya Cortés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1">
              <a:effectLst/>
              <a:latin typeface="Arial Narrow" pitchFamily="34" charset="0"/>
              <a:ea typeface="+mn-ea"/>
              <a:cs typeface="+mn-cs"/>
            </a:rPr>
            <a:t>26.72%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0.19663</cdr:x>
      <cdr:y>0.54753</cdr:y>
    </cdr:from>
    <cdr:to>
      <cdr:x>0.31709</cdr:x>
      <cdr:y>0.61999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1702637" y="3442053"/>
          <a:ext cx="1043074" cy="4555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José Antonio Meade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1">
              <a:effectLst/>
              <a:latin typeface="Arial Narrow" pitchFamily="34" charset="0"/>
              <a:ea typeface="+mn-ea"/>
              <a:cs typeface="+mn-cs"/>
            </a:rPr>
            <a:t>22.24%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0.3372</cdr:x>
      <cdr:y>0.29716</cdr:y>
    </cdr:from>
    <cdr:to>
      <cdr:x>0.50259</cdr:x>
      <cdr:y>0.40652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2919846" y="1868102"/>
          <a:ext cx="1432127" cy="687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Andrés Manuel López Obrador</a:t>
          </a:r>
          <a:endParaRPr lang="es-MX" sz="800">
            <a:effectLst/>
            <a:latin typeface="Arial Narrow" pitchFamily="34" charset="0"/>
            <a:ea typeface="+mn-ea"/>
            <a:cs typeface="+mn-cs"/>
          </a:endParaRP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1">
              <a:effectLst/>
              <a:latin typeface="Arial Narrow" pitchFamily="34" charset="0"/>
              <a:ea typeface="+mn-ea"/>
              <a:cs typeface="+mn-cs"/>
            </a:rPr>
            <a:t>38.88%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0.04788</cdr:x>
      <cdr:y>0.90907</cdr:y>
    </cdr:from>
    <cdr:to>
      <cdr:x>0.07366</cdr:x>
      <cdr:y>0.94343</cdr:y>
    </cdr:to>
    <cdr:pic>
      <cdr:nvPicPr>
        <cdr:cNvPr id="11" name="Picture 83">
          <a:extLst xmlns:a="http://schemas.openxmlformats.org/drawingml/2006/main">
            <a:ext uri="{FF2B5EF4-FFF2-40B4-BE49-F238E27FC236}">
              <a16:creationId xmlns:a16="http://schemas.microsoft.com/office/drawing/2014/main" id="{5724B24B-293B-4024-9B77-5D09D35F4E1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4597" y="5714899"/>
          <a:ext cx="223231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0.21774</cdr:x>
      <cdr:y>0.91211</cdr:y>
    </cdr:from>
    <cdr:to>
      <cdr:x>0.24247</cdr:x>
      <cdr:y>0.94647</cdr:y>
    </cdr:to>
    <cdr:pic>
      <cdr:nvPicPr>
        <cdr:cNvPr id="12" name="Picture 84">
          <a:extLst xmlns:a="http://schemas.openxmlformats.org/drawingml/2006/main">
            <a:ext uri="{FF2B5EF4-FFF2-40B4-BE49-F238E27FC236}">
              <a16:creationId xmlns:a16="http://schemas.microsoft.com/office/drawing/2014/main" id="{71707622-5EB2-4A71-83F6-7B073746996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885430" y="5733994"/>
          <a:ext cx="214140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0.24375</cdr:x>
      <cdr:y>0.91239</cdr:y>
    </cdr:from>
    <cdr:to>
      <cdr:x>0.26869</cdr:x>
      <cdr:y>0.94675</cdr:y>
    </cdr:to>
    <cdr:pic>
      <cdr:nvPicPr>
        <cdr:cNvPr id="13" name="Picture 86">
          <a:extLst xmlns:a="http://schemas.openxmlformats.org/drawingml/2006/main">
            <a:ext uri="{FF2B5EF4-FFF2-40B4-BE49-F238E27FC236}">
              <a16:creationId xmlns:a16="http://schemas.microsoft.com/office/drawing/2014/main" id="{CEA931F3-0297-4C7A-BAC3-97F6BA869C5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10653" y="5735754"/>
          <a:ext cx="215958" cy="216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0.27014</cdr:x>
      <cdr:y>0.91262</cdr:y>
    </cdr:from>
    <cdr:to>
      <cdr:x>0.29497</cdr:x>
      <cdr:y>0.94698</cdr:y>
    </cdr:to>
    <cdr:pic>
      <cdr:nvPicPr>
        <cdr:cNvPr id="14" name="Picture 88">
          <a:extLst xmlns:a="http://schemas.openxmlformats.org/drawingml/2006/main">
            <a:ext uri="{FF2B5EF4-FFF2-40B4-BE49-F238E27FC236}">
              <a16:creationId xmlns:a16="http://schemas.microsoft.com/office/drawing/2014/main" id="{AFBBDD01-05A7-497D-9C62-1A9C4679CF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339167" y="5737200"/>
          <a:ext cx="215005" cy="216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0.40877</cdr:x>
      <cdr:y>0.91216</cdr:y>
    </cdr:from>
    <cdr:to>
      <cdr:x>0.43371</cdr:x>
      <cdr:y>0.94652</cdr:y>
    </cdr:to>
    <cdr:pic>
      <cdr:nvPicPr>
        <cdr:cNvPr id="18" name="Picture 193">
          <a:extLst xmlns:a="http://schemas.openxmlformats.org/drawingml/2006/main">
            <a:ext uri="{FF2B5EF4-FFF2-40B4-BE49-F238E27FC236}">
              <a16:creationId xmlns:a16="http://schemas.microsoft.com/office/drawing/2014/main" id="{CD1787FB-CF16-4C34-BE16-444C8CFB175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539577" y="5734291"/>
          <a:ext cx="215958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0.36278</cdr:x>
      <cdr:y>0.92047</cdr:y>
    </cdr:from>
    <cdr:to>
      <cdr:x>0.4052</cdr:x>
      <cdr:y>0.94274</cdr:y>
    </cdr:to>
    <cdr:pic>
      <cdr:nvPicPr>
        <cdr:cNvPr id="19" name="Picture 89">
          <a:extLst xmlns:a="http://schemas.openxmlformats.org/drawingml/2006/main">
            <a:ext uri="{FF2B5EF4-FFF2-40B4-BE49-F238E27FC236}">
              <a16:creationId xmlns:a16="http://schemas.microsoft.com/office/drawing/2014/main" id="{350EB36F-9711-44C1-B657-A6E3E64D84F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41345" y="5786532"/>
          <a:ext cx="367319" cy="14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0.56931</cdr:x>
      <cdr:y>0.26374</cdr:y>
    </cdr:from>
    <cdr:to>
      <cdr:x>0.91435</cdr:x>
      <cdr:y>0.32057</cdr:y>
    </cdr:to>
    <cdr:sp macro="" textlink="">
      <cdr:nvSpPr>
        <cdr:cNvPr id="24" name="1 CuadroTexto"/>
        <cdr:cNvSpPr txBox="1"/>
      </cdr:nvSpPr>
      <cdr:spPr>
        <a:xfrm xmlns:a="http://schemas.openxmlformats.org/drawingml/2006/main">
          <a:off x="4932308" y="1657993"/>
          <a:ext cx="2989292" cy="357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Bruta</a:t>
          </a:r>
        </a:p>
      </cdr:txBody>
    </cdr:sp>
  </cdr:relSizeAnchor>
  <cdr:relSizeAnchor xmlns:cdr="http://schemas.openxmlformats.org/drawingml/2006/chartDrawing">
    <cdr:from>
      <cdr:x>0.09881</cdr:x>
      <cdr:y>0.911</cdr:y>
    </cdr:from>
    <cdr:to>
      <cdr:x>0.13764</cdr:x>
      <cdr:y>0.9415</cdr:y>
    </cdr:to>
    <cdr:pic>
      <cdr:nvPicPr>
        <cdr:cNvPr id="25" name="Picture 87">
          <a:extLst xmlns:a="http://schemas.openxmlformats.org/drawingml/2006/main">
            <a:ext uri="{FF2B5EF4-FFF2-40B4-BE49-F238E27FC236}">
              <a16:creationId xmlns:a16="http://schemas.microsoft.com/office/drawing/2014/main" id="{AFB0370D-5F7E-4A87-8470-B2EB3D8680C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55604" y="5727032"/>
          <a:ext cx="336233" cy="1917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0.44114</cdr:x>
      <cdr:y>0.91328</cdr:y>
    </cdr:from>
    <cdr:to>
      <cdr:x>0.46596</cdr:x>
      <cdr:y>0.94763</cdr:y>
    </cdr:to>
    <cdr:pic>
      <cdr:nvPicPr>
        <cdr:cNvPr id="29" name="Picture 91">
          <a:extLst xmlns:a="http://schemas.openxmlformats.org/drawingml/2006/main">
            <a:ext uri="{FF2B5EF4-FFF2-40B4-BE49-F238E27FC236}">
              <a16:creationId xmlns:a16="http://schemas.microsoft.com/office/drawing/2014/main" id="{83025A77-9114-428A-AFAD-4D6558520A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19872" y="5741332"/>
          <a:ext cx="214918" cy="215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0.54239</cdr:x>
      <cdr:y>0.62516</cdr:y>
    </cdr:from>
    <cdr:to>
      <cdr:x>0.61719</cdr:x>
      <cdr:y>0.76832</cdr:y>
    </cdr:to>
    <cdr:pic>
      <cdr:nvPicPr>
        <cdr:cNvPr id="33" name="chart">
          <a:extLst xmlns:a="http://schemas.openxmlformats.org/drawingml/2006/main">
            <a:ext uri="{FF2B5EF4-FFF2-40B4-BE49-F238E27FC236}">
              <a16:creationId xmlns:a16="http://schemas.microsoft.com/office/drawing/2014/main" id="{839A1DDF-4DED-4063-8D6F-BB11D889E36B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2"/>
        <a:srcRect xmlns:a="http://schemas.openxmlformats.org/drawingml/2006/main" l="19079" r="7034" b="315"/>
        <a:stretch xmlns:a="http://schemas.openxmlformats.org/drawingml/2006/main"/>
      </cdr:blipFill>
      <cdr:spPr>
        <a:xfrm xmlns:a="http://schemas.openxmlformats.org/drawingml/2006/main">
          <a:off x="4696604" y="3930096"/>
          <a:ext cx="647700" cy="8999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0.12648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  <cdr:relSizeAnchor xmlns:cdr="http://schemas.openxmlformats.org/drawingml/2006/chartDrawing">
    <cdr:from>
      <cdr:x>0.70992</cdr:x>
      <cdr:y>0.9146</cdr:y>
    </cdr:from>
    <cdr:to>
      <cdr:x>0.76811</cdr:x>
      <cdr:y>0.94078</cdr:y>
    </cdr:to>
    <cdr:sp macro="" textlink="">
      <cdr:nvSpPr>
        <cdr:cNvPr id="36" name="1 CuadroTexto"/>
        <cdr:cNvSpPr txBox="1"/>
      </cdr:nvSpPr>
      <cdr:spPr>
        <a:xfrm xmlns:a="http://schemas.openxmlformats.org/drawingml/2006/main">
          <a:off x="6147261" y="5749617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Ninguno</a:t>
          </a:r>
        </a:p>
      </cdr:txBody>
    </cdr:sp>
  </cdr:relSizeAnchor>
  <cdr:relSizeAnchor xmlns:cdr="http://schemas.openxmlformats.org/drawingml/2006/chartDrawing">
    <cdr:from>
      <cdr:x>0.87258</cdr:x>
      <cdr:y>0.91058</cdr:y>
    </cdr:from>
    <cdr:to>
      <cdr:x>0.93077</cdr:x>
      <cdr:y>0.93676</cdr:y>
    </cdr:to>
    <cdr:sp macro="" textlink="">
      <cdr:nvSpPr>
        <cdr:cNvPr id="37" name="1 CuadroTexto"/>
        <cdr:cNvSpPr txBox="1"/>
      </cdr:nvSpPr>
      <cdr:spPr>
        <a:xfrm xmlns:a="http://schemas.openxmlformats.org/drawingml/2006/main">
          <a:off x="7555749" y="5724361"/>
          <a:ext cx="503873" cy="164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Ns/ns</a:t>
          </a:r>
        </a:p>
      </cdr:txBody>
    </cdr:sp>
  </cdr:relSizeAnchor>
  <cdr:relSizeAnchor xmlns:cdr="http://schemas.openxmlformats.org/drawingml/2006/chartDrawing">
    <cdr:from>
      <cdr:x>0.07612</cdr:x>
      <cdr:y>0.90896</cdr:y>
    </cdr:from>
    <cdr:to>
      <cdr:x>0.10253</cdr:x>
      <cdr:y>0.94332</cdr:y>
    </cdr:to>
    <cdr:pic>
      <cdr:nvPicPr>
        <cdr:cNvPr id="17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53CC240A-481D-4322-B530-54D7F7A7F8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59129" y="5714207"/>
          <a:ext cx="228687" cy="216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0.51821</cdr:x>
      <cdr:y>0.75487</cdr:y>
    </cdr:from>
    <cdr:to>
      <cdr:x>0.6385</cdr:x>
      <cdr:y>0.82734</cdr:y>
    </cdr:to>
    <cdr:sp macro="" textlink="">
      <cdr:nvSpPr>
        <cdr:cNvPr id="27" name="1 CuadroTexto"/>
        <cdr:cNvSpPr txBox="1"/>
      </cdr:nvSpPr>
      <cdr:spPr>
        <a:xfrm xmlns:a="http://schemas.openxmlformats.org/drawingml/2006/main">
          <a:off x="4487228" y="4745520"/>
          <a:ext cx="1041602" cy="45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Jaime Rodríguez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"El Bronco"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0.55092</cdr:x>
      <cdr:y>0.91322</cdr:y>
    </cdr:from>
    <cdr:to>
      <cdr:x>0.60911</cdr:x>
      <cdr:y>0.9394</cdr:y>
    </cdr:to>
    <cdr:sp macro="" textlink="">
      <cdr:nvSpPr>
        <cdr:cNvPr id="23" name="1 CuadroTexto">
          <a:extLst xmlns:a="http://schemas.openxmlformats.org/drawingml/2006/main">
            <a:ext uri="{FF2B5EF4-FFF2-40B4-BE49-F238E27FC236}">
              <a16:creationId xmlns:a16="http://schemas.microsoft.com/office/drawing/2014/main" id="{7C009342-812F-40D2-A500-EDE35DD247BB}"/>
            </a:ext>
          </a:extLst>
        </cdr:cNvPr>
        <cdr:cNvSpPr txBox="1"/>
      </cdr:nvSpPr>
      <cdr:spPr>
        <a:xfrm xmlns:a="http://schemas.openxmlformats.org/drawingml/2006/main">
          <a:off x="4770467" y="5740973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Independiente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CBAA70-F8F8-4990-B5F2-D2990B798E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0.10036</cdr:x>
      <cdr:y>0.34528</cdr:y>
    </cdr:from>
    <cdr:to>
      <cdr:x>0.17516</cdr:x>
      <cdr:y>0.48844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2E4BCEA-1E96-45B3-814C-086239690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12650" r="13254"/>
        <a:stretch xmlns:a="http://schemas.openxmlformats.org/drawingml/2006/main"/>
      </cdr:blipFill>
      <cdr:spPr>
        <a:xfrm xmlns:a="http://schemas.openxmlformats.org/drawingml/2006/main">
          <a:off x="869927" y="2173882"/>
          <a:ext cx="648348" cy="901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0.34037</cdr:x>
      <cdr:y>0.38774</cdr:y>
    </cdr:from>
    <cdr:to>
      <cdr:x>0.41516</cdr:x>
      <cdr:y>0.53091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2B4C57AD-3B5B-4CD0-92F0-54D19B36A17A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13691" r="13690"/>
        <a:stretch xmlns:a="http://schemas.openxmlformats.org/drawingml/2006/main"/>
      </cdr:blipFill>
      <cdr:spPr>
        <a:xfrm xmlns:a="http://schemas.openxmlformats.org/drawingml/2006/main">
          <a:off x="2950249" y="2441194"/>
          <a:ext cx="648261" cy="90140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0.58089</cdr:x>
      <cdr:y>0.15334</cdr:y>
    </cdr:from>
    <cdr:to>
      <cdr:x>0.65569</cdr:x>
      <cdr:y>0.2965</cdr:y>
    </cdr:to>
    <cdr:pic>
      <cdr:nvPicPr>
        <cdr:cNvPr id="21" name="chart">
          <a:extLst xmlns:a="http://schemas.openxmlformats.org/drawingml/2006/main">
            <a:ext uri="{FF2B5EF4-FFF2-40B4-BE49-F238E27FC236}">
              <a16:creationId xmlns:a16="http://schemas.microsoft.com/office/drawing/2014/main" id="{7322AB00-2377-44F9-B490-EB851215E5F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034983" y="965405"/>
          <a:ext cx="648347" cy="901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0.07497</cdr:x>
      <cdr:y>0.48766</cdr:y>
    </cdr:from>
    <cdr:to>
      <cdr:x>0.20117</cdr:x>
      <cdr:y>0.5364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649853" y="3070310"/>
          <a:ext cx="1093870" cy="306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Ricardo Anaya Cortés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1">
              <a:effectLst/>
              <a:latin typeface="Arial Narrow" pitchFamily="34" charset="0"/>
              <a:ea typeface="+mn-ea"/>
              <a:cs typeface="+mn-cs"/>
            </a:rPr>
            <a:t>28.16%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0.31648</cdr:x>
      <cdr:y>0.51815</cdr:y>
    </cdr:from>
    <cdr:to>
      <cdr:x>0.43694</cdr:x>
      <cdr:y>0.59061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2743176" y="3262259"/>
          <a:ext cx="1044117" cy="45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José Antonio Meade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1">
              <a:effectLst/>
              <a:latin typeface="Arial Narrow" pitchFamily="34" charset="0"/>
              <a:ea typeface="+mn-ea"/>
              <a:cs typeface="+mn-cs"/>
            </a:rPr>
            <a:t>23.44%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0.53799</cdr:x>
      <cdr:y>0.27039</cdr:y>
    </cdr:from>
    <cdr:to>
      <cdr:x>0.70338</cdr:x>
      <cdr:y>0.37975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663136" y="1702355"/>
          <a:ext cx="1433559" cy="688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Andrés Manuel López Obrador</a:t>
          </a:r>
          <a:endParaRPr lang="es-MX" sz="800">
            <a:effectLst/>
            <a:latin typeface="Arial Narrow" pitchFamily="34" charset="0"/>
            <a:ea typeface="+mn-ea"/>
            <a:cs typeface="+mn-cs"/>
          </a:endParaRP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1">
              <a:effectLst/>
              <a:latin typeface="Arial Narrow" pitchFamily="34" charset="0"/>
              <a:ea typeface="+mn-ea"/>
              <a:cs typeface="+mn-cs"/>
            </a:rPr>
            <a:t>40.98%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0.09387</cdr:x>
      <cdr:y>0.90764</cdr:y>
    </cdr:from>
    <cdr:to>
      <cdr:x>0.11965</cdr:x>
      <cdr:y>0.942</cdr:y>
    </cdr:to>
    <cdr:pic>
      <cdr:nvPicPr>
        <cdr:cNvPr id="11" name="Picture 83">
          <a:extLst xmlns:a="http://schemas.openxmlformats.org/drawingml/2006/main">
            <a:ext uri="{FF2B5EF4-FFF2-40B4-BE49-F238E27FC236}">
              <a16:creationId xmlns:a16="http://schemas.microsoft.com/office/drawing/2014/main" id="{5724B24B-293B-4024-9B77-5D09D35F4E1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13683" y="5714524"/>
          <a:ext cx="223454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0.33658</cdr:x>
      <cdr:y>0.9093</cdr:y>
    </cdr:from>
    <cdr:to>
      <cdr:x>0.36131</cdr:x>
      <cdr:y>0.94366</cdr:y>
    </cdr:to>
    <cdr:pic>
      <cdr:nvPicPr>
        <cdr:cNvPr id="12" name="Picture 84">
          <a:extLst xmlns:a="http://schemas.openxmlformats.org/drawingml/2006/main">
            <a:ext uri="{FF2B5EF4-FFF2-40B4-BE49-F238E27FC236}">
              <a16:creationId xmlns:a16="http://schemas.microsoft.com/office/drawing/2014/main" id="{71707622-5EB2-4A71-83F6-7B073746996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917369" y="5724976"/>
          <a:ext cx="214354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0.36259</cdr:x>
      <cdr:y>0.90958</cdr:y>
    </cdr:from>
    <cdr:to>
      <cdr:x>0.38753</cdr:x>
      <cdr:y>0.94394</cdr:y>
    </cdr:to>
    <cdr:pic>
      <cdr:nvPicPr>
        <cdr:cNvPr id="13" name="Picture 86">
          <a:extLst xmlns:a="http://schemas.openxmlformats.org/drawingml/2006/main">
            <a:ext uri="{FF2B5EF4-FFF2-40B4-BE49-F238E27FC236}">
              <a16:creationId xmlns:a16="http://schemas.microsoft.com/office/drawing/2014/main" id="{CEA931F3-0297-4C7A-BAC3-97F6BA869C5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42818" y="5726738"/>
          <a:ext cx="216173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0.38898</cdr:x>
      <cdr:y>0.90981</cdr:y>
    </cdr:from>
    <cdr:to>
      <cdr:x>0.41381</cdr:x>
      <cdr:y>0.94417</cdr:y>
    </cdr:to>
    <cdr:pic>
      <cdr:nvPicPr>
        <cdr:cNvPr id="14" name="Picture 88">
          <a:extLst xmlns:a="http://schemas.openxmlformats.org/drawingml/2006/main">
            <a:ext uri="{FF2B5EF4-FFF2-40B4-BE49-F238E27FC236}">
              <a16:creationId xmlns:a16="http://schemas.microsoft.com/office/drawing/2014/main" id="{AFBBDD01-05A7-497D-9C62-1A9C4679CF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371559" y="5728187"/>
          <a:ext cx="215221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0.61699</cdr:x>
      <cdr:y>0.91363</cdr:y>
    </cdr:from>
    <cdr:to>
      <cdr:x>0.64193</cdr:x>
      <cdr:y>0.94799</cdr:y>
    </cdr:to>
    <cdr:pic>
      <cdr:nvPicPr>
        <cdr:cNvPr id="18" name="Picture 193">
          <a:extLst xmlns:a="http://schemas.openxmlformats.org/drawingml/2006/main">
            <a:ext uri="{FF2B5EF4-FFF2-40B4-BE49-F238E27FC236}">
              <a16:creationId xmlns:a16="http://schemas.microsoft.com/office/drawing/2014/main" id="{CD1787FB-CF16-4C34-BE16-444C8CFB175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347880" y="5752210"/>
          <a:ext cx="216174" cy="2163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0.571</cdr:x>
      <cdr:y>0.92194</cdr:y>
    </cdr:from>
    <cdr:to>
      <cdr:x>0.61342</cdr:x>
      <cdr:y>0.94421</cdr:y>
    </cdr:to>
    <cdr:pic>
      <cdr:nvPicPr>
        <cdr:cNvPr id="19" name="Picture 89">
          <a:extLst xmlns:a="http://schemas.openxmlformats.org/drawingml/2006/main">
            <a:ext uri="{FF2B5EF4-FFF2-40B4-BE49-F238E27FC236}">
              <a16:creationId xmlns:a16="http://schemas.microsoft.com/office/drawing/2014/main" id="{350EB36F-9711-44C1-B657-A6E3E64D84F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755" b="33345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49250" y="5804530"/>
          <a:ext cx="367686" cy="1402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0.1238</cdr:x>
      <cdr:y>0.20211</cdr:y>
    </cdr:from>
    <cdr:to>
      <cdr:x>0.46884</cdr:x>
      <cdr:y>0.25893</cdr:y>
    </cdr:to>
    <cdr:sp macro="" textlink="">
      <cdr:nvSpPr>
        <cdr:cNvPr id="24" name="1 CuadroTexto"/>
        <cdr:cNvSpPr txBox="1"/>
      </cdr:nvSpPr>
      <cdr:spPr>
        <a:xfrm xmlns:a="http://schemas.openxmlformats.org/drawingml/2006/main">
          <a:off x="1073067" y="1272480"/>
          <a:ext cx="2990721" cy="357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2400" i="1"/>
            <a:t>Preferencia Neta</a:t>
          </a:r>
        </a:p>
      </cdr:txBody>
    </cdr:sp>
  </cdr:relSizeAnchor>
  <cdr:relSizeAnchor xmlns:cdr="http://schemas.openxmlformats.org/drawingml/2006/chartDrawing">
    <cdr:from>
      <cdr:x>0.1448</cdr:x>
      <cdr:y>0.90957</cdr:y>
    </cdr:from>
    <cdr:to>
      <cdr:x>0.18363</cdr:x>
      <cdr:y>0.94007</cdr:y>
    </cdr:to>
    <cdr:pic>
      <cdr:nvPicPr>
        <cdr:cNvPr id="25" name="Picture 87">
          <a:extLst xmlns:a="http://schemas.openxmlformats.org/drawingml/2006/main">
            <a:ext uri="{FF2B5EF4-FFF2-40B4-BE49-F238E27FC236}">
              <a16:creationId xmlns:a16="http://schemas.microsoft.com/office/drawing/2014/main" id="{AFB0370D-5F7E-4A87-8470-B2EB3D8680C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029" r="11029" b="2918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255131" y="5726675"/>
          <a:ext cx="336569" cy="1920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0.64936</cdr:x>
      <cdr:y>0.91475</cdr:y>
    </cdr:from>
    <cdr:to>
      <cdr:x>0.67418</cdr:x>
      <cdr:y>0.9491</cdr:y>
    </cdr:to>
    <cdr:pic>
      <cdr:nvPicPr>
        <cdr:cNvPr id="29" name="Picture 91">
          <a:extLst xmlns:a="http://schemas.openxmlformats.org/drawingml/2006/main">
            <a:ext uri="{FF2B5EF4-FFF2-40B4-BE49-F238E27FC236}">
              <a16:creationId xmlns:a16="http://schemas.microsoft.com/office/drawing/2014/main" id="{83025A77-9114-428A-AFAD-4D6558520AD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628455" y="5759262"/>
          <a:ext cx="215133" cy="216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0.82588</cdr:x>
      <cdr:y>0.6191</cdr:y>
    </cdr:from>
    <cdr:to>
      <cdr:x>0.90068</cdr:x>
      <cdr:y>0.76226</cdr:y>
    </cdr:to>
    <cdr:pic>
      <cdr:nvPicPr>
        <cdr:cNvPr id="33" name="chart">
          <a:extLst xmlns:a="http://schemas.openxmlformats.org/drawingml/2006/main">
            <a:ext uri="{FF2B5EF4-FFF2-40B4-BE49-F238E27FC236}">
              <a16:creationId xmlns:a16="http://schemas.microsoft.com/office/drawing/2014/main" id="{839A1DDF-4DED-4063-8D6F-BB11D889E36B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2"/>
        <a:srcRect xmlns:a="http://schemas.openxmlformats.org/drawingml/2006/main" l="19079" r="7034" b="315"/>
        <a:stretch xmlns:a="http://schemas.openxmlformats.org/drawingml/2006/main"/>
      </cdr:blipFill>
      <cdr:spPr>
        <a:xfrm xmlns:a="http://schemas.openxmlformats.org/drawingml/2006/main">
          <a:off x="7158558" y="3897842"/>
          <a:ext cx="648347" cy="901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0.12211</cdr:x>
      <cdr:y>0.90753</cdr:y>
    </cdr:from>
    <cdr:to>
      <cdr:x>0.14852</cdr:x>
      <cdr:y>0.94189</cdr:y>
    </cdr:to>
    <cdr:pic>
      <cdr:nvPicPr>
        <cdr:cNvPr id="17" name="Picture 177" descr="https://upload.wikimedia.org/wikipedia/commons/thumb/b/b1/PRD_Party_(Mexico).svg/160px-PRD_Party_(Mexico).svg.png">
          <a:extLst xmlns:a="http://schemas.openxmlformats.org/drawingml/2006/main">
            <a:ext uri="{FF2B5EF4-FFF2-40B4-BE49-F238E27FC236}">
              <a16:creationId xmlns:a16="http://schemas.microsoft.com/office/drawing/2014/main" id="{53CC240A-481D-4322-B530-54D7F7A7F8E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58460" y="5713832"/>
          <a:ext cx="228915" cy="2163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0.8027</cdr:x>
      <cdr:y>0.74606</cdr:y>
    </cdr:from>
    <cdr:to>
      <cdr:x>0.92299</cdr:x>
      <cdr:y>0.81853</cdr:y>
    </cdr:to>
    <cdr:sp macro="" textlink="">
      <cdr:nvSpPr>
        <cdr:cNvPr id="27" name="1 CuadroTexto"/>
        <cdr:cNvSpPr txBox="1"/>
      </cdr:nvSpPr>
      <cdr:spPr>
        <a:xfrm xmlns:a="http://schemas.openxmlformats.org/drawingml/2006/main">
          <a:off x="6957639" y="4697185"/>
          <a:ext cx="1042644" cy="456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Jaime Rodríguez 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1">
              <a:effectLst/>
              <a:latin typeface="Arial Narrow" pitchFamily="34" charset="0"/>
              <a:ea typeface="+mn-ea"/>
              <a:cs typeface="+mn-cs"/>
            </a:rPr>
            <a:t>"El Bronco"</a:t>
          </a:r>
          <a:endParaRPr lang="es-MX" sz="900" b="1">
            <a:effectLst/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0.09191</cdr:x>
      <cdr:y>0.95707</cdr:y>
    </cdr:from>
    <cdr:to>
      <cdr:x>0.90376</cdr:x>
      <cdr:y>1</cdr:y>
    </cdr:to>
    <cdr:pic>
      <cdr:nvPicPr>
        <cdr:cNvPr id="26" name="Picture 7">
          <a:extLst xmlns:a="http://schemas.openxmlformats.org/drawingml/2006/main">
            <a:ext uri="{FF2B5EF4-FFF2-40B4-BE49-F238E27FC236}">
              <a16:creationId xmlns:a16="http://schemas.microsoft.com/office/drawing/2014/main" id="{6C832D27-0800-405D-BDD5-5240E787709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2125" b="-3176"/>
        <a:stretch xmlns:a="http://schemas.openxmlformats.org/drawingml/2006/main"/>
      </cdr:blipFill>
      <cdr:spPr bwMode="auto">
        <a:xfrm xmlns:a="http://schemas.openxmlformats.org/drawingml/2006/main">
          <a:off x="796235" y="6016590"/>
          <a:ext cx="7033620" cy="269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0.83663</cdr:x>
      <cdr:y>0.91125</cdr:y>
    </cdr:from>
    <cdr:to>
      <cdr:x>0.89476</cdr:x>
      <cdr:y>0.93739</cdr:y>
    </cdr:to>
    <cdr:sp macro="" textlink="">
      <cdr:nvSpPr>
        <cdr:cNvPr id="22" name="1 CuadroTexto">
          <a:extLst xmlns:a="http://schemas.openxmlformats.org/drawingml/2006/main">
            <a:ext uri="{FF2B5EF4-FFF2-40B4-BE49-F238E27FC236}">
              <a16:creationId xmlns:a16="http://schemas.microsoft.com/office/drawing/2014/main" id="{47747D20-F7A2-4E54-A503-F606AAC1ABC4}"/>
            </a:ext>
          </a:extLst>
        </cdr:cNvPr>
        <cdr:cNvSpPr txBox="1"/>
      </cdr:nvSpPr>
      <cdr:spPr>
        <a:xfrm xmlns:a="http://schemas.openxmlformats.org/drawingml/2006/main">
          <a:off x="7251700" y="5737225"/>
          <a:ext cx="503872" cy="164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latin typeface="Arial Narrow" pitchFamily="34" charset="0"/>
            </a:rPr>
            <a:t>Independiente</a:t>
          </a:r>
        </a:p>
      </cdr:txBody>
    </cdr:sp>
  </cdr:relSizeAnchor>
  <cdr:relSizeAnchor xmlns:cdr="http://schemas.openxmlformats.org/drawingml/2006/chartDrawing">
    <cdr:from>
      <cdr:x>0.001</cdr:x>
      <cdr:y>0.00807</cdr:y>
    </cdr:from>
    <cdr:to>
      <cdr:x>1</cdr:x>
      <cdr:y>0.13436</cdr:y>
    </cdr:to>
    <cdr:sp macro="" textlink="">
      <cdr:nvSpPr>
        <cdr:cNvPr id="23" name="4 CuadroTexto">
          <a:extLst xmlns:a="http://schemas.openxmlformats.org/drawingml/2006/main">
            <a:ext uri="{FF2B5EF4-FFF2-40B4-BE49-F238E27FC236}">
              <a16:creationId xmlns:a16="http://schemas.microsoft.com/office/drawing/2014/main" id="{03992CEA-E784-4E9D-858B-CEE1C5BEF8E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59091" cy="795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100" b="1" i="0" u="none" strike="noStrike" baseline="0">
              <a:latin typeface="+mn-lt"/>
              <a:ea typeface="+mn-ea"/>
              <a:cs typeface="+mn-cs"/>
            </a:rPr>
            <a:t>4)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que los candidatos a la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Presidencia de la República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son: por la coalición Todos por México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PRI-PVEM-PNA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José Antonio Meade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,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por México al Frente del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PAN-PRD-MC </a:t>
          </a:r>
          <a:r>
            <a:rPr lang="es-MX" sz="1100" b="0" i="1" u="none" strike="noStrike" baseline="0">
              <a:latin typeface="+mn-lt"/>
              <a:ea typeface="+mn-ea"/>
              <a:cs typeface="+mn-cs"/>
            </a:rPr>
            <a:t>Ricardo Anaya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,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por la coalición Juntos Haremos Historia de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Morena-PT-PES </a:t>
          </a:r>
        </a:p>
        <a:p xmlns:a="http://schemas.openxmlformats.org/drawingml/2006/main">
          <a:pPr algn="ctr"/>
          <a:r>
            <a:rPr lang="es-MX" sz="1100" b="0" i="1" u="none" strike="noStrike" baseline="0">
              <a:latin typeface="+mn-lt"/>
              <a:ea typeface="+mn-ea"/>
              <a:cs typeface="+mn-cs"/>
            </a:rPr>
            <a:t>Andrés Manuel López Obrador; así como Jaime Rodriguez "El Bronco" </a:t>
          </a:r>
          <a:r>
            <a:rPr lang="es-MX" sz="1100" b="0" i="0" u="none" strike="noStrike" baseline="0">
              <a:latin typeface="+mn-lt"/>
              <a:ea typeface="+mn-ea"/>
              <a:cs typeface="+mn-cs"/>
            </a:rPr>
            <a:t>como independiente. </a:t>
          </a:r>
        </a:p>
        <a:p xmlns:a="http://schemas.openxmlformats.org/drawingml/2006/main">
          <a:pPr algn="ctr"/>
          <a:r>
            <a:rPr lang="es-MX" sz="1100" b="0" i="0" u="none" strike="noStrike" baseline="0">
              <a:latin typeface="+mn-lt"/>
              <a:ea typeface="+mn-ea"/>
              <a:cs typeface="+mn-cs"/>
            </a:rPr>
            <a:t>Considerando todos los partidos y candidatos. Si la elección fuera hoy: </a:t>
          </a:r>
          <a:r>
            <a:rPr lang="es-MX" sz="1100" b="1" i="0" u="none" strike="noStrike" baseline="0">
              <a:latin typeface="+mn-lt"/>
              <a:ea typeface="+mn-ea"/>
              <a:cs typeface="+mn-cs"/>
            </a:rPr>
            <a:t>¿por cuál candidato o partido votaría? </a:t>
          </a:r>
          <a:endParaRPr lang="es-MX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palkdo%20c\Resultados\MUNICIPA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AL95"/>
      <sheetName val="MPAL98"/>
      <sheetName val="MPAL 2001"/>
      <sheetName val="MPAL2004"/>
      <sheetName val="MPAL95_F"/>
      <sheetName val="MPAL95_R"/>
      <sheetName val="MPAL98_F"/>
      <sheetName val="MPAL98_R"/>
      <sheetName val="MPAL 2001_F"/>
      <sheetName val="MPAL 2001_R"/>
      <sheetName val="MPAL2004_F"/>
      <sheetName val="MPAL2004_R"/>
      <sheetName val="RES_MPAL"/>
      <sheetName val="FINAL_MPAL"/>
    </sheetNames>
    <sheetDataSet>
      <sheetData sheetId="0"/>
      <sheetData sheetId="1">
        <row r="2">
          <cell r="A2" t="str">
            <v>Cve.</v>
          </cell>
          <cell r="B2" t="str">
            <v>Secc.</v>
          </cell>
          <cell r="C2" t="str">
            <v>Tipo de
Casilla</v>
          </cell>
          <cell r="D2" t="str">
            <v>Lista
Nominal</v>
          </cell>
          <cell r="E2" t="str">
            <v>PAN</v>
          </cell>
          <cell r="F2" t="str">
            <v>PRI</v>
          </cell>
          <cell r="G2" t="str">
            <v>PRD</v>
          </cell>
          <cell r="H2" t="str">
            <v>PT</v>
          </cell>
          <cell r="I2" t="str">
            <v>PVEM</v>
          </cell>
          <cell r="J2" t="str">
            <v>PARMEO</v>
          </cell>
          <cell r="K2" t="str">
            <v>PC</v>
          </cell>
          <cell r="L2" t="str">
            <v>No 
Reg.</v>
          </cell>
          <cell r="M2" t="str">
            <v>T.Votos
Válidos</v>
          </cell>
          <cell r="N2" t="str">
            <v>Nulos</v>
          </cell>
        </row>
        <row r="3">
          <cell r="A3" t="str">
            <v>002</v>
          </cell>
          <cell r="B3" t="str">
            <v>0002</v>
          </cell>
          <cell r="C3" t="str">
            <v>B</v>
          </cell>
          <cell r="D3">
            <v>610</v>
          </cell>
          <cell r="E3">
            <v>12</v>
          </cell>
          <cell r="F3">
            <v>151</v>
          </cell>
          <cell r="G3">
            <v>8</v>
          </cell>
          <cell r="H3">
            <v>0</v>
          </cell>
          <cell r="I3">
            <v>0</v>
          </cell>
          <cell r="J3">
            <v>0</v>
          </cell>
          <cell r="K3">
            <v>235</v>
          </cell>
          <cell r="L3">
            <v>0</v>
          </cell>
          <cell r="M3">
            <v>406</v>
          </cell>
          <cell r="N3">
            <v>7</v>
          </cell>
        </row>
        <row r="4">
          <cell r="A4" t="str">
            <v>002</v>
          </cell>
          <cell r="B4" t="str">
            <v>0003</v>
          </cell>
          <cell r="C4" t="str">
            <v>B</v>
          </cell>
          <cell r="D4">
            <v>584</v>
          </cell>
          <cell r="E4">
            <v>11</v>
          </cell>
          <cell r="F4">
            <v>117</v>
          </cell>
          <cell r="G4">
            <v>17</v>
          </cell>
          <cell r="H4">
            <v>0</v>
          </cell>
          <cell r="I4">
            <v>0</v>
          </cell>
          <cell r="J4">
            <v>0</v>
          </cell>
          <cell r="K4">
            <v>210</v>
          </cell>
          <cell r="L4">
            <v>0</v>
          </cell>
          <cell r="M4">
            <v>355</v>
          </cell>
          <cell r="N4">
            <v>10</v>
          </cell>
        </row>
        <row r="5">
          <cell r="A5" t="str">
            <v>002</v>
          </cell>
          <cell r="B5" t="str">
            <v>0003</v>
          </cell>
          <cell r="C5" t="str">
            <v>C1</v>
          </cell>
          <cell r="D5">
            <v>585</v>
          </cell>
          <cell r="E5">
            <v>15</v>
          </cell>
          <cell r="F5">
            <v>155</v>
          </cell>
          <cell r="G5">
            <v>7</v>
          </cell>
          <cell r="H5">
            <v>0</v>
          </cell>
          <cell r="I5">
            <v>0</v>
          </cell>
          <cell r="J5">
            <v>0</v>
          </cell>
          <cell r="K5">
            <v>205</v>
          </cell>
          <cell r="L5">
            <v>0</v>
          </cell>
          <cell r="M5">
            <v>382</v>
          </cell>
          <cell r="N5">
            <v>6</v>
          </cell>
        </row>
        <row r="6">
          <cell r="A6" t="str">
            <v>002</v>
          </cell>
          <cell r="B6" t="str">
            <v>0004</v>
          </cell>
          <cell r="C6" t="str">
            <v>B</v>
          </cell>
          <cell r="D6">
            <v>545</v>
          </cell>
          <cell r="E6">
            <v>16</v>
          </cell>
          <cell r="F6">
            <v>111</v>
          </cell>
          <cell r="G6">
            <v>13</v>
          </cell>
          <cell r="H6">
            <v>0</v>
          </cell>
          <cell r="I6">
            <v>0</v>
          </cell>
          <cell r="J6">
            <v>0</v>
          </cell>
          <cell r="K6">
            <v>221</v>
          </cell>
          <cell r="L6">
            <v>0</v>
          </cell>
          <cell r="M6">
            <v>361</v>
          </cell>
          <cell r="N6">
            <v>6</v>
          </cell>
        </row>
        <row r="7">
          <cell r="A7" t="str">
            <v>002</v>
          </cell>
          <cell r="B7" t="str">
            <v>0004</v>
          </cell>
          <cell r="C7" t="str">
            <v>C1</v>
          </cell>
          <cell r="D7">
            <v>546</v>
          </cell>
          <cell r="E7">
            <v>24</v>
          </cell>
          <cell r="F7">
            <v>97</v>
          </cell>
          <cell r="G7">
            <v>14</v>
          </cell>
          <cell r="H7">
            <v>0</v>
          </cell>
          <cell r="I7">
            <v>0</v>
          </cell>
          <cell r="J7">
            <v>0</v>
          </cell>
          <cell r="K7">
            <v>229</v>
          </cell>
          <cell r="L7">
            <v>0</v>
          </cell>
          <cell r="M7">
            <v>364</v>
          </cell>
          <cell r="N7">
            <v>13</v>
          </cell>
        </row>
        <row r="8">
          <cell r="A8" t="str">
            <v>002</v>
          </cell>
          <cell r="B8" t="str">
            <v>0005</v>
          </cell>
          <cell r="C8" t="str">
            <v>B</v>
          </cell>
          <cell r="D8">
            <v>700</v>
          </cell>
          <cell r="E8">
            <v>24</v>
          </cell>
          <cell r="F8">
            <v>134</v>
          </cell>
          <cell r="G8">
            <v>11</v>
          </cell>
          <cell r="H8">
            <v>0</v>
          </cell>
          <cell r="I8">
            <v>0</v>
          </cell>
          <cell r="J8">
            <v>0</v>
          </cell>
          <cell r="K8">
            <v>251</v>
          </cell>
          <cell r="L8">
            <v>0</v>
          </cell>
          <cell r="M8">
            <v>420</v>
          </cell>
          <cell r="N8">
            <v>11</v>
          </cell>
        </row>
        <row r="9">
          <cell r="A9" t="str">
            <v>002</v>
          </cell>
          <cell r="B9" t="str">
            <v>0006</v>
          </cell>
          <cell r="C9" t="str">
            <v>B</v>
          </cell>
          <cell r="D9">
            <v>664</v>
          </cell>
          <cell r="E9">
            <v>5</v>
          </cell>
          <cell r="F9">
            <v>135</v>
          </cell>
          <cell r="G9">
            <v>121</v>
          </cell>
          <cell r="H9">
            <v>0</v>
          </cell>
          <cell r="I9">
            <v>0</v>
          </cell>
          <cell r="J9">
            <v>0</v>
          </cell>
          <cell r="K9">
            <v>51</v>
          </cell>
          <cell r="L9">
            <v>4</v>
          </cell>
          <cell r="M9">
            <v>316</v>
          </cell>
          <cell r="N9">
            <v>6</v>
          </cell>
        </row>
        <row r="10">
          <cell r="A10" t="str">
            <v>002</v>
          </cell>
          <cell r="B10" t="str">
            <v>0006</v>
          </cell>
          <cell r="C10" t="str">
            <v>C1</v>
          </cell>
          <cell r="D10">
            <v>664</v>
          </cell>
          <cell r="E10">
            <v>8</v>
          </cell>
          <cell r="F10">
            <v>134</v>
          </cell>
          <cell r="G10">
            <v>120</v>
          </cell>
          <cell r="H10">
            <v>0</v>
          </cell>
          <cell r="I10">
            <v>0</v>
          </cell>
          <cell r="J10">
            <v>0</v>
          </cell>
          <cell r="K10">
            <v>56</v>
          </cell>
          <cell r="L10">
            <v>0</v>
          </cell>
          <cell r="M10">
            <v>318</v>
          </cell>
          <cell r="N10">
            <v>15</v>
          </cell>
        </row>
        <row r="11">
          <cell r="A11" t="str">
            <v>002</v>
          </cell>
          <cell r="B11" t="str">
            <v>0007</v>
          </cell>
          <cell r="C11" t="str">
            <v>B</v>
          </cell>
          <cell r="D11">
            <v>712</v>
          </cell>
          <cell r="E11">
            <v>11</v>
          </cell>
          <cell r="F11">
            <v>205</v>
          </cell>
          <cell r="G11">
            <v>89</v>
          </cell>
          <cell r="H11">
            <v>0</v>
          </cell>
          <cell r="I11">
            <v>0</v>
          </cell>
          <cell r="J11">
            <v>0</v>
          </cell>
          <cell r="K11">
            <v>73</v>
          </cell>
          <cell r="L11">
            <v>0</v>
          </cell>
          <cell r="M11">
            <v>378</v>
          </cell>
          <cell r="N11">
            <v>7</v>
          </cell>
        </row>
        <row r="12">
          <cell r="A12" t="str">
            <v>002</v>
          </cell>
          <cell r="B12" t="str">
            <v>0008</v>
          </cell>
          <cell r="C12" t="str">
            <v>B</v>
          </cell>
          <cell r="D12">
            <v>479</v>
          </cell>
          <cell r="E12">
            <v>133</v>
          </cell>
          <cell r="F12">
            <v>94</v>
          </cell>
          <cell r="G12">
            <v>13</v>
          </cell>
          <cell r="H12">
            <v>0</v>
          </cell>
          <cell r="I12">
            <v>0</v>
          </cell>
          <cell r="J12">
            <v>0</v>
          </cell>
          <cell r="K12">
            <v>56</v>
          </cell>
          <cell r="L12">
            <v>0</v>
          </cell>
          <cell r="M12">
            <v>296</v>
          </cell>
          <cell r="N12">
            <v>9</v>
          </cell>
        </row>
        <row r="13">
          <cell r="A13" t="str">
            <v>002</v>
          </cell>
          <cell r="B13" t="str">
            <v>0009</v>
          </cell>
          <cell r="C13" t="str">
            <v>B</v>
          </cell>
          <cell r="D13">
            <v>724</v>
          </cell>
          <cell r="E13">
            <v>107</v>
          </cell>
          <cell r="F13">
            <v>219</v>
          </cell>
          <cell r="G13">
            <v>5</v>
          </cell>
          <cell r="H13">
            <v>0</v>
          </cell>
          <cell r="I13">
            <v>0</v>
          </cell>
          <cell r="J13">
            <v>0</v>
          </cell>
          <cell r="K13">
            <v>24</v>
          </cell>
          <cell r="L13">
            <v>0</v>
          </cell>
          <cell r="M13">
            <v>355</v>
          </cell>
          <cell r="N13">
            <v>6</v>
          </cell>
        </row>
        <row r="14">
          <cell r="A14" t="str">
            <v>002</v>
          </cell>
          <cell r="B14" t="str">
            <v>0010</v>
          </cell>
          <cell r="C14" t="str">
            <v>B</v>
          </cell>
          <cell r="D14">
            <v>522</v>
          </cell>
          <cell r="E14">
            <v>179</v>
          </cell>
          <cell r="F14">
            <v>94</v>
          </cell>
          <cell r="G14">
            <v>3</v>
          </cell>
          <cell r="H14">
            <v>0</v>
          </cell>
          <cell r="I14">
            <v>0</v>
          </cell>
          <cell r="J14">
            <v>0</v>
          </cell>
          <cell r="K14">
            <v>12</v>
          </cell>
          <cell r="L14">
            <v>0</v>
          </cell>
          <cell r="M14">
            <v>288</v>
          </cell>
          <cell r="N14">
            <v>5</v>
          </cell>
        </row>
        <row r="15">
          <cell r="A15" t="str">
            <v>002</v>
          </cell>
          <cell r="B15" t="str">
            <v>0010</v>
          </cell>
          <cell r="C15" t="str">
            <v>C1</v>
          </cell>
          <cell r="D15">
            <v>523</v>
          </cell>
          <cell r="E15">
            <v>167</v>
          </cell>
          <cell r="F15">
            <v>97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16</v>
          </cell>
          <cell r="L15">
            <v>0</v>
          </cell>
          <cell r="M15">
            <v>283</v>
          </cell>
          <cell r="N15">
            <v>3</v>
          </cell>
        </row>
        <row r="16">
          <cell r="A16" t="str">
            <v>002</v>
          </cell>
          <cell r="B16" t="str">
            <v>0011</v>
          </cell>
          <cell r="C16" t="str">
            <v>B</v>
          </cell>
          <cell r="D16">
            <v>580</v>
          </cell>
          <cell r="E16">
            <v>149</v>
          </cell>
          <cell r="F16">
            <v>113</v>
          </cell>
          <cell r="G16">
            <v>6</v>
          </cell>
          <cell r="H16">
            <v>0</v>
          </cell>
          <cell r="I16">
            <v>0</v>
          </cell>
          <cell r="J16">
            <v>0</v>
          </cell>
          <cell r="K16">
            <v>14</v>
          </cell>
          <cell r="L16">
            <v>0</v>
          </cell>
          <cell r="M16">
            <v>282</v>
          </cell>
          <cell r="N16">
            <v>7</v>
          </cell>
        </row>
        <row r="17">
          <cell r="A17" t="str">
            <v>002</v>
          </cell>
          <cell r="B17" t="str">
            <v>0011</v>
          </cell>
          <cell r="C17" t="str">
            <v>C1</v>
          </cell>
          <cell r="D17">
            <v>580</v>
          </cell>
          <cell r="E17">
            <v>192</v>
          </cell>
          <cell r="F17">
            <v>97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19</v>
          </cell>
          <cell r="L17">
            <v>0</v>
          </cell>
          <cell r="M17">
            <v>310</v>
          </cell>
          <cell r="N17">
            <v>6</v>
          </cell>
        </row>
        <row r="18">
          <cell r="A18" t="str">
            <v>002</v>
          </cell>
          <cell r="B18" t="str">
            <v>0012</v>
          </cell>
          <cell r="C18" t="str">
            <v>B</v>
          </cell>
          <cell r="D18">
            <v>587</v>
          </cell>
          <cell r="E18">
            <v>169</v>
          </cell>
          <cell r="F18">
            <v>101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K18">
            <v>37</v>
          </cell>
          <cell r="L18">
            <v>0</v>
          </cell>
          <cell r="M18">
            <v>313</v>
          </cell>
          <cell r="N18">
            <v>6</v>
          </cell>
        </row>
        <row r="19">
          <cell r="A19" t="str">
            <v>002</v>
          </cell>
          <cell r="B19" t="str">
            <v>0012</v>
          </cell>
          <cell r="C19" t="str">
            <v>C1</v>
          </cell>
          <cell r="D19">
            <v>588</v>
          </cell>
          <cell r="E19">
            <v>194</v>
          </cell>
          <cell r="F19">
            <v>74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17</v>
          </cell>
          <cell r="L19">
            <v>0</v>
          </cell>
          <cell r="M19">
            <v>289</v>
          </cell>
          <cell r="N19">
            <v>10</v>
          </cell>
        </row>
        <row r="20">
          <cell r="A20" t="str">
            <v>002</v>
          </cell>
          <cell r="B20" t="str">
            <v>0013</v>
          </cell>
          <cell r="C20" t="str">
            <v>B</v>
          </cell>
          <cell r="D20">
            <v>536</v>
          </cell>
          <cell r="E20">
            <v>15</v>
          </cell>
          <cell r="F20">
            <v>117</v>
          </cell>
          <cell r="G20">
            <v>13</v>
          </cell>
          <cell r="H20">
            <v>0</v>
          </cell>
          <cell r="I20">
            <v>0</v>
          </cell>
          <cell r="J20">
            <v>0</v>
          </cell>
          <cell r="K20">
            <v>194</v>
          </cell>
          <cell r="L20">
            <v>0</v>
          </cell>
          <cell r="M20">
            <v>339</v>
          </cell>
          <cell r="N20">
            <v>11</v>
          </cell>
        </row>
        <row r="21">
          <cell r="A21" t="str">
            <v>002</v>
          </cell>
          <cell r="B21" t="str">
            <v>0014</v>
          </cell>
          <cell r="C21" t="str">
            <v>B</v>
          </cell>
          <cell r="D21">
            <v>624</v>
          </cell>
          <cell r="E21">
            <v>69</v>
          </cell>
          <cell r="F21">
            <v>165</v>
          </cell>
          <cell r="G21">
            <v>6</v>
          </cell>
          <cell r="H21">
            <v>0</v>
          </cell>
          <cell r="I21">
            <v>0</v>
          </cell>
          <cell r="J21">
            <v>0</v>
          </cell>
          <cell r="K21">
            <v>129</v>
          </cell>
          <cell r="L21">
            <v>0</v>
          </cell>
          <cell r="M21">
            <v>369</v>
          </cell>
          <cell r="N21">
            <v>13</v>
          </cell>
        </row>
        <row r="22">
          <cell r="A22" t="str">
            <v>002</v>
          </cell>
          <cell r="B22" t="str">
            <v>0015</v>
          </cell>
          <cell r="C22" t="str">
            <v>B</v>
          </cell>
          <cell r="D22">
            <v>652</v>
          </cell>
          <cell r="E22">
            <v>167</v>
          </cell>
          <cell r="F22">
            <v>164</v>
          </cell>
          <cell r="G22">
            <v>13</v>
          </cell>
          <cell r="H22">
            <v>0</v>
          </cell>
          <cell r="I22">
            <v>0</v>
          </cell>
          <cell r="J22">
            <v>0</v>
          </cell>
          <cell r="K22">
            <v>14</v>
          </cell>
          <cell r="L22">
            <v>0</v>
          </cell>
          <cell r="M22">
            <v>358</v>
          </cell>
          <cell r="N22">
            <v>7</v>
          </cell>
        </row>
        <row r="23">
          <cell r="A23" t="str">
            <v>002</v>
          </cell>
          <cell r="B23" t="str">
            <v>0016</v>
          </cell>
          <cell r="C23" t="str">
            <v>B</v>
          </cell>
          <cell r="D23">
            <v>256</v>
          </cell>
          <cell r="E23">
            <v>23</v>
          </cell>
          <cell r="F23">
            <v>75</v>
          </cell>
          <cell r="G23">
            <v>14</v>
          </cell>
          <cell r="H23">
            <v>0</v>
          </cell>
          <cell r="I23">
            <v>0</v>
          </cell>
          <cell r="J23">
            <v>0</v>
          </cell>
          <cell r="K23">
            <v>3</v>
          </cell>
          <cell r="L23">
            <v>0</v>
          </cell>
          <cell r="M23">
            <v>115</v>
          </cell>
          <cell r="N23">
            <v>12</v>
          </cell>
        </row>
        <row r="24">
          <cell r="A24" t="str">
            <v>002</v>
          </cell>
          <cell r="B24" t="str">
            <v>0017</v>
          </cell>
          <cell r="C24" t="str">
            <v>B</v>
          </cell>
          <cell r="D24">
            <v>473</v>
          </cell>
          <cell r="E24">
            <v>11</v>
          </cell>
          <cell r="F24">
            <v>224</v>
          </cell>
          <cell r="G24">
            <v>6</v>
          </cell>
          <cell r="H24">
            <v>0</v>
          </cell>
          <cell r="I24">
            <v>0</v>
          </cell>
          <cell r="J24">
            <v>0</v>
          </cell>
          <cell r="K24">
            <v>31</v>
          </cell>
          <cell r="L24">
            <v>0</v>
          </cell>
          <cell r="M24">
            <v>272</v>
          </cell>
          <cell r="N24">
            <v>5</v>
          </cell>
        </row>
        <row r="25">
          <cell r="A25" t="str">
            <v>002</v>
          </cell>
          <cell r="B25" t="str">
            <v>0017</v>
          </cell>
          <cell r="C25" t="str">
            <v>C1</v>
          </cell>
          <cell r="D25">
            <v>474</v>
          </cell>
          <cell r="E25">
            <v>7</v>
          </cell>
          <cell r="F25">
            <v>236</v>
          </cell>
          <cell r="G25">
            <v>6</v>
          </cell>
          <cell r="H25">
            <v>0</v>
          </cell>
          <cell r="I25">
            <v>0</v>
          </cell>
          <cell r="J25">
            <v>0</v>
          </cell>
          <cell r="K25">
            <v>51</v>
          </cell>
          <cell r="L25">
            <v>0</v>
          </cell>
          <cell r="M25">
            <v>300</v>
          </cell>
          <cell r="N25">
            <v>10</v>
          </cell>
        </row>
        <row r="26">
          <cell r="A26" t="str">
            <v>002</v>
          </cell>
          <cell r="B26" t="str">
            <v>0018</v>
          </cell>
          <cell r="C26" t="str">
            <v>B</v>
          </cell>
          <cell r="D26">
            <v>390</v>
          </cell>
          <cell r="E26">
            <v>20</v>
          </cell>
          <cell r="F26">
            <v>100</v>
          </cell>
          <cell r="G26">
            <v>7</v>
          </cell>
          <cell r="H26">
            <v>0</v>
          </cell>
          <cell r="I26">
            <v>0</v>
          </cell>
          <cell r="J26">
            <v>0</v>
          </cell>
          <cell r="K26">
            <v>85</v>
          </cell>
          <cell r="L26">
            <v>0</v>
          </cell>
          <cell r="M26">
            <v>212</v>
          </cell>
          <cell r="N26">
            <v>5</v>
          </cell>
        </row>
        <row r="27">
          <cell r="A27" t="str">
            <v>002</v>
          </cell>
          <cell r="B27" t="str">
            <v>0019</v>
          </cell>
          <cell r="C27" t="str">
            <v>B</v>
          </cell>
          <cell r="D27">
            <v>434</v>
          </cell>
          <cell r="E27">
            <v>75</v>
          </cell>
          <cell r="F27">
            <v>92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94</v>
          </cell>
          <cell r="L27">
            <v>0</v>
          </cell>
          <cell r="M27">
            <v>264</v>
          </cell>
          <cell r="N27">
            <v>4</v>
          </cell>
        </row>
        <row r="28">
          <cell r="A28" t="str">
            <v>002</v>
          </cell>
          <cell r="B28" t="str">
            <v>0020</v>
          </cell>
          <cell r="C28" t="str">
            <v>B</v>
          </cell>
          <cell r="D28">
            <v>520</v>
          </cell>
          <cell r="E28">
            <v>17</v>
          </cell>
          <cell r="F28">
            <v>40</v>
          </cell>
          <cell r="G28">
            <v>45</v>
          </cell>
          <cell r="H28">
            <v>0</v>
          </cell>
          <cell r="I28">
            <v>0</v>
          </cell>
          <cell r="J28">
            <v>0</v>
          </cell>
          <cell r="K28">
            <v>122</v>
          </cell>
          <cell r="L28">
            <v>0</v>
          </cell>
          <cell r="M28">
            <v>224</v>
          </cell>
          <cell r="N28">
            <v>14</v>
          </cell>
        </row>
        <row r="29">
          <cell r="A29" t="str">
            <v>002</v>
          </cell>
          <cell r="B29" t="str">
            <v>0021</v>
          </cell>
          <cell r="C29" t="str">
            <v>B</v>
          </cell>
          <cell r="D29">
            <v>417</v>
          </cell>
          <cell r="E29">
            <v>29</v>
          </cell>
          <cell r="F29">
            <v>126</v>
          </cell>
          <cell r="G29">
            <v>42</v>
          </cell>
          <cell r="H29">
            <v>0</v>
          </cell>
          <cell r="I29">
            <v>0</v>
          </cell>
          <cell r="J29">
            <v>0</v>
          </cell>
          <cell r="K29">
            <v>24</v>
          </cell>
          <cell r="L29">
            <v>0</v>
          </cell>
          <cell r="M29">
            <v>221</v>
          </cell>
          <cell r="N29">
            <v>10</v>
          </cell>
        </row>
        <row r="30">
          <cell r="A30" t="str">
            <v>002</v>
          </cell>
          <cell r="B30" t="str">
            <v>0021</v>
          </cell>
          <cell r="C30" t="str">
            <v>C1</v>
          </cell>
          <cell r="D30">
            <v>418</v>
          </cell>
          <cell r="E30">
            <v>28</v>
          </cell>
          <cell r="F30">
            <v>108</v>
          </cell>
          <cell r="G30">
            <v>49</v>
          </cell>
          <cell r="H30">
            <v>0</v>
          </cell>
          <cell r="I30">
            <v>0</v>
          </cell>
          <cell r="J30">
            <v>0</v>
          </cell>
          <cell r="K30">
            <v>31</v>
          </cell>
          <cell r="L30">
            <v>0</v>
          </cell>
          <cell r="M30">
            <v>216</v>
          </cell>
          <cell r="N30">
            <v>10</v>
          </cell>
        </row>
        <row r="31">
          <cell r="A31" t="str">
            <v>002</v>
          </cell>
          <cell r="B31" t="str">
            <v>0022</v>
          </cell>
          <cell r="C31" t="str">
            <v>B</v>
          </cell>
          <cell r="D31">
            <v>444</v>
          </cell>
          <cell r="E31">
            <v>77</v>
          </cell>
          <cell r="F31">
            <v>120</v>
          </cell>
          <cell r="G31">
            <v>16</v>
          </cell>
          <cell r="H31">
            <v>0</v>
          </cell>
          <cell r="I31">
            <v>0</v>
          </cell>
          <cell r="J31">
            <v>0</v>
          </cell>
          <cell r="K31">
            <v>69</v>
          </cell>
          <cell r="L31">
            <v>0</v>
          </cell>
          <cell r="M31">
            <v>282</v>
          </cell>
          <cell r="N31">
            <v>6</v>
          </cell>
        </row>
        <row r="32">
          <cell r="A32" t="str">
            <v>002</v>
          </cell>
          <cell r="B32" t="str">
            <v>0023</v>
          </cell>
          <cell r="C32" t="str">
            <v>B</v>
          </cell>
          <cell r="D32">
            <v>522</v>
          </cell>
          <cell r="E32">
            <v>114</v>
          </cell>
          <cell r="F32">
            <v>91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41</v>
          </cell>
          <cell r="L32">
            <v>0</v>
          </cell>
          <cell r="M32">
            <v>254</v>
          </cell>
          <cell r="N32">
            <v>9</v>
          </cell>
        </row>
        <row r="33">
          <cell r="A33" t="str">
            <v>002</v>
          </cell>
          <cell r="B33" t="str">
            <v>0024</v>
          </cell>
          <cell r="C33" t="str">
            <v>B</v>
          </cell>
          <cell r="D33">
            <v>449</v>
          </cell>
          <cell r="E33">
            <v>17</v>
          </cell>
          <cell r="F33">
            <v>54</v>
          </cell>
          <cell r="G33">
            <v>5</v>
          </cell>
          <cell r="H33">
            <v>0</v>
          </cell>
          <cell r="I33">
            <v>0</v>
          </cell>
          <cell r="J33">
            <v>0</v>
          </cell>
          <cell r="K33">
            <v>172</v>
          </cell>
          <cell r="L33">
            <v>0</v>
          </cell>
          <cell r="M33">
            <v>248</v>
          </cell>
          <cell r="N33">
            <v>9</v>
          </cell>
        </row>
        <row r="34">
          <cell r="A34" t="str">
            <v>002</v>
          </cell>
          <cell r="B34" t="str">
            <v>0024</v>
          </cell>
          <cell r="C34" t="str">
            <v>C1</v>
          </cell>
          <cell r="D34">
            <v>449</v>
          </cell>
          <cell r="E34">
            <v>13</v>
          </cell>
          <cell r="F34">
            <v>58</v>
          </cell>
          <cell r="G34">
            <v>8</v>
          </cell>
          <cell r="H34">
            <v>0</v>
          </cell>
          <cell r="I34">
            <v>0</v>
          </cell>
          <cell r="J34">
            <v>0</v>
          </cell>
          <cell r="K34">
            <v>169</v>
          </cell>
          <cell r="L34">
            <v>0</v>
          </cell>
          <cell r="M34">
            <v>248</v>
          </cell>
          <cell r="N34">
            <v>6</v>
          </cell>
        </row>
        <row r="35">
          <cell r="A35" t="str">
            <v>002</v>
          </cell>
          <cell r="B35" t="str">
            <v>0025</v>
          </cell>
          <cell r="C35" t="str">
            <v>B</v>
          </cell>
          <cell r="D35">
            <v>549</v>
          </cell>
          <cell r="E35">
            <v>112</v>
          </cell>
          <cell r="F35">
            <v>127</v>
          </cell>
          <cell r="G35">
            <v>9</v>
          </cell>
          <cell r="H35">
            <v>0</v>
          </cell>
          <cell r="I35">
            <v>0</v>
          </cell>
          <cell r="J35">
            <v>0</v>
          </cell>
          <cell r="K35">
            <v>140</v>
          </cell>
          <cell r="L35">
            <v>0</v>
          </cell>
          <cell r="M35">
            <v>388</v>
          </cell>
          <cell r="N35">
            <v>6</v>
          </cell>
        </row>
        <row r="36">
          <cell r="A36" t="str">
            <v>002</v>
          </cell>
          <cell r="B36" t="str">
            <v>0026</v>
          </cell>
          <cell r="C36" t="str">
            <v>B</v>
          </cell>
          <cell r="D36">
            <v>375</v>
          </cell>
          <cell r="E36">
            <v>50</v>
          </cell>
          <cell r="F36">
            <v>46</v>
          </cell>
          <cell r="G36">
            <v>15</v>
          </cell>
          <cell r="H36">
            <v>0</v>
          </cell>
          <cell r="I36">
            <v>0</v>
          </cell>
          <cell r="J36">
            <v>0</v>
          </cell>
          <cell r="K36">
            <v>84</v>
          </cell>
          <cell r="L36">
            <v>0</v>
          </cell>
          <cell r="M36">
            <v>195</v>
          </cell>
          <cell r="N36">
            <v>17</v>
          </cell>
        </row>
        <row r="37">
          <cell r="A37" t="str">
            <v>002</v>
          </cell>
          <cell r="B37" t="str">
            <v>0026</v>
          </cell>
          <cell r="C37" t="str">
            <v>C1</v>
          </cell>
          <cell r="D37">
            <v>376</v>
          </cell>
          <cell r="E37">
            <v>37</v>
          </cell>
          <cell r="F37">
            <v>40</v>
          </cell>
          <cell r="G37">
            <v>20</v>
          </cell>
          <cell r="H37">
            <v>0</v>
          </cell>
          <cell r="I37">
            <v>0</v>
          </cell>
          <cell r="J37">
            <v>0</v>
          </cell>
          <cell r="K37">
            <v>107</v>
          </cell>
          <cell r="L37">
            <v>0</v>
          </cell>
          <cell r="M37">
            <v>204</v>
          </cell>
          <cell r="N37">
            <v>4</v>
          </cell>
        </row>
        <row r="38">
          <cell r="A38" t="str">
            <v>002</v>
          </cell>
          <cell r="B38" t="str">
            <v>0027</v>
          </cell>
          <cell r="C38" t="str">
            <v>B</v>
          </cell>
          <cell r="D38">
            <v>599</v>
          </cell>
          <cell r="E38">
            <v>46</v>
          </cell>
          <cell r="F38">
            <v>268</v>
          </cell>
          <cell r="G38">
            <v>9</v>
          </cell>
          <cell r="H38">
            <v>0</v>
          </cell>
          <cell r="I38">
            <v>0</v>
          </cell>
          <cell r="J38">
            <v>0</v>
          </cell>
          <cell r="K38">
            <v>55</v>
          </cell>
          <cell r="L38">
            <v>0</v>
          </cell>
          <cell r="M38">
            <v>378</v>
          </cell>
          <cell r="N38">
            <v>5</v>
          </cell>
        </row>
        <row r="39">
          <cell r="A39" t="str">
            <v>002</v>
          </cell>
          <cell r="B39" t="str">
            <v>0028</v>
          </cell>
          <cell r="C39" t="str">
            <v>B</v>
          </cell>
          <cell r="D39">
            <v>646</v>
          </cell>
          <cell r="E39">
            <v>32</v>
          </cell>
          <cell r="F39">
            <v>131</v>
          </cell>
          <cell r="G39">
            <v>17</v>
          </cell>
          <cell r="H39">
            <v>0</v>
          </cell>
          <cell r="I39">
            <v>0</v>
          </cell>
          <cell r="J39">
            <v>0</v>
          </cell>
          <cell r="K39">
            <v>203</v>
          </cell>
          <cell r="L39">
            <v>1</v>
          </cell>
          <cell r="M39">
            <v>384</v>
          </cell>
          <cell r="N39">
            <v>11</v>
          </cell>
        </row>
        <row r="40">
          <cell r="A40" t="str">
            <v>002</v>
          </cell>
          <cell r="B40" t="str">
            <v>0029</v>
          </cell>
          <cell r="C40" t="str">
            <v>B</v>
          </cell>
          <cell r="D40">
            <v>447</v>
          </cell>
          <cell r="E40">
            <v>39</v>
          </cell>
          <cell r="F40">
            <v>47</v>
          </cell>
          <cell r="G40">
            <v>24</v>
          </cell>
          <cell r="H40">
            <v>0</v>
          </cell>
          <cell r="I40">
            <v>0</v>
          </cell>
          <cell r="J40">
            <v>0</v>
          </cell>
          <cell r="K40">
            <v>166</v>
          </cell>
          <cell r="L40">
            <v>0</v>
          </cell>
          <cell r="M40">
            <v>276</v>
          </cell>
          <cell r="N40">
            <v>11</v>
          </cell>
        </row>
        <row r="41">
          <cell r="A41" t="str">
            <v>002</v>
          </cell>
          <cell r="B41" t="str">
            <v>0029</v>
          </cell>
          <cell r="C41" t="str">
            <v>C1</v>
          </cell>
          <cell r="D41">
            <v>447</v>
          </cell>
          <cell r="E41">
            <v>33</v>
          </cell>
          <cell r="F41">
            <v>42</v>
          </cell>
          <cell r="G41">
            <v>16</v>
          </cell>
          <cell r="H41">
            <v>0</v>
          </cell>
          <cell r="I41">
            <v>0</v>
          </cell>
          <cell r="J41">
            <v>0</v>
          </cell>
          <cell r="K41">
            <v>181</v>
          </cell>
          <cell r="L41">
            <v>0</v>
          </cell>
          <cell r="M41">
            <v>272</v>
          </cell>
          <cell r="N41">
            <v>10</v>
          </cell>
        </row>
        <row r="42">
          <cell r="A42" t="str">
            <v>002</v>
          </cell>
          <cell r="B42" t="str">
            <v>0030</v>
          </cell>
          <cell r="C42" t="str">
            <v>B</v>
          </cell>
          <cell r="D42">
            <v>613</v>
          </cell>
          <cell r="E42">
            <v>15</v>
          </cell>
          <cell r="F42">
            <v>138</v>
          </cell>
          <cell r="G42">
            <v>12</v>
          </cell>
          <cell r="H42">
            <v>0</v>
          </cell>
          <cell r="I42">
            <v>0</v>
          </cell>
          <cell r="J42">
            <v>0</v>
          </cell>
          <cell r="K42">
            <v>178</v>
          </cell>
          <cell r="L42">
            <v>0</v>
          </cell>
          <cell r="M42">
            <v>343</v>
          </cell>
          <cell r="N42">
            <v>6</v>
          </cell>
        </row>
        <row r="43">
          <cell r="A43" t="str">
            <v>002</v>
          </cell>
          <cell r="B43" t="str">
            <v>0031</v>
          </cell>
          <cell r="C43" t="str">
            <v>B</v>
          </cell>
          <cell r="D43">
            <v>609</v>
          </cell>
          <cell r="E43">
            <v>57</v>
          </cell>
          <cell r="F43">
            <v>162</v>
          </cell>
          <cell r="G43">
            <v>63</v>
          </cell>
          <cell r="H43">
            <v>0</v>
          </cell>
          <cell r="I43">
            <v>0</v>
          </cell>
          <cell r="J43">
            <v>0</v>
          </cell>
          <cell r="K43">
            <v>89</v>
          </cell>
          <cell r="L43">
            <v>0</v>
          </cell>
          <cell r="M43">
            <v>371</v>
          </cell>
          <cell r="N43">
            <v>17</v>
          </cell>
        </row>
        <row r="44">
          <cell r="A44" t="str">
            <v>002</v>
          </cell>
          <cell r="B44" t="str">
            <v>0031</v>
          </cell>
          <cell r="C44" t="str">
            <v>C1</v>
          </cell>
          <cell r="D44">
            <v>610</v>
          </cell>
          <cell r="E44">
            <v>56</v>
          </cell>
          <cell r="F44">
            <v>189</v>
          </cell>
          <cell r="G44">
            <v>52</v>
          </cell>
          <cell r="H44">
            <v>0</v>
          </cell>
          <cell r="I44">
            <v>0</v>
          </cell>
          <cell r="J44">
            <v>0</v>
          </cell>
          <cell r="K44">
            <v>74</v>
          </cell>
          <cell r="L44">
            <v>0</v>
          </cell>
          <cell r="M44">
            <v>371</v>
          </cell>
          <cell r="N44">
            <v>19</v>
          </cell>
        </row>
        <row r="45">
          <cell r="A45" t="str">
            <v>002</v>
          </cell>
          <cell r="B45" t="str">
            <v>0032</v>
          </cell>
          <cell r="C45" t="str">
            <v>B</v>
          </cell>
          <cell r="D45">
            <v>248</v>
          </cell>
          <cell r="E45">
            <v>1</v>
          </cell>
          <cell r="F45">
            <v>69</v>
          </cell>
          <cell r="G45">
            <v>77</v>
          </cell>
          <cell r="H45">
            <v>0</v>
          </cell>
          <cell r="I45">
            <v>0</v>
          </cell>
          <cell r="J45">
            <v>0</v>
          </cell>
          <cell r="K45">
            <v>49</v>
          </cell>
          <cell r="L45">
            <v>0</v>
          </cell>
          <cell r="M45">
            <v>196</v>
          </cell>
          <cell r="N45">
            <v>6</v>
          </cell>
        </row>
        <row r="46">
          <cell r="A46" t="str">
            <v>002</v>
          </cell>
          <cell r="B46" t="str">
            <v>0033</v>
          </cell>
          <cell r="C46" t="str">
            <v>B</v>
          </cell>
          <cell r="D46">
            <v>465</v>
          </cell>
          <cell r="E46">
            <v>15</v>
          </cell>
          <cell r="F46">
            <v>164</v>
          </cell>
          <cell r="G46">
            <v>14</v>
          </cell>
          <cell r="H46">
            <v>0</v>
          </cell>
          <cell r="I46">
            <v>0</v>
          </cell>
          <cell r="J46">
            <v>0</v>
          </cell>
          <cell r="K46">
            <v>145</v>
          </cell>
          <cell r="L46">
            <v>0</v>
          </cell>
          <cell r="M46">
            <v>338</v>
          </cell>
          <cell r="N46">
            <v>13</v>
          </cell>
        </row>
        <row r="47">
          <cell r="A47" t="str">
            <v>002</v>
          </cell>
          <cell r="B47" t="str">
            <v>0033</v>
          </cell>
          <cell r="C47" t="str">
            <v>C1</v>
          </cell>
          <cell r="D47">
            <v>465</v>
          </cell>
          <cell r="E47">
            <v>20</v>
          </cell>
          <cell r="F47">
            <v>163</v>
          </cell>
          <cell r="G47">
            <v>23</v>
          </cell>
          <cell r="H47">
            <v>0</v>
          </cell>
          <cell r="I47">
            <v>0</v>
          </cell>
          <cell r="J47">
            <v>0</v>
          </cell>
          <cell r="K47">
            <v>128</v>
          </cell>
          <cell r="L47">
            <v>1</v>
          </cell>
          <cell r="M47">
            <v>335</v>
          </cell>
          <cell r="N47">
            <v>7</v>
          </cell>
        </row>
        <row r="48">
          <cell r="A48" t="str">
            <v>002</v>
          </cell>
          <cell r="B48" t="str">
            <v>0034</v>
          </cell>
          <cell r="C48" t="str">
            <v>B</v>
          </cell>
          <cell r="D48">
            <v>502</v>
          </cell>
          <cell r="E48">
            <v>43</v>
          </cell>
          <cell r="F48">
            <v>123</v>
          </cell>
          <cell r="G48">
            <v>17</v>
          </cell>
          <cell r="H48">
            <v>0</v>
          </cell>
          <cell r="I48">
            <v>0</v>
          </cell>
          <cell r="J48">
            <v>0</v>
          </cell>
          <cell r="K48">
            <v>106</v>
          </cell>
          <cell r="L48">
            <v>0</v>
          </cell>
          <cell r="M48">
            <v>289</v>
          </cell>
          <cell r="N48">
            <v>6</v>
          </cell>
        </row>
        <row r="49">
          <cell r="A49" t="str">
            <v>002</v>
          </cell>
          <cell r="B49" t="str">
            <v>0034</v>
          </cell>
          <cell r="C49" t="str">
            <v>C1</v>
          </cell>
          <cell r="D49">
            <v>503</v>
          </cell>
          <cell r="E49">
            <v>32</v>
          </cell>
          <cell r="F49">
            <v>144</v>
          </cell>
          <cell r="G49">
            <v>16</v>
          </cell>
          <cell r="H49">
            <v>0</v>
          </cell>
          <cell r="I49">
            <v>0</v>
          </cell>
          <cell r="J49">
            <v>0</v>
          </cell>
          <cell r="K49">
            <v>92</v>
          </cell>
          <cell r="L49">
            <v>0</v>
          </cell>
          <cell r="M49">
            <v>284</v>
          </cell>
          <cell r="N49">
            <v>15</v>
          </cell>
        </row>
        <row r="50">
          <cell r="A50" t="str">
            <v>386</v>
          </cell>
          <cell r="B50" t="str">
            <v>0037</v>
          </cell>
          <cell r="C50" t="str">
            <v>B</v>
          </cell>
          <cell r="D50">
            <v>673</v>
          </cell>
          <cell r="E50">
            <v>36</v>
          </cell>
          <cell r="F50">
            <v>107</v>
          </cell>
          <cell r="G50">
            <v>123</v>
          </cell>
          <cell r="H50">
            <v>5</v>
          </cell>
          <cell r="I50">
            <v>9</v>
          </cell>
          <cell r="J50">
            <v>0</v>
          </cell>
          <cell r="K50">
            <v>0</v>
          </cell>
          <cell r="L50">
            <v>0</v>
          </cell>
          <cell r="M50">
            <v>280</v>
          </cell>
          <cell r="N50">
            <v>8</v>
          </cell>
        </row>
        <row r="51">
          <cell r="A51" t="str">
            <v>386</v>
          </cell>
          <cell r="B51" t="str">
            <v>0038</v>
          </cell>
          <cell r="C51" t="str">
            <v>B</v>
          </cell>
          <cell r="D51">
            <v>536</v>
          </cell>
          <cell r="E51">
            <v>33</v>
          </cell>
          <cell r="F51">
            <v>55</v>
          </cell>
          <cell r="G51">
            <v>136</v>
          </cell>
          <cell r="H51">
            <v>4</v>
          </cell>
          <cell r="I51">
            <v>3</v>
          </cell>
          <cell r="J51">
            <v>0</v>
          </cell>
          <cell r="K51">
            <v>0</v>
          </cell>
          <cell r="L51">
            <v>0</v>
          </cell>
          <cell r="M51">
            <v>231</v>
          </cell>
          <cell r="N51">
            <v>13</v>
          </cell>
        </row>
        <row r="52">
          <cell r="A52" t="str">
            <v>005</v>
          </cell>
          <cell r="B52" t="str">
            <v>0042</v>
          </cell>
          <cell r="C52" t="str">
            <v>B</v>
          </cell>
          <cell r="D52">
            <v>577</v>
          </cell>
          <cell r="E52">
            <v>220</v>
          </cell>
          <cell r="F52">
            <v>238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458</v>
          </cell>
          <cell r="N52">
            <v>3</v>
          </cell>
        </row>
        <row r="53">
          <cell r="A53" t="str">
            <v>006</v>
          </cell>
          <cell r="B53" t="str">
            <v>0043</v>
          </cell>
          <cell r="C53" t="str">
            <v>B</v>
          </cell>
          <cell r="D53">
            <v>592</v>
          </cell>
          <cell r="E53">
            <v>0</v>
          </cell>
          <cell r="F53">
            <v>254</v>
          </cell>
          <cell r="G53">
            <v>204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458</v>
          </cell>
          <cell r="N53">
            <v>3</v>
          </cell>
        </row>
        <row r="54">
          <cell r="A54" t="str">
            <v>006</v>
          </cell>
          <cell r="B54" t="str">
            <v>0044</v>
          </cell>
          <cell r="C54" t="str">
            <v>B</v>
          </cell>
          <cell r="D54">
            <v>679</v>
          </cell>
          <cell r="E54">
            <v>0</v>
          </cell>
          <cell r="F54">
            <v>337</v>
          </cell>
          <cell r="G54">
            <v>179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516</v>
          </cell>
          <cell r="N54">
            <v>2</v>
          </cell>
        </row>
        <row r="55">
          <cell r="A55" t="str">
            <v>006</v>
          </cell>
          <cell r="B55" t="str">
            <v>0045</v>
          </cell>
          <cell r="C55" t="str">
            <v>B</v>
          </cell>
          <cell r="D55">
            <v>639</v>
          </cell>
          <cell r="E55">
            <v>0</v>
          </cell>
          <cell r="F55">
            <v>223</v>
          </cell>
          <cell r="G55">
            <v>187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410</v>
          </cell>
          <cell r="N55">
            <v>5</v>
          </cell>
        </row>
        <row r="56">
          <cell r="A56" t="str">
            <v>006</v>
          </cell>
          <cell r="B56" t="str">
            <v>0046</v>
          </cell>
          <cell r="C56" t="str">
            <v>B</v>
          </cell>
          <cell r="D56">
            <v>731</v>
          </cell>
          <cell r="E56">
            <v>0</v>
          </cell>
          <cell r="F56">
            <v>224</v>
          </cell>
          <cell r="G56">
            <v>215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439</v>
          </cell>
          <cell r="N56">
            <v>5</v>
          </cell>
        </row>
        <row r="57">
          <cell r="A57" t="str">
            <v>006</v>
          </cell>
          <cell r="B57" t="str">
            <v>0047</v>
          </cell>
          <cell r="C57" t="str">
            <v>B</v>
          </cell>
          <cell r="D57">
            <v>517</v>
          </cell>
          <cell r="E57">
            <v>0</v>
          </cell>
          <cell r="F57">
            <v>152</v>
          </cell>
          <cell r="G57">
            <v>186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338</v>
          </cell>
          <cell r="N57">
            <v>12</v>
          </cell>
        </row>
        <row r="58">
          <cell r="A58" t="str">
            <v>006</v>
          </cell>
          <cell r="B58" t="str">
            <v>0047</v>
          </cell>
          <cell r="C58" t="str">
            <v>C1</v>
          </cell>
          <cell r="D58">
            <v>517</v>
          </cell>
          <cell r="E58">
            <v>0</v>
          </cell>
          <cell r="F58">
            <v>145</v>
          </cell>
          <cell r="G58">
            <v>161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306</v>
          </cell>
          <cell r="N58">
            <v>7</v>
          </cell>
        </row>
        <row r="59">
          <cell r="A59" t="str">
            <v>006</v>
          </cell>
          <cell r="B59" t="str">
            <v>0048</v>
          </cell>
          <cell r="C59" t="str">
            <v>B</v>
          </cell>
          <cell r="D59">
            <v>581</v>
          </cell>
          <cell r="E59">
            <v>0</v>
          </cell>
          <cell r="F59">
            <v>206</v>
          </cell>
          <cell r="G59">
            <v>166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372</v>
          </cell>
          <cell r="N59">
            <v>8</v>
          </cell>
        </row>
        <row r="60">
          <cell r="A60" t="str">
            <v>006</v>
          </cell>
          <cell r="B60" t="str">
            <v>0049</v>
          </cell>
          <cell r="C60" t="str">
            <v>B</v>
          </cell>
          <cell r="D60">
            <v>726</v>
          </cell>
          <cell r="E60">
            <v>0</v>
          </cell>
          <cell r="F60">
            <v>176</v>
          </cell>
          <cell r="G60">
            <v>367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543</v>
          </cell>
          <cell r="N60">
            <v>11</v>
          </cell>
        </row>
        <row r="61">
          <cell r="A61" t="str">
            <v>006</v>
          </cell>
          <cell r="B61" t="str">
            <v>0050</v>
          </cell>
          <cell r="C61" t="str">
            <v>B</v>
          </cell>
          <cell r="D61">
            <v>666</v>
          </cell>
          <cell r="E61">
            <v>0</v>
          </cell>
          <cell r="F61">
            <v>237</v>
          </cell>
          <cell r="G61">
            <v>88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325</v>
          </cell>
          <cell r="N61">
            <v>0</v>
          </cell>
        </row>
        <row r="62">
          <cell r="A62" t="str">
            <v>006</v>
          </cell>
          <cell r="B62" t="str">
            <v>0051</v>
          </cell>
          <cell r="C62" t="str">
            <v>B</v>
          </cell>
          <cell r="D62">
            <v>411</v>
          </cell>
          <cell r="E62">
            <v>0</v>
          </cell>
          <cell r="F62">
            <v>106</v>
          </cell>
          <cell r="G62">
            <v>153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259</v>
          </cell>
          <cell r="N62">
            <v>14</v>
          </cell>
        </row>
        <row r="63">
          <cell r="A63" t="str">
            <v>006</v>
          </cell>
          <cell r="B63" t="str">
            <v>0051</v>
          </cell>
          <cell r="C63" t="str">
            <v>C1</v>
          </cell>
          <cell r="D63">
            <v>411</v>
          </cell>
          <cell r="E63">
            <v>0</v>
          </cell>
          <cell r="F63">
            <v>100</v>
          </cell>
          <cell r="G63">
            <v>143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243</v>
          </cell>
          <cell r="N63">
            <v>0</v>
          </cell>
        </row>
        <row r="64">
          <cell r="A64" t="str">
            <v>006</v>
          </cell>
          <cell r="B64" t="str">
            <v>0052</v>
          </cell>
          <cell r="C64" t="str">
            <v>B</v>
          </cell>
          <cell r="D64">
            <v>699</v>
          </cell>
          <cell r="E64">
            <v>0</v>
          </cell>
          <cell r="F64">
            <v>237</v>
          </cell>
          <cell r="G64">
            <v>160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397</v>
          </cell>
          <cell r="N64">
            <v>8</v>
          </cell>
        </row>
        <row r="65">
          <cell r="A65" t="str">
            <v>006</v>
          </cell>
          <cell r="B65" t="str">
            <v>0053</v>
          </cell>
          <cell r="C65" t="str">
            <v>B</v>
          </cell>
          <cell r="D65">
            <v>521</v>
          </cell>
          <cell r="E65">
            <v>0</v>
          </cell>
          <cell r="F65">
            <v>259</v>
          </cell>
          <cell r="G65">
            <v>130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389</v>
          </cell>
          <cell r="N65">
            <v>4</v>
          </cell>
        </row>
        <row r="66">
          <cell r="A66" t="str">
            <v>006</v>
          </cell>
          <cell r="B66" t="str">
            <v>0054</v>
          </cell>
          <cell r="C66" t="str">
            <v>B</v>
          </cell>
          <cell r="D66">
            <v>616</v>
          </cell>
          <cell r="E66">
            <v>0</v>
          </cell>
          <cell r="F66">
            <v>232</v>
          </cell>
          <cell r="G66">
            <v>138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370</v>
          </cell>
          <cell r="N66">
            <v>8</v>
          </cell>
        </row>
        <row r="67">
          <cell r="A67" t="str">
            <v>006</v>
          </cell>
          <cell r="B67" t="str">
            <v>0055</v>
          </cell>
          <cell r="C67" t="str">
            <v>B</v>
          </cell>
          <cell r="D67">
            <v>223</v>
          </cell>
          <cell r="E67">
            <v>0</v>
          </cell>
          <cell r="F67">
            <v>101</v>
          </cell>
          <cell r="G67">
            <v>35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136</v>
          </cell>
          <cell r="N67">
            <v>4</v>
          </cell>
        </row>
        <row r="68">
          <cell r="A68" t="str">
            <v>006</v>
          </cell>
          <cell r="B68" t="str">
            <v>0056</v>
          </cell>
          <cell r="C68" t="str">
            <v>B</v>
          </cell>
          <cell r="D68">
            <v>715</v>
          </cell>
          <cell r="E68">
            <v>0</v>
          </cell>
          <cell r="F68">
            <v>174</v>
          </cell>
          <cell r="G68">
            <v>174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348</v>
          </cell>
          <cell r="N68">
            <v>0</v>
          </cell>
        </row>
        <row r="69">
          <cell r="A69" t="str">
            <v>007</v>
          </cell>
          <cell r="B69" t="str">
            <v>0057</v>
          </cell>
          <cell r="C69" t="str">
            <v>B</v>
          </cell>
          <cell r="D69">
            <v>560</v>
          </cell>
          <cell r="E69">
            <v>0</v>
          </cell>
          <cell r="F69">
            <v>141</v>
          </cell>
          <cell r="G69">
            <v>161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302</v>
          </cell>
          <cell r="N69">
            <v>11</v>
          </cell>
        </row>
        <row r="70">
          <cell r="A70" t="str">
            <v>007</v>
          </cell>
          <cell r="B70" t="str">
            <v>0057</v>
          </cell>
          <cell r="C70" t="str">
            <v>C1</v>
          </cell>
          <cell r="D70">
            <v>561</v>
          </cell>
          <cell r="E70">
            <v>0</v>
          </cell>
          <cell r="F70">
            <v>121</v>
          </cell>
          <cell r="G70">
            <v>162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283</v>
          </cell>
          <cell r="N70">
            <v>10</v>
          </cell>
        </row>
        <row r="71">
          <cell r="A71" t="str">
            <v>007</v>
          </cell>
          <cell r="B71" t="str">
            <v>0058</v>
          </cell>
          <cell r="C71" t="str">
            <v>B</v>
          </cell>
          <cell r="D71">
            <v>620</v>
          </cell>
          <cell r="E71">
            <v>0</v>
          </cell>
          <cell r="F71">
            <v>139</v>
          </cell>
          <cell r="G71">
            <v>173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312</v>
          </cell>
          <cell r="N71">
            <v>13</v>
          </cell>
        </row>
        <row r="72">
          <cell r="A72" t="str">
            <v>007</v>
          </cell>
          <cell r="B72" t="str">
            <v>0058</v>
          </cell>
          <cell r="C72" t="str">
            <v>C1</v>
          </cell>
          <cell r="D72">
            <v>621</v>
          </cell>
          <cell r="E72">
            <v>0</v>
          </cell>
          <cell r="F72">
            <v>120</v>
          </cell>
          <cell r="G72">
            <v>183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303</v>
          </cell>
          <cell r="N72">
            <v>0</v>
          </cell>
        </row>
        <row r="73">
          <cell r="A73" t="str">
            <v>007</v>
          </cell>
          <cell r="B73" t="str">
            <v>0059</v>
          </cell>
          <cell r="C73" t="str">
            <v>B</v>
          </cell>
          <cell r="D73">
            <v>658</v>
          </cell>
          <cell r="E73">
            <v>0</v>
          </cell>
          <cell r="F73">
            <v>197</v>
          </cell>
          <cell r="G73">
            <v>151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348</v>
          </cell>
          <cell r="N73">
            <v>20</v>
          </cell>
        </row>
        <row r="74">
          <cell r="A74" t="str">
            <v>007</v>
          </cell>
          <cell r="B74" t="str">
            <v>0059</v>
          </cell>
          <cell r="C74" t="str">
            <v>C1</v>
          </cell>
          <cell r="D74">
            <v>658</v>
          </cell>
          <cell r="E74">
            <v>0</v>
          </cell>
          <cell r="F74">
            <v>195</v>
          </cell>
          <cell r="G74">
            <v>146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341</v>
          </cell>
          <cell r="N74">
            <v>16</v>
          </cell>
        </row>
        <row r="75">
          <cell r="A75" t="str">
            <v>007</v>
          </cell>
          <cell r="B75" t="str">
            <v>0060</v>
          </cell>
          <cell r="C75" t="str">
            <v>B</v>
          </cell>
          <cell r="D75">
            <v>655</v>
          </cell>
          <cell r="E75">
            <v>0</v>
          </cell>
          <cell r="F75">
            <v>156</v>
          </cell>
          <cell r="G75">
            <v>174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330</v>
          </cell>
          <cell r="N75">
            <v>0</v>
          </cell>
        </row>
        <row r="76">
          <cell r="A76" t="str">
            <v>007</v>
          </cell>
          <cell r="B76" t="str">
            <v>0060</v>
          </cell>
          <cell r="C76" t="str">
            <v>C1</v>
          </cell>
          <cell r="D76">
            <v>656</v>
          </cell>
          <cell r="E76">
            <v>0</v>
          </cell>
          <cell r="F76">
            <v>156</v>
          </cell>
          <cell r="G76">
            <v>185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341</v>
          </cell>
          <cell r="N76">
            <v>16</v>
          </cell>
        </row>
        <row r="77">
          <cell r="A77" t="str">
            <v>007</v>
          </cell>
          <cell r="B77" t="str">
            <v>0061</v>
          </cell>
          <cell r="C77" t="str">
            <v>B</v>
          </cell>
          <cell r="D77">
            <v>382</v>
          </cell>
          <cell r="E77">
            <v>0</v>
          </cell>
          <cell r="F77">
            <v>31</v>
          </cell>
          <cell r="G77">
            <v>137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168</v>
          </cell>
          <cell r="N77">
            <v>14</v>
          </cell>
        </row>
        <row r="78">
          <cell r="A78" t="str">
            <v>007</v>
          </cell>
          <cell r="B78" t="str">
            <v>0061</v>
          </cell>
          <cell r="C78" t="str">
            <v>X1</v>
          </cell>
          <cell r="D78">
            <v>267</v>
          </cell>
          <cell r="E78">
            <v>0</v>
          </cell>
          <cell r="F78">
            <v>42</v>
          </cell>
          <cell r="G78">
            <v>130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172</v>
          </cell>
          <cell r="N78">
            <v>25</v>
          </cell>
        </row>
        <row r="79">
          <cell r="A79" t="str">
            <v>007</v>
          </cell>
          <cell r="B79" t="str">
            <v>0062</v>
          </cell>
          <cell r="C79" t="str">
            <v>B</v>
          </cell>
          <cell r="D79">
            <v>446</v>
          </cell>
          <cell r="E79">
            <v>0</v>
          </cell>
          <cell r="F79">
            <v>43</v>
          </cell>
          <cell r="G79">
            <v>195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238</v>
          </cell>
          <cell r="N79">
            <v>18</v>
          </cell>
        </row>
        <row r="80">
          <cell r="A80" t="str">
            <v>007</v>
          </cell>
          <cell r="B80" t="str">
            <v>0063</v>
          </cell>
          <cell r="C80" t="str">
            <v>B</v>
          </cell>
          <cell r="D80">
            <v>465</v>
          </cell>
          <cell r="E80">
            <v>0</v>
          </cell>
          <cell r="F80">
            <v>95</v>
          </cell>
          <cell r="G80">
            <v>105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200</v>
          </cell>
          <cell r="N80">
            <v>12</v>
          </cell>
        </row>
        <row r="81">
          <cell r="A81" t="str">
            <v>007</v>
          </cell>
          <cell r="B81" t="str">
            <v>0064</v>
          </cell>
          <cell r="C81" t="str">
            <v>B</v>
          </cell>
          <cell r="D81">
            <v>386</v>
          </cell>
          <cell r="E81">
            <v>0</v>
          </cell>
          <cell r="F81">
            <v>80</v>
          </cell>
          <cell r="G81">
            <v>108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188</v>
          </cell>
          <cell r="N81">
            <v>26</v>
          </cell>
        </row>
        <row r="82">
          <cell r="A82" t="str">
            <v>008</v>
          </cell>
          <cell r="B82" t="str">
            <v>0065</v>
          </cell>
          <cell r="C82" t="str">
            <v>B</v>
          </cell>
          <cell r="D82">
            <v>457</v>
          </cell>
          <cell r="E82">
            <v>0</v>
          </cell>
          <cell r="F82">
            <v>111</v>
          </cell>
          <cell r="G82">
            <v>89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200</v>
          </cell>
          <cell r="N82">
            <v>8</v>
          </cell>
        </row>
        <row r="83">
          <cell r="A83" t="str">
            <v>008</v>
          </cell>
          <cell r="B83" t="str">
            <v>0065</v>
          </cell>
          <cell r="C83" t="str">
            <v>C1</v>
          </cell>
          <cell r="D83">
            <v>457</v>
          </cell>
          <cell r="E83">
            <v>0</v>
          </cell>
          <cell r="F83">
            <v>122</v>
          </cell>
          <cell r="G83">
            <v>66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188</v>
          </cell>
          <cell r="N83">
            <v>16</v>
          </cell>
        </row>
        <row r="84">
          <cell r="A84" t="str">
            <v>008</v>
          </cell>
          <cell r="B84" t="str">
            <v>0066</v>
          </cell>
          <cell r="C84" t="str">
            <v>B</v>
          </cell>
          <cell r="D84">
            <v>733</v>
          </cell>
          <cell r="E84">
            <v>0</v>
          </cell>
          <cell r="F84">
            <v>219</v>
          </cell>
          <cell r="G84">
            <v>75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294</v>
          </cell>
          <cell r="N84">
            <v>19</v>
          </cell>
        </row>
        <row r="85">
          <cell r="A85" t="str">
            <v>008</v>
          </cell>
          <cell r="B85" t="str">
            <v>0067</v>
          </cell>
          <cell r="C85" t="str">
            <v>B</v>
          </cell>
          <cell r="D85">
            <v>573</v>
          </cell>
          <cell r="E85">
            <v>0</v>
          </cell>
          <cell r="F85">
            <v>106</v>
          </cell>
          <cell r="G85">
            <v>93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199</v>
          </cell>
          <cell r="N85">
            <v>8</v>
          </cell>
        </row>
        <row r="86">
          <cell r="A86" t="str">
            <v>011</v>
          </cell>
          <cell r="B86" t="str">
            <v>0074</v>
          </cell>
          <cell r="C86" t="str">
            <v>B</v>
          </cell>
          <cell r="D86">
            <v>415</v>
          </cell>
          <cell r="E86">
            <v>0</v>
          </cell>
          <cell r="F86">
            <v>176</v>
          </cell>
          <cell r="G86">
            <v>137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313</v>
          </cell>
          <cell r="N86">
            <v>6</v>
          </cell>
        </row>
        <row r="87">
          <cell r="A87" t="str">
            <v>011</v>
          </cell>
          <cell r="B87" t="str">
            <v>0074</v>
          </cell>
          <cell r="C87" t="str">
            <v>C1</v>
          </cell>
          <cell r="D87">
            <v>416</v>
          </cell>
          <cell r="E87">
            <v>0</v>
          </cell>
          <cell r="F87">
            <v>162</v>
          </cell>
          <cell r="G87">
            <v>151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313</v>
          </cell>
          <cell r="N87">
            <v>9</v>
          </cell>
        </row>
        <row r="88">
          <cell r="A88" t="str">
            <v>011</v>
          </cell>
          <cell r="B88" t="str">
            <v>0075</v>
          </cell>
          <cell r="C88" t="str">
            <v>B</v>
          </cell>
          <cell r="D88">
            <v>579</v>
          </cell>
          <cell r="E88">
            <v>0</v>
          </cell>
          <cell r="F88">
            <v>167</v>
          </cell>
          <cell r="G88">
            <v>214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381</v>
          </cell>
          <cell r="N88">
            <v>14</v>
          </cell>
        </row>
        <row r="89">
          <cell r="A89" t="str">
            <v>011</v>
          </cell>
          <cell r="B89" t="str">
            <v>0075</v>
          </cell>
          <cell r="C89" t="str">
            <v>C1</v>
          </cell>
          <cell r="D89">
            <v>579</v>
          </cell>
          <cell r="E89">
            <v>0</v>
          </cell>
          <cell r="F89">
            <v>186</v>
          </cell>
          <cell r="G89">
            <v>208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394</v>
          </cell>
          <cell r="N89">
            <v>0</v>
          </cell>
        </row>
        <row r="90">
          <cell r="A90" t="str">
            <v>011</v>
          </cell>
          <cell r="B90" t="str">
            <v>0076</v>
          </cell>
          <cell r="C90" t="str">
            <v>B</v>
          </cell>
          <cell r="D90">
            <v>582</v>
          </cell>
          <cell r="E90">
            <v>0</v>
          </cell>
          <cell r="F90">
            <v>349</v>
          </cell>
          <cell r="G90">
            <v>84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433</v>
          </cell>
          <cell r="N90">
            <v>15</v>
          </cell>
        </row>
        <row r="91">
          <cell r="A91" t="str">
            <v>012</v>
          </cell>
          <cell r="B91" t="str">
            <v>0077</v>
          </cell>
          <cell r="C91" t="str">
            <v>B</v>
          </cell>
          <cell r="D91">
            <v>503</v>
          </cell>
          <cell r="E91">
            <v>0</v>
          </cell>
          <cell r="F91">
            <v>158</v>
          </cell>
          <cell r="G91">
            <v>197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355</v>
          </cell>
          <cell r="N91">
            <v>0</v>
          </cell>
        </row>
        <row r="92">
          <cell r="A92" t="str">
            <v>012</v>
          </cell>
          <cell r="B92" t="str">
            <v>0077</v>
          </cell>
          <cell r="C92" t="str">
            <v>C1</v>
          </cell>
          <cell r="D92">
            <v>503</v>
          </cell>
          <cell r="E92">
            <v>0</v>
          </cell>
          <cell r="F92">
            <v>195</v>
          </cell>
          <cell r="G92">
            <v>160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355</v>
          </cell>
          <cell r="N92">
            <v>17</v>
          </cell>
        </row>
        <row r="93">
          <cell r="A93" t="str">
            <v>012</v>
          </cell>
          <cell r="B93" t="str">
            <v>0078</v>
          </cell>
          <cell r="C93" t="str">
            <v>B</v>
          </cell>
          <cell r="D93">
            <v>424</v>
          </cell>
          <cell r="E93">
            <v>0</v>
          </cell>
          <cell r="F93">
            <v>163</v>
          </cell>
          <cell r="G93">
            <v>156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319</v>
          </cell>
          <cell r="N93">
            <v>0</v>
          </cell>
        </row>
        <row r="94">
          <cell r="A94" t="str">
            <v>012</v>
          </cell>
          <cell r="B94" t="str">
            <v>0078</v>
          </cell>
          <cell r="C94" t="str">
            <v>C1</v>
          </cell>
          <cell r="D94">
            <v>425</v>
          </cell>
          <cell r="E94">
            <v>0</v>
          </cell>
          <cell r="F94">
            <v>141</v>
          </cell>
          <cell r="G94">
            <v>209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350</v>
          </cell>
          <cell r="N94">
            <v>0</v>
          </cell>
        </row>
        <row r="95">
          <cell r="A95" t="str">
            <v>012</v>
          </cell>
          <cell r="B95" t="str">
            <v>0079</v>
          </cell>
          <cell r="C95" t="str">
            <v>B</v>
          </cell>
          <cell r="D95">
            <v>619</v>
          </cell>
          <cell r="E95">
            <v>0</v>
          </cell>
          <cell r="F95">
            <v>357</v>
          </cell>
          <cell r="G95">
            <v>54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411</v>
          </cell>
          <cell r="N95">
            <v>6</v>
          </cell>
        </row>
        <row r="96">
          <cell r="A96" t="str">
            <v>012</v>
          </cell>
          <cell r="B96" t="str">
            <v>0079</v>
          </cell>
          <cell r="C96" t="str">
            <v>C1</v>
          </cell>
          <cell r="D96">
            <v>619</v>
          </cell>
          <cell r="E96">
            <v>0</v>
          </cell>
          <cell r="F96">
            <v>312</v>
          </cell>
          <cell r="G96">
            <v>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367</v>
          </cell>
          <cell r="N96">
            <v>8</v>
          </cell>
        </row>
        <row r="97">
          <cell r="A97" t="str">
            <v>012</v>
          </cell>
          <cell r="B97" t="str">
            <v>0080</v>
          </cell>
          <cell r="C97" t="str">
            <v>B</v>
          </cell>
          <cell r="D97">
            <v>552</v>
          </cell>
          <cell r="E97">
            <v>0</v>
          </cell>
          <cell r="F97">
            <v>271</v>
          </cell>
          <cell r="G97">
            <v>46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317</v>
          </cell>
          <cell r="N97">
            <v>12</v>
          </cell>
        </row>
        <row r="98">
          <cell r="A98" t="str">
            <v>012</v>
          </cell>
          <cell r="B98" t="str">
            <v>0080</v>
          </cell>
          <cell r="C98" t="str">
            <v>C1</v>
          </cell>
          <cell r="D98">
            <v>552</v>
          </cell>
          <cell r="E98">
            <v>0</v>
          </cell>
          <cell r="F98">
            <v>230</v>
          </cell>
          <cell r="G98">
            <v>57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287</v>
          </cell>
          <cell r="N98">
            <v>8</v>
          </cell>
        </row>
        <row r="99">
          <cell r="A99" t="str">
            <v>012</v>
          </cell>
          <cell r="B99" t="str">
            <v>0081</v>
          </cell>
          <cell r="C99" t="str">
            <v>B</v>
          </cell>
          <cell r="D99">
            <v>143</v>
          </cell>
          <cell r="E99">
            <v>0</v>
          </cell>
          <cell r="F99">
            <v>60</v>
          </cell>
          <cell r="G99">
            <v>36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96</v>
          </cell>
          <cell r="N99">
            <v>5</v>
          </cell>
        </row>
        <row r="100">
          <cell r="A100" t="str">
            <v>012</v>
          </cell>
          <cell r="B100" t="str">
            <v>0082</v>
          </cell>
          <cell r="C100" t="str">
            <v>B</v>
          </cell>
          <cell r="D100">
            <v>715</v>
          </cell>
          <cell r="E100">
            <v>0</v>
          </cell>
          <cell r="F100">
            <v>289</v>
          </cell>
          <cell r="G100">
            <v>154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443</v>
          </cell>
          <cell r="N100">
            <v>0</v>
          </cell>
        </row>
        <row r="101">
          <cell r="A101" t="str">
            <v>012</v>
          </cell>
          <cell r="B101" t="str">
            <v>0083</v>
          </cell>
          <cell r="C101" t="str">
            <v>B</v>
          </cell>
          <cell r="D101">
            <v>492</v>
          </cell>
          <cell r="E101">
            <v>0</v>
          </cell>
          <cell r="F101">
            <v>196</v>
          </cell>
          <cell r="G101">
            <v>137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333</v>
          </cell>
          <cell r="N101">
            <v>11</v>
          </cell>
        </row>
        <row r="102">
          <cell r="A102" t="str">
            <v>012</v>
          </cell>
          <cell r="B102" t="str">
            <v>0084</v>
          </cell>
          <cell r="C102" t="str">
            <v>B</v>
          </cell>
          <cell r="D102">
            <v>469</v>
          </cell>
          <cell r="E102">
            <v>0</v>
          </cell>
          <cell r="F102">
            <v>213</v>
          </cell>
          <cell r="G102">
            <v>69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282</v>
          </cell>
          <cell r="N102">
            <v>10</v>
          </cell>
        </row>
        <row r="103">
          <cell r="A103" t="str">
            <v>012</v>
          </cell>
          <cell r="B103" t="str">
            <v>0084</v>
          </cell>
          <cell r="C103" t="str">
            <v>C1</v>
          </cell>
          <cell r="D103">
            <v>469</v>
          </cell>
          <cell r="E103">
            <v>0</v>
          </cell>
          <cell r="F103">
            <v>201</v>
          </cell>
          <cell r="G103">
            <v>97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298</v>
          </cell>
          <cell r="N103">
            <v>9</v>
          </cell>
        </row>
        <row r="104">
          <cell r="A104" t="str">
            <v>012</v>
          </cell>
          <cell r="B104" t="str">
            <v>0085</v>
          </cell>
          <cell r="C104" t="str">
            <v>B</v>
          </cell>
          <cell r="D104">
            <v>314</v>
          </cell>
          <cell r="E104">
            <v>0</v>
          </cell>
          <cell r="F104">
            <v>117</v>
          </cell>
          <cell r="G104">
            <v>124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241</v>
          </cell>
          <cell r="N104">
            <v>9</v>
          </cell>
        </row>
        <row r="105">
          <cell r="A105" t="str">
            <v>012</v>
          </cell>
          <cell r="B105" t="str">
            <v>0086</v>
          </cell>
          <cell r="C105" t="str">
            <v>B</v>
          </cell>
          <cell r="D105">
            <v>439</v>
          </cell>
          <cell r="E105">
            <v>0</v>
          </cell>
          <cell r="F105">
            <v>183</v>
          </cell>
          <cell r="G105">
            <v>147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330</v>
          </cell>
          <cell r="N105">
            <v>9</v>
          </cell>
        </row>
        <row r="106">
          <cell r="A106" t="str">
            <v>012</v>
          </cell>
          <cell r="B106" t="str">
            <v>0086</v>
          </cell>
          <cell r="C106" t="str">
            <v>C1</v>
          </cell>
          <cell r="D106">
            <v>439</v>
          </cell>
          <cell r="E106">
            <v>0</v>
          </cell>
          <cell r="F106">
            <v>180</v>
          </cell>
          <cell r="G106">
            <v>151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331</v>
          </cell>
          <cell r="N106">
            <v>6</v>
          </cell>
        </row>
        <row r="107">
          <cell r="A107" t="str">
            <v>015</v>
          </cell>
          <cell r="B107" t="str">
            <v>0097</v>
          </cell>
          <cell r="C107" t="str">
            <v>B</v>
          </cell>
          <cell r="D107">
            <v>619</v>
          </cell>
          <cell r="E107">
            <v>163</v>
          </cell>
          <cell r="F107">
            <v>122</v>
          </cell>
          <cell r="G107">
            <v>136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421</v>
          </cell>
          <cell r="N107">
            <v>10</v>
          </cell>
        </row>
        <row r="108">
          <cell r="A108" t="str">
            <v>015</v>
          </cell>
          <cell r="B108" t="str">
            <v>0098</v>
          </cell>
          <cell r="C108" t="str">
            <v>B</v>
          </cell>
          <cell r="D108">
            <v>742</v>
          </cell>
          <cell r="E108">
            <v>162</v>
          </cell>
          <cell r="F108">
            <v>179</v>
          </cell>
          <cell r="G108">
            <v>180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521</v>
          </cell>
          <cell r="N108">
            <v>0</v>
          </cell>
        </row>
        <row r="109">
          <cell r="A109" t="str">
            <v>015</v>
          </cell>
          <cell r="B109" t="str">
            <v>0099</v>
          </cell>
          <cell r="C109" t="str">
            <v>B</v>
          </cell>
          <cell r="D109">
            <v>382</v>
          </cell>
          <cell r="E109">
            <v>96</v>
          </cell>
          <cell r="F109">
            <v>75</v>
          </cell>
          <cell r="G109">
            <v>118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289</v>
          </cell>
          <cell r="N109">
            <v>2</v>
          </cell>
        </row>
        <row r="110">
          <cell r="A110" t="str">
            <v>015</v>
          </cell>
          <cell r="B110" t="str">
            <v>0099</v>
          </cell>
          <cell r="C110" t="str">
            <v>C1</v>
          </cell>
          <cell r="D110">
            <v>382</v>
          </cell>
          <cell r="E110">
            <v>93</v>
          </cell>
          <cell r="F110">
            <v>60</v>
          </cell>
          <cell r="G110">
            <v>136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289</v>
          </cell>
          <cell r="N110">
            <v>0</v>
          </cell>
        </row>
        <row r="111">
          <cell r="A111" t="str">
            <v>015</v>
          </cell>
          <cell r="B111" t="str">
            <v>0100</v>
          </cell>
          <cell r="C111" t="str">
            <v>B</v>
          </cell>
          <cell r="D111">
            <v>411</v>
          </cell>
          <cell r="E111">
            <v>90</v>
          </cell>
          <cell r="F111">
            <v>104</v>
          </cell>
          <cell r="G111">
            <v>123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317</v>
          </cell>
          <cell r="N111">
            <v>0</v>
          </cell>
        </row>
        <row r="112">
          <cell r="A112" t="str">
            <v>015</v>
          </cell>
          <cell r="B112" t="str">
            <v>0100</v>
          </cell>
          <cell r="C112" t="str">
            <v>C1</v>
          </cell>
          <cell r="D112">
            <v>411</v>
          </cell>
          <cell r="E112">
            <v>90</v>
          </cell>
          <cell r="F112">
            <v>123</v>
          </cell>
          <cell r="G112">
            <v>100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313</v>
          </cell>
          <cell r="N112">
            <v>1</v>
          </cell>
        </row>
        <row r="113">
          <cell r="A113" t="str">
            <v>015</v>
          </cell>
          <cell r="B113" t="str">
            <v>0101</v>
          </cell>
          <cell r="C113" t="str">
            <v>B</v>
          </cell>
          <cell r="D113">
            <v>526</v>
          </cell>
          <cell r="E113">
            <v>91</v>
          </cell>
          <cell r="F113">
            <v>140</v>
          </cell>
          <cell r="G113">
            <v>147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378</v>
          </cell>
          <cell r="N113">
            <v>0</v>
          </cell>
        </row>
        <row r="114">
          <cell r="A114" t="str">
            <v>015</v>
          </cell>
          <cell r="B114" t="str">
            <v>0101</v>
          </cell>
          <cell r="C114" t="str">
            <v>C1</v>
          </cell>
          <cell r="D114">
            <v>526</v>
          </cell>
          <cell r="E114">
            <v>107</v>
          </cell>
          <cell r="F114">
            <v>163</v>
          </cell>
          <cell r="G114">
            <v>107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377</v>
          </cell>
          <cell r="N114">
            <v>0</v>
          </cell>
        </row>
        <row r="115">
          <cell r="A115" t="str">
            <v>015</v>
          </cell>
          <cell r="B115" t="str">
            <v>0102</v>
          </cell>
          <cell r="C115" t="str">
            <v>B</v>
          </cell>
          <cell r="D115">
            <v>522</v>
          </cell>
          <cell r="E115">
            <v>187</v>
          </cell>
          <cell r="F115">
            <v>96</v>
          </cell>
          <cell r="G115">
            <v>102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385</v>
          </cell>
          <cell r="N115">
            <v>7</v>
          </cell>
        </row>
        <row r="116">
          <cell r="A116" t="str">
            <v>015</v>
          </cell>
          <cell r="B116" t="str">
            <v>0102</v>
          </cell>
          <cell r="C116" t="str">
            <v>C1</v>
          </cell>
          <cell r="D116">
            <v>522</v>
          </cell>
          <cell r="E116">
            <v>157</v>
          </cell>
          <cell r="F116">
            <v>122</v>
          </cell>
          <cell r="G116">
            <v>119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398</v>
          </cell>
          <cell r="N116">
            <v>4</v>
          </cell>
        </row>
        <row r="117">
          <cell r="A117" t="str">
            <v>015</v>
          </cell>
          <cell r="B117" t="str">
            <v>0103</v>
          </cell>
          <cell r="C117" t="str">
            <v>B</v>
          </cell>
          <cell r="D117">
            <v>738</v>
          </cell>
          <cell r="E117">
            <v>217</v>
          </cell>
          <cell r="F117">
            <v>157</v>
          </cell>
          <cell r="G117">
            <v>140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514</v>
          </cell>
          <cell r="N117">
            <v>6</v>
          </cell>
        </row>
        <row r="118">
          <cell r="A118" t="str">
            <v>016</v>
          </cell>
          <cell r="B118" t="str">
            <v>0104</v>
          </cell>
          <cell r="C118" t="str">
            <v>B</v>
          </cell>
          <cell r="D118">
            <v>612</v>
          </cell>
          <cell r="E118">
            <v>0</v>
          </cell>
          <cell r="F118">
            <v>201</v>
          </cell>
          <cell r="G118">
            <v>151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352</v>
          </cell>
          <cell r="N118">
            <v>25</v>
          </cell>
        </row>
        <row r="119">
          <cell r="A119" t="str">
            <v>016</v>
          </cell>
          <cell r="B119" t="str">
            <v>0105</v>
          </cell>
          <cell r="C119" t="str">
            <v>B</v>
          </cell>
          <cell r="D119">
            <v>510</v>
          </cell>
          <cell r="E119">
            <v>0</v>
          </cell>
          <cell r="F119">
            <v>190</v>
          </cell>
          <cell r="G119">
            <v>117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307</v>
          </cell>
          <cell r="N119">
            <v>17</v>
          </cell>
        </row>
        <row r="120">
          <cell r="A120" t="str">
            <v>016</v>
          </cell>
          <cell r="B120" t="str">
            <v>0106</v>
          </cell>
          <cell r="C120" t="str">
            <v>B</v>
          </cell>
          <cell r="D120">
            <v>496</v>
          </cell>
          <cell r="E120">
            <v>0</v>
          </cell>
          <cell r="F120">
            <v>134</v>
          </cell>
          <cell r="G120">
            <v>143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277</v>
          </cell>
          <cell r="N120">
            <v>18</v>
          </cell>
        </row>
        <row r="121">
          <cell r="A121" t="str">
            <v>016</v>
          </cell>
          <cell r="B121" t="str">
            <v>0107</v>
          </cell>
          <cell r="C121" t="str">
            <v>B</v>
          </cell>
          <cell r="D121">
            <v>665</v>
          </cell>
          <cell r="E121">
            <v>0</v>
          </cell>
          <cell r="F121">
            <v>168</v>
          </cell>
          <cell r="G121">
            <v>212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380</v>
          </cell>
          <cell r="N121">
            <v>26</v>
          </cell>
        </row>
        <row r="122">
          <cell r="A122" t="str">
            <v>016</v>
          </cell>
          <cell r="B122" t="str">
            <v>0108</v>
          </cell>
          <cell r="C122" t="str">
            <v>B</v>
          </cell>
          <cell r="D122">
            <v>430</v>
          </cell>
          <cell r="E122">
            <v>0</v>
          </cell>
          <cell r="F122">
            <v>45</v>
          </cell>
          <cell r="G122">
            <v>182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227</v>
          </cell>
          <cell r="N122">
            <v>17</v>
          </cell>
        </row>
        <row r="123">
          <cell r="A123" t="str">
            <v>016</v>
          </cell>
          <cell r="B123" t="str">
            <v>0109</v>
          </cell>
          <cell r="C123" t="str">
            <v>B</v>
          </cell>
          <cell r="D123">
            <v>402</v>
          </cell>
          <cell r="E123">
            <v>0</v>
          </cell>
          <cell r="F123">
            <v>170</v>
          </cell>
          <cell r="G123">
            <v>73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244</v>
          </cell>
          <cell r="N123">
            <v>18</v>
          </cell>
        </row>
        <row r="124">
          <cell r="A124" t="str">
            <v>016</v>
          </cell>
          <cell r="B124" t="str">
            <v>0109</v>
          </cell>
          <cell r="C124" t="str">
            <v>X1</v>
          </cell>
          <cell r="D124">
            <v>202</v>
          </cell>
          <cell r="E124">
            <v>0</v>
          </cell>
          <cell r="F124">
            <v>33</v>
          </cell>
          <cell r="G124">
            <v>94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127</v>
          </cell>
          <cell r="N124">
            <v>3</v>
          </cell>
        </row>
        <row r="125">
          <cell r="A125" t="str">
            <v>016</v>
          </cell>
          <cell r="B125" t="str">
            <v>0110</v>
          </cell>
          <cell r="C125" t="str">
            <v>B</v>
          </cell>
          <cell r="D125">
            <v>500</v>
          </cell>
          <cell r="E125">
            <v>0</v>
          </cell>
          <cell r="F125">
            <v>184</v>
          </cell>
          <cell r="G125">
            <v>131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315</v>
          </cell>
          <cell r="N125">
            <v>21</v>
          </cell>
        </row>
        <row r="126">
          <cell r="A126" t="str">
            <v>016</v>
          </cell>
          <cell r="B126" t="str">
            <v>0110</v>
          </cell>
          <cell r="C126" t="str">
            <v>X1</v>
          </cell>
          <cell r="D126">
            <v>221</v>
          </cell>
          <cell r="E126">
            <v>0</v>
          </cell>
          <cell r="F126">
            <v>48</v>
          </cell>
          <cell r="G126">
            <v>110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158</v>
          </cell>
          <cell r="N126">
            <v>5</v>
          </cell>
        </row>
        <row r="127">
          <cell r="A127" t="str">
            <v>017</v>
          </cell>
          <cell r="B127" t="str">
            <v>0111</v>
          </cell>
          <cell r="C127" t="str">
            <v>B</v>
          </cell>
          <cell r="D127">
            <v>517</v>
          </cell>
          <cell r="E127">
            <v>0</v>
          </cell>
          <cell r="F127">
            <v>146</v>
          </cell>
          <cell r="G127">
            <v>86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232</v>
          </cell>
          <cell r="N127">
            <v>12</v>
          </cell>
        </row>
        <row r="128">
          <cell r="A128" t="str">
            <v>017</v>
          </cell>
          <cell r="B128" t="str">
            <v>0111</v>
          </cell>
          <cell r="C128" t="str">
            <v>C1</v>
          </cell>
          <cell r="D128">
            <v>518</v>
          </cell>
          <cell r="E128">
            <v>0</v>
          </cell>
          <cell r="F128">
            <v>159</v>
          </cell>
          <cell r="G128">
            <v>91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250</v>
          </cell>
          <cell r="N128">
            <v>15</v>
          </cell>
        </row>
        <row r="129">
          <cell r="A129" t="str">
            <v>017</v>
          </cell>
          <cell r="B129" t="str">
            <v>0112</v>
          </cell>
          <cell r="C129" t="str">
            <v>B</v>
          </cell>
          <cell r="D129">
            <v>431</v>
          </cell>
          <cell r="E129">
            <v>0</v>
          </cell>
          <cell r="F129">
            <v>156</v>
          </cell>
          <cell r="G129">
            <v>49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205</v>
          </cell>
          <cell r="N129">
            <v>12</v>
          </cell>
        </row>
        <row r="130">
          <cell r="A130" t="str">
            <v>017</v>
          </cell>
          <cell r="B130" t="str">
            <v>0112</v>
          </cell>
          <cell r="C130" t="str">
            <v>C1</v>
          </cell>
          <cell r="D130">
            <v>431</v>
          </cell>
          <cell r="E130">
            <v>0</v>
          </cell>
          <cell r="F130">
            <v>150</v>
          </cell>
          <cell r="G130">
            <v>55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205</v>
          </cell>
          <cell r="N130">
            <v>9</v>
          </cell>
        </row>
        <row r="131">
          <cell r="A131" t="str">
            <v>024</v>
          </cell>
          <cell r="B131" t="str">
            <v>0134</v>
          </cell>
          <cell r="C131" t="str">
            <v>B</v>
          </cell>
          <cell r="D131">
            <v>421</v>
          </cell>
          <cell r="E131">
            <v>17</v>
          </cell>
          <cell r="F131">
            <v>146</v>
          </cell>
          <cell r="G131">
            <v>9</v>
          </cell>
          <cell r="H131">
            <v>0</v>
          </cell>
          <cell r="I131">
            <v>0</v>
          </cell>
          <cell r="J131">
            <v>0</v>
          </cell>
          <cell r="K131">
            <v>95</v>
          </cell>
          <cell r="L131">
            <v>0</v>
          </cell>
          <cell r="M131">
            <v>267</v>
          </cell>
          <cell r="N131">
            <v>6</v>
          </cell>
        </row>
        <row r="132">
          <cell r="A132" t="str">
            <v>024</v>
          </cell>
          <cell r="B132" t="str">
            <v>0134</v>
          </cell>
          <cell r="C132" t="str">
            <v>C1</v>
          </cell>
          <cell r="D132">
            <v>421</v>
          </cell>
          <cell r="E132">
            <v>17</v>
          </cell>
          <cell r="F132">
            <v>122</v>
          </cell>
          <cell r="G132">
            <v>11</v>
          </cell>
          <cell r="H132">
            <v>0</v>
          </cell>
          <cell r="I132">
            <v>0</v>
          </cell>
          <cell r="J132">
            <v>0</v>
          </cell>
          <cell r="K132">
            <v>94</v>
          </cell>
          <cell r="L132">
            <v>0</v>
          </cell>
          <cell r="M132">
            <v>244</v>
          </cell>
          <cell r="N132">
            <v>7</v>
          </cell>
        </row>
        <row r="133">
          <cell r="A133" t="str">
            <v>024</v>
          </cell>
          <cell r="B133" t="str">
            <v>0135</v>
          </cell>
          <cell r="C133" t="str">
            <v>B</v>
          </cell>
          <cell r="D133">
            <v>629</v>
          </cell>
          <cell r="E133">
            <v>23</v>
          </cell>
          <cell r="F133">
            <v>115</v>
          </cell>
          <cell r="G133">
            <v>17</v>
          </cell>
          <cell r="H133">
            <v>0</v>
          </cell>
          <cell r="I133">
            <v>0</v>
          </cell>
          <cell r="J133">
            <v>0</v>
          </cell>
          <cell r="K133">
            <v>249</v>
          </cell>
          <cell r="L133">
            <v>0</v>
          </cell>
          <cell r="M133">
            <v>404</v>
          </cell>
          <cell r="N133">
            <v>13</v>
          </cell>
        </row>
        <row r="134">
          <cell r="A134" t="str">
            <v>024</v>
          </cell>
          <cell r="B134" t="str">
            <v>0135</v>
          </cell>
          <cell r="C134" t="str">
            <v>C1</v>
          </cell>
          <cell r="D134">
            <v>629</v>
          </cell>
          <cell r="E134">
            <v>26</v>
          </cell>
          <cell r="F134">
            <v>125</v>
          </cell>
          <cell r="G134">
            <v>10</v>
          </cell>
          <cell r="H134">
            <v>0</v>
          </cell>
          <cell r="I134">
            <v>0</v>
          </cell>
          <cell r="J134">
            <v>0</v>
          </cell>
          <cell r="K134">
            <v>240</v>
          </cell>
          <cell r="L134">
            <v>0</v>
          </cell>
          <cell r="M134">
            <v>401</v>
          </cell>
          <cell r="N134">
            <v>14</v>
          </cell>
        </row>
        <row r="135">
          <cell r="A135" t="str">
            <v>024</v>
          </cell>
          <cell r="B135" t="str">
            <v>0136</v>
          </cell>
          <cell r="C135" t="str">
            <v>B</v>
          </cell>
          <cell r="D135">
            <v>555</v>
          </cell>
          <cell r="E135">
            <v>11</v>
          </cell>
          <cell r="F135">
            <v>162</v>
          </cell>
          <cell r="G135">
            <v>43</v>
          </cell>
          <cell r="H135">
            <v>0</v>
          </cell>
          <cell r="I135">
            <v>0</v>
          </cell>
          <cell r="J135">
            <v>0</v>
          </cell>
          <cell r="K135">
            <v>164</v>
          </cell>
          <cell r="L135">
            <v>0</v>
          </cell>
          <cell r="M135">
            <v>380</v>
          </cell>
          <cell r="N135">
            <v>8</v>
          </cell>
        </row>
        <row r="136">
          <cell r="A136" t="str">
            <v>024</v>
          </cell>
          <cell r="B136" t="str">
            <v>0136</v>
          </cell>
          <cell r="C136" t="str">
            <v>C1</v>
          </cell>
          <cell r="D136">
            <v>555</v>
          </cell>
          <cell r="E136">
            <v>5</v>
          </cell>
          <cell r="F136">
            <v>132</v>
          </cell>
          <cell r="G136">
            <v>43</v>
          </cell>
          <cell r="H136">
            <v>0</v>
          </cell>
          <cell r="I136">
            <v>0</v>
          </cell>
          <cell r="J136">
            <v>0</v>
          </cell>
          <cell r="K136">
            <v>159</v>
          </cell>
          <cell r="L136">
            <v>0</v>
          </cell>
          <cell r="M136">
            <v>339</v>
          </cell>
          <cell r="N136">
            <v>11</v>
          </cell>
        </row>
        <row r="137">
          <cell r="A137" t="str">
            <v>024</v>
          </cell>
          <cell r="B137" t="str">
            <v>0137</v>
          </cell>
          <cell r="C137" t="str">
            <v>B</v>
          </cell>
          <cell r="D137">
            <v>526</v>
          </cell>
          <cell r="E137">
            <v>49</v>
          </cell>
          <cell r="F137">
            <v>113</v>
          </cell>
          <cell r="G137">
            <v>19</v>
          </cell>
          <cell r="H137">
            <v>0</v>
          </cell>
          <cell r="I137">
            <v>0</v>
          </cell>
          <cell r="J137">
            <v>0</v>
          </cell>
          <cell r="K137">
            <v>126</v>
          </cell>
          <cell r="L137">
            <v>0</v>
          </cell>
          <cell r="M137">
            <v>307</v>
          </cell>
          <cell r="N137">
            <v>6</v>
          </cell>
        </row>
        <row r="138">
          <cell r="A138" t="str">
            <v>024</v>
          </cell>
          <cell r="B138" t="str">
            <v>0138</v>
          </cell>
          <cell r="C138" t="str">
            <v>B</v>
          </cell>
          <cell r="D138">
            <v>728</v>
          </cell>
          <cell r="E138">
            <v>82</v>
          </cell>
          <cell r="F138">
            <v>162</v>
          </cell>
          <cell r="G138">
            <v>14</v>
          </cell>
          <cell r="H138">
            <v>0</v>
          </cell>
          <cell r="I138">
            <v>0</v>
          </cell>
          <cell r="J138">
            <v>0</v>
          </cell>
          <cell r="K138">
            <v>134</v>
          </cell>
          <cell r="L138">
            <v>0</v>
          </cell>
          <cell r="M138">
            <v>392</v>
          </cell>
          <cell r="N138">
            <v>2</v>
          </cell>
        </row>
        <row r="139">
          <cell r="A139" t="str">
            <v>024</v>
          </cell>
          <cell r="B139" t="str">
            <v>0139</v>
          </cell>
          <cell r="C139" t="str">
            <v>B</v>
          </cell>
          <cell r="D139">
            <v>479</v>
          </cell>
          <cell r="E139">
            <v>14</v>
          </cell>
          <cell r="F139">
            <v>107</v>
          </cell>
          <cell r="G139">
            <v>37</v>
          </cell>
          <cell r="H139">
            <v>0</v>
          </cell>
          <cell r="I139">
            <v>0</v>
          </cell>
          <cell r="J139">
            <v>0</v>
          </cell>
          <cell r="K139">
            <v>123</v>
          </cell>
          <cell r="L139">
            <v>0</v>
          </cell>
          <cell r="M139">
            <v>281</v>
          </cell>
          <cell r="N139">
            <v>5</v>
          </cell>
        </row>
        <row r="140">
          <cell r="A140" t="str">
            <v>024</v>
          </cell>
          <cell r="B140" t="str">
            <v>0139</v>
          </cell>
          <cell r="C140" t="str">
            <v>C1</v>
          </cell>
          <cell r="D140">
            <v>479</v>
          </cell>
          <cell r="E140">
            <v>5</v>
          </cell>
          <cell r="F140">
            <v>98</v>
          </cell>
          <cell r="G140">
            <v>41</v>
          </cell>
          <cell r="H140">
            <v>0</v>
          </cell>
          <cell r="I140">
            <v>0</v>
          </cell>
          <cell r="J140">
            <v>0</v>
          </cell>
          <cell r="K140">
            <v>133</v>
          </cell>
          <cell r="L140">
            <v>0</v>
          </cell>
          <cell r="M140">
            <v>277</v>
          </cell>
          <cell r="N140">
            <v>11</v>
          </cell>
        </row>
        <row r="141">
          <cell r="A141" t="str">
            <v>024</v>
          </cell>
          <cell r="B141" t="str">
            <v>0140</v>
          </cell>
          <cell r="C141" t="str">
            <v>B</v>
          </cell>
          <cell r="D141">
            <v>420</v>
          </cell>
          <cell r="E141">
            <v>14</v>
          </cell>
          <cell r="F141">
            <v>85</v>
          </cell>
          <cell r="G141">
            <v>7</v>
          </cell>
          <cell r="H141">
            <v>0</v>
          </cell>
          <cell r="I141">
            <v>0</v>
          </cell>
          <cell r="J141">
            <v>0</v>
          </cell>
          <cell r="K141">
            <v>193</v>
          </cell>
          <cell r="L141">
            <v>0</v>
          </cell>
          <cell r="M141">
            <v>299</v>
          </cell>
          <cell r="N141">
            <v>3</v>
          </cell>
        </row>
        <row r="142">
          <cell r="A142" t="str">
            <v>024</v>
          </cell>
          <cell r="B142" t="str">
            <v>0141</v>
          </cell>
          <cell r="C142" t="str">
            <v>B</v>
          </cell>
          <cell r="D142">
            <v>619</v>
          </cell>
          <cell r="E142">
            <v>15</v>
          </cell>
          <cell r="F142">
            <v>100</v>
          </cell>
          <cell r="G142">
            <v>20</v>
          </cell>
          <cell r="H142">
            <v>0</v>
          </cell>
          <cell r="I142">
            <v>0</v>
          </cell>
          <cell r="J142">
            <v>0</v>
          </cell>
          <cell r="K142">
            <v>271</v>
          </cell>
          <cell r="L142">
            <v>0</v>
          </cell>
          <cell r="M142">
            <v>406</v>
          </cell>
          <cell r="N142">
            <v>2</v>
          </cell>
        </row>
        <row r="143">
          <cell r="A143" t="str">
            <v>024</v>
          </cell>
          <cell r="B143" t="str">
            <v>0142</v>
          </cell>
          <cell r="C143" t="str">
            <v>B</v>
          </cell>
          <cell r="D143">
            <v>331</v>
          </cell>
          <cell r="E143">
            <v>11</v>
          </cell>
          <cell r="F143">
            <v>90</v>
          </cell>
          <cell r="G143">
            <v>3</v>
          </cell>
          <cell r="H143">
            <v>0</v>
          </cell>
          <cell r="I143">
            <v>0</v>
          </cell>
          <cell r="J143">
            <v>0</v>
          </cell>
          <cell r="K143">
            <v>98</v>
          </cell>
          <cell r="L143">
            <v>0</v>
          </cell>
          <cell r="M143">
            <v>202</v>
          </cell>
          <cell r="N143">
            <v>4</v>
          </cell>
        </row>
        <row r="144">
          <cell r="A144" t="str">
            <v>024</v>
          </cell>
          <cell r="B144" t="str">
            <v>0143</v>
          </cell>
          <cell r="C144" t="str">
            <v>B</v>
          </cell>
          <cell r="D144">
            <v>736</v>
          </cell>
          <cell r="E144">
            <v>27</v>
          </cell>
          <cell r="F144">
            <v>166</v>
          </cell>
          <cell r="G144">
            <v>11</v>
          </cell>
          <cell r="H144">
            <v>0</v>
          </cell>
          <cell r="I144">
            <v>0</v>
          </cell>
          <cell r="J144">
            <v>0</v>
          </cell>
          <cell r="K144">
            <v>259</v>
          </cell>
          <cell r="L144">
            <v>0</v>
          </cell>
          <cell r="M144">
            <v>463</v>
          </cell>
          <cell r="N144">
            <v>3</v>
          </cell>
        </row>
        <row r="145">
          <cell r="A145" t="str">
            <v>026</v>
          </cell>
          <cell r="B145" t="str">
            <v>0147</v>
          </cell>
          <cell r="C145" t="str">
            <v>B</v>
          </cell>
          <cell r="D145">
            <v>578</v>
          </cell>
          <cell r="E145">
            <v>0</v>
          </cell>
          <cell r="F145">
            <v>76</v>
          </cell>
          <cell r="G145">
            <v>64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140</v>
          </cell>
          <cell r="N145">
            <v>8</v>
          </cell>
        </row>
        <row r="146">
          <cell r="A146" t="str">
            <v>026</v>
          </cell>
          <cell r="B146" t="str">
            <v>0147</v>
          </cell>
          <cell r="C146" t="str">
            <v>C1</v>
          </cell>
          <cell r="D146">
            <v>577</v>
          </cell>
          <cell r="E146">
            <v>0</v>
          </cell>
          <cell r="F146">
            <v>73</v>
          </cell>
          <cell r="G146">
            <v>72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145</v>
          </cell>
          <cell r="N146">
            <v>15</v>
          </cell>
        </row>
        <row r="147">
          <cell r="A147" t="str">
            <v>026</v>
          </cell>
          <cell r="B147" t="str">
            <v>0148</v>
          </cell>
          <cell r="C147" t="str">
            <v>B</v>
          </cell>
          <cell r="D147">
            <v>615</v>
          </cell>
          <cell r="E147">
            <v>0</v>
          </cell>
          <cell r="F147">
            <v>96</v>
          </cell>
          <cell r="G147">
            <v>91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187</v>
          </cell>
          <cell r="N147">
            <v>13</v>
          </cell>
        </row>
        <row r="148">
          <cell r="A148" t="str">
            <v>026</v>
          </cell>
          <cell r="B148" t="str">
            <v>0148</v>
          </cell>
          <cell r="C148" t="str">
            <v>C1</v>
          </cell>
          <cell r="D148">
            <v>615</v>
          </cell>
          <cell r="E148">
            <v>0</v>
          </cell>
          <cell r="F148">
            <v>114</v>
          </cell>
          <cell r="G148">
            <v>109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223</v>
          </cell>
          <cell r="N148">
            <v>14</v>
          </cell>
        </row>
        <row r="149">
          <cell r="A149" t="str">
            <v>026</v>
          </cell>
          <cell r="B149" t="str">
            <v>0149</v>
          </cell>
          <cell r="C149" t="str">
            <v>B</v>
          </cell>
          <cell r="D149">
            <v>449</v>
          </cell>
          <cell r="E149">
            <v>0</v>
          </cell>
          <cell r="F149">
            <v>104</v>
          </cell>
          <cell r="G149">
            <v>97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201</v>
          </cell>
          <cell r="N149">
            <v>9</v>
          </cell>
        </row>
        <row r="150">
          <cell r="A150" t="str">
            <v>026</v>
          </cell>
          <cell r="B150" t="str">
            <v>0149</v>
          </cell>
          <cell r="C150" t="str">
            <v>C1</v>
          </cell>
          <cell r="D150">
            <v>450</v>
          </cell>
          <cell r="E150">
            <v>0</v>
          </cell>
          <cell r="F150">
            <v>105</v>
          </cell>
          <cell r="G150">
            <v>100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205</v>
          </cell>
          <cell r="N150">
            <v>10</v>
          </cell>
        </row>
        <row r="151">
          <cell r="A151" t="str">
            <v>026</v>
          </cell>
          <cell r="B151" t="str">
            <v>0150</v>
          </cell>
          <cell r="C151" t="str">
            <v>B</v>
          </cell>
          <cell r="D151">
            <v>418</v>
          </cell>
          <cell r="E151">
            <v>0</v>
          </cell>
          <cell r="F151">
            <v>73</v>
          </cell>
          <cell r="G151">
            <v>89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162</v>
          </cell>
          <cell r="N151">
            <v>8</v>
          </cell>
        </row>
        <row r="152">
          <cell r="A152" t="str">
            <v>026</v>
          </cell>
          <cell r="B152" t="str">
            <v>0150</v>
          </cell>
          <cell r="C152" t="str">
            <v>C1</v>
          </cell>
          <cell r="D152">
            <v>418</v>
          </cell>
          <cell r="E152">
            <v>0</v>
          </cell>
          <cell r="F152">
            <v>91</v>
          </cell>
          <cell r="G152">
            <v>83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174</v>
          </cell>
          <cell r="N152">
            <v>7</v>
          </cell>
        </row>
        <row r="153">
          <cell r="A153" t="str">
            <v>026</v>
          </cell>
          <cell r="B153" t="str">
            <v>0151</v>
          </cell>
          <cell r="C153" t="str">
            <v>B</v>
          </cell>
          <cell r="D153">
            <v>517</v>
          </cell>
          <cell r="E153">
            <v>0</v>
          </cell>
          <cell r="F153">
            <v>230</v>
          </cell>
          <cell r="G153">
            <v>19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249</v>
          </cell>
          <cell r="N153">
            <v>12</v>
          </cell>
        </row>
        <row r="154">
          <cell r="A154" t="str">
            <v>026</v>
          </cell>
          <cell r="B154" t="str">
            <v>0151</v>
          </cell>
          <cell r="C154" t="str">
            <v>C1</v>
          </cell>
          <cell r="D154">
            <v>517</v>
          </cell>
          <cell r="E154">
            <v>0</v>
          </cell>
          <cell r="F154">
            <v>226</v>
          </cell>
          <cell r="G154">
            <v>17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243</v>
          </cell>
          <cell r="N154">
            <v>14</v>
          </cell>
        </row>
        <row r="155">
          <cell r="A155" t="str">
            <v>026</v>
          </cell>
          <cell r="B155" t="str">
            <v>0151</v>
          </cell>
          <cell r="C155" t="str">
            <v>C2</v>
          </cell>
          <cell r="D155">
            <v>517</v>
          </cell>
          <cell r="E155">
            <v>0</v>
          </cell>
          <cell r="F155">
            <v>224</v>
          </cell>
          <cell r="G155">
            <v>17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241</v>
          </cell>
          <cell r="N155">
            <v>14</v>
          </cell>
        </row>
        <row r="156">
          <cell r="A156" t="str">
            <v>026</v>
          </cell>
          <cell r="B156" t="str">
            <v>0152</v>
          </cell>
          <cell r="C156" t="str">
            <v>B</v>
          </cell>
          <cell r="D156">
            <v>454</v>
          </cell>
          <cell r="E156">
            <v>0</v>
          </cell>
          <cell r="F156">
            <v>212</v>
          </cell>
          <cell r="G156">
            <v>15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227</v>
          </cell>
          <cell r="N156">
            <v>12</v>
          </cell>
        </row>
        <row r="157">
          <cell r="A157" t="str">
            <v>026</v>
          </cell>
          <cell r="B157" t="str">
            <v>0152</v>
          </cell>
          <cell r="C157" t="str">
            <v>C1</v>
          </cell>
          <cell r="D157">
            <v>454</v>
          </cell>
          <cell r="E157">
            <v>0</v>
          </cell>
          <cell r="F157">
            <v>196</v>
          </cell>
          <cell r="G157">
            <v>8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204</v>
          </cell>
          <cell r="N157">
            <v>12</v>
          </cell>
        </row>
        <row r="158">
          <cell r="A158" t="str">
            <v>028</v>
          </cell>
          <cell r="B158" t="str">
            <v>0157</v>
          </cell>
          <cell r="C158" t="str">
            <v>B</v>
          </cell>
          <cell r="D158">
            <v>691</v>
          </cell>
          <cell r="E158">
            <v>167</v>
          </cell>
          <cell r="F158">
            <v>159</v>
          </cell>
          <cell r="G158">
            <v>26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352</v>
          </cell>
          <cell r="N158">
            <v>16</v>
          </cell>
        </row>
        <row r="159">
          <cell r="A159" t="str">
            <v>028</v>
          </cell>
          <cell r="B159" t="str">
            <v>0157</v>
          </cell>
          <cell r="C159" t="str">
            <v>C1</v>
          </cell>
          <cell r="D159">
            <v>692</v>
          </cell>
          <cell r="E159">
            <v>178</v>
          </cell>
          <cell r="F159">
            <v>163</v>
          </cell>
          <cell r="G159">
            <v>24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365</v>
          </cell>
          <cell r="N159">
            <v>19</v>
          </cell>
        </row>
        <row r="160">
          <cell r="A160" t="str">
            <v>028</v>
          </cell>
          <cell r="B160" t="str">
            <v>0158</v>
          </cell>
          <cell r="C160" t="str">
            <v>B</v>
          </cell>
          <cell r="D160">
            <v>617</v>
          </cell>
          <cell r="E160">
            <v>167</v>
          </cell>
          <cell r="F160">
            <v>134</v>
          </cell>
          <cell r="G160">
            <v>11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312</v>
          </cell>
          <cell r="N160">
            <v>8</v>
          </cell>
        </row>
        <row r="161">
          <cell r="A161" t="str">
            <v>028</v>
          </cell>
          <cell r="B161" t="str">
            <v>0158</v>
          </cell>
          <cell r="C161" t="str">
            <v>C1</v>
          </cell>
          <cell r="D161">
            <v>617</v>
          </cell>
          <cell r="E161">
            <v>240</v>
          </cell>
          <cell r="F161">
            <v>89</v>
          </cell>
          <cell r="G161">
            <v>20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349</v>
          </cell>
          <cell r="N161">
            <v>10</v>
          </cell>
        </row>
        <row r="162">
          <cell r="A162" t="str">
            <v>028</v>
          </cell>
          <cell r="B162" t="str">
            <v>0159</v>
          </cell>
          <cell r="C162" t="str">
            <v>B</v>
          </cell>
          <cell r="D162">
            <v>407</v>
          </cell>
          <cell r="E162">
            <v>127</v>
          </cell>
          <cell r="F162">
            <v>72</v>
          </cell>
          <cell r="G162">
            <v>6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6</v>
          </cell>
          <cell r="M162">
            <v>211</v>
          </cell>
          <cell r="N162">
            <v>0</v>
          </cell>
        </row>
        <row r="163">
          <cell r="A163" t="str">
            <v>028</v>
          </cell>
          <cell r="B163" t="str">
            <v>0159</v>
          </cell>
          <cell r="C163" t="str">
            <v>C1</v>
          </cell>
          <cell r="D163">
            <v>407</v>
          </cell>
          <cell r="E163">
            <v>170</v>
          </cell>
          <cell r="F163">
            <v>68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242</v>
          </cell>
          <cell r="N163">
            <v>9</v>
          </cell>
        </row>
        <row r="164">
          <cell r="A164" t="str">
            <v>028</v>
          </cell>
          <cell r="B164" t="str">
            <v>0160</v>
          </cell>
          <cell r="C164" t="str">
            <v>B</v>
          </cell>
          <cell r="D164">
            <v>617</v>
          </cell>
          <cell r="E164">
            <v>177</v>
          </cell>
          <cell r="F164">
            <v>128</v>
          </cell>
          <cell r="G164">
            <v>17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322</v>
          </cell>
          <cell r="N164">
            <v>16</v>
          </cell>
        </row>
        <row r="165">
          <cell r="A165" t="str">
            <v>028</v>
          </cell>
          <cell r="B165" t="str">
            <v>0160</v>
          </cell>
          <cell r="C165" t="str">
            <v>C1</v>
          </cell>
          <cell r="D165">
            <v>618</v>
          </cell>
          <cell r="E165">
            <v>168</v>
          </cell>
          <cell r="F165">
            <v>146</v>
          </cell>
          <cell r="G165">
            <v>9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324</v>
          </cell>
          <cell r="N165">
            <v>8</v>
          </cell>
        </row>
        <row r="166">
          <cell r="A166" t="str">
            <v>028</v>
          </cell>
          <cell r="B166" t="str">
            <v>0161</v>
          </cell>
          <cell r="C166" t="str">
            <v>B</v>
          </cell>
          <cell r="D166">
            <v>734</v>
          </cell>
          <cell r="E166">
            <v>139</v>
          </cell>
          <cell r="F166">
            <v>168</v>
          </cell>
          <cell r="G166">
            <v>47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354</v>
          </cell>
          <cell r="N166">
            <v>15</v>
          </cell>
        </row>
        <row r="167">
          <cell r="A167" t="str">
            <v>028</v>
          </cell>
          <cell r="B167" t="str">
            <v>0162</v>
          </cell>
          <cell r="C167" t="str">
            <v>B</v>
          </cell>
          <cell r="D167">
            <v>237</v>
          </cell>
          <cell r="E167">
            <v>5</v>
          </cell>
          <cell r="F167">
            <v>126</v>
          </cell>
          <cell r="G167">
            <v>10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141</v>
          </cell>
          <cell r="N167">
            <v>4</v>
          </cell>
        </row>
        <row r="168">
          <cell r="A168" t="str">
            <v>028</v>
          </cell>
          <cell r="B168" t="str">
            <v>0163</v>
          </cell>
          <cell r="C168" t="str">
            <v>B</v>
          </cell>
          <cell r="D168">
            <v>213</v>
          </cell>
          <cell r="E168">
            <v>11</v>
          </cell>
          <cell r="F168">
            <v>96</v>
          </cell>
          <cell r="G168">
            <v>4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111</v>
          </cell>
          <cell r="N168">
            <v>8</v>
          </cell>
        </row>
        <row r="169">
          <cell r="A169" t="str">
            <v>028</v>
          </cell>
          <cell r="B169" t="str">
            <v>0164</v>
          </cell>
          <cell r="C169" t="str">
            <v>B</v>
          </cell>
          <cell r="D169">
            <v>332</v>
          </cell>
          <cell r="E169">
            <v>41</v>
          </cell>
          <cell r="F169">
            <v>115</v>
          </cell>
          <cell r="G169">
            <v>26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182</v>
          </cell>
          <cell r="N169">
            <v>5</v>
          </cell>
        </row>
        <row r="170">
          <cell r="A170" t="str">
            <v>028</v>
          </cell>
          <cell r="B170" t="str">
            <v>0165</v>
          </cell>
          <cell r="C170" t="str">
            <v>B</v>
          </cell>
          <cell r="D170">
            <v>65</v>
          </cell>
          <cell r="E170">
            <v>2</v>
          </cell>
          <cell r="F170">
            <v>38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40</v>
          </cell>
          <cell r="N170">
            <v>4</v>
          </cell>
        </row>
        <row r="171">
          <cell r="A171" t="str">
            <v>028</v>
          </cell>
          <cell r="B171" t="str">
            <v>0166</v>
          </cell>
          <cell r="C171" t="str">
            <v>B</v>
          </cell>
          <cell r="D171">
            <v>437</v>
          </cell>
          <cell r="E171">
            <v>9</v>
          </cell>
          <cell r="F171">
            <v>112</v>
          </cell>
          <cell r="G171">
            <v>71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192</v>
          </cell>
          <cell r="N171">
            <v>7</v>
          </cell>
        </row>
        <row r="172">
          <cell r="A172" t="str">
            <v>028</v>
          </cell>
          <cell r="B172" t="str">
            <v>0166</v>
          </cell>
          <cell r="C172" t="str">
            <v>C1</v>
          </cell>
          <cell r="D172">
            <v>438</v>
          </cell>
          <cell r="E172">
            <v>5</v>
          </cell>
          <cell r="F172">
            <v>113</v>
          </cell>
          <cell r="G172">
            <v>73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191</v>
          </cell>
          <cell r="N172">
            <v>16</v>
          </cell>
        </row>
        <row r="173">
          <cell r="A173" t="str">
            <v>028</v>
          </cell>
          <cell r="B173" t="str">
            <v>0167</v>
          </cell>
          <cell r="C173" t="str">
            <v>B</v>
          </cell>
          <cell r="D173">
            <v>497</v>
          </cell>
          <cell r="E173">
            <v>35</v>
          </cell>
          <cell r="F173">
            <v>136</v>
          </cell>
          <cell r="G173">
            <v>4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175</v>
          </cell>
          <cell r="N173">
            <v>12</v>
          </cell>
        </row>
        <row r="174">
          <cell r="A174" t="str">
            <v>028</v>
          </cell>
          <cell r="B174" t="str">
            <v>0168</v>
          </cell>
          <cell r="C174" t="str">
            <v>B</v>
          </cell>
          <cell r="D174">
            <v>463</v>
          </cell>
          <cell r="E174">
            <v>5</v>
          </cell>
          <cell r="F174">
            <v>174</v>
          </cell>
          <cell r="G174">
            <v>71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250</v>
          </cell>
          <cell r="N174">
            <v>9</v>
          </cell>
        </row>
        <row r="175">
          <cell r="A175" t="str">
            <v>028</v>
          </cell>
          <cell r="B175" t="str">
            <v>0169</v>
          </cell>
          <cell r="C175" t="str">
            <v>B</v>
          </cell>
          <cell r="D175">
            <v>571</v>
          </cell>
          <cell r="E175">
            <v>85</v>
          </cell>
          <cell r="F175">
            <v>184</v>
          </cell>
          <cell r="G175">
            <v>11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280</v>
          </cell>
          <cell r="N175">
            <v>16</v>
          </cell>
        </row>
        <row r="176">
          <cell r="A176" t="str">
            <v>028</v>
          </cell>
          <cell r="B176" t="str">
            <v>0170</v>
          </cell>
          <cell r="C176" t="str">
            <v>B</v>
          </cell>
          <cell r="D176">
            <v>451</v>
          </cell>
          <cell r="E176">
            <v>130</v>
          </cell>
          <cell r="F176">
            <v>80</v>
          </cell>
          <cell r="G176">
            <v>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218</v>
          </cell>
          <cell r="N176">
            <v>9</v>
          </cell>
        </row>
        <row r="177">
          <cell r="A177" t="str">
            <v>028</v>
          </cell>
          <cell r="B177" t="str">
            <v>0171</v>
          </cell>
          <cell r="C177" t="str">
            <v>B</v>
          </cell>
          <cell r="D177">
            <v>157</v>
          </cell>
          <cell r="E177">
            <v>24</v>
          </cell>
          <cell r="F177">
            <v>16</v>
          </cell>
          <cell r="G177">
            <v>3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43</v>
          </cell>
          <cell r="N177">
            <v>1</v>
          </cell>
        </row>
        <row r="178">
          <cell r="A178" t="str">
            <v>028</v>
          </cell>
          <cell r="B178" t="str">
            <v>0172</v>
          </cell>
          <cell r="C178" t="str">
            <v>B</v>
          </cell>
          <cell r="D178">
            <v>212</v>
          </cell>
          <cell r="E178">
            <v>39</v>
          </cell>
          <cell r="F178">
            <v>64</v>
          </cell>
          <cell r="G178">
            <v>9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112</v>
          </cell>
          <cell r="N178">
            <v>9</v>
          </cell>
        </row>
        <row r="179">
          <cell r="A179" t="str">
            <v>028</v>
          </cell>
          <cell r="B179" t="str">
            <v>0173</v>
          </cell>
          <cell r="C179" t="str">
            <v>B</v>
          </cell>
          <cell r="D179">
            <v>407</v>
          </cell>
          <cell r="E179">
            <v>70</v>
          </cell>
          <cell r="F179">
            <v>98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176</v>
          </cell>
          <cell r="N179">
            <v>14</v>
          </cell>
        </row>
        <row r="180">
          <cell r="A180" t="str">
            <v>028</v>
          </cell>
          <cell r="B180" t="str">
            <v>0173</v>
          </cell>
          <cell r="C180" t="str">
            <v>C1</v>
          </cell>
          <cell r="D180">
            <v>408</v>
          </cell>
          <cell r="E180">
            <v>64</v>
          </cell>
          <cell r="F180">
            <v>119</v>
          </cell>
          <cell r="G180">
            <v>13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196</v>
          </cell>
          <cell r="N180">
            <v>10</v>
          </cell>
        </row>
        <row r="181">
          <cell r="A181" t="str">
            <v>028</v>
          </cell>
          <cell r="B181" t="str">
            <v>0174</v>
          </cell>
          <cell r="C181" t="str">
            <v>B</v>
          </cell>
          <cell r="D181">
            <v>380</v>
          </cell>
          <cell r="E181">
            <v>110</v>
          </cell>
          <cell r="F181">
            <v>81</v>
          </cell>
          <cell r="G181">
            <v>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</v>
          </cell>
          <cell r="M181">
            <v>195</v>
          </cell>
          <cell r="N181">
            <v>3</v>
          </cell>
        </row>
        <row r="182">
          <cell r="A182" t="str">
            <v>028</v>
          </cell>
          <cell r="B182" t="str">
            <v>0175</v>
          </cell>
          <cell r="C182" t="str">
            <v>B</v>
          </cell>
          <cell r="D182">
            <v>381</v>
          </cell>
          <cell r="E182">
            <v>11</v>
          </cell>
          <cell r="F182">
            <v>194</v>
          </cell>
          <cell r="G182">
            <v>3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208</v>
          </cell>
          <cell r="N182">
            <v>9</v>
          </cell>
        </row>
        <row r="183">
          <cell r="A183" t="str">
            <v>030</v>
          </cell>
          <cell r="B183" t="str">
            <v>0180</v>
          </cell>
          <cell r="C183" t="str">
            <v>B</v>
          </cell>
          <cell r="D183">
            <v>381</v>
          </cell>
          <cell r="E183">
            <v>0</v>
          </cell>
          <cell r="F183">
            <v>152</v>
          </cell>
          <cell r="G183">
            <v>141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293</v>
          </cell>
          <cell r="N183">
            <v>4</v>
          </cell>
        </row>
        <row r="184">
          <cell r="A184" t="str">
            <v>030</v>
          </cell>
          <cell r="B184" t="str">
            <v>0180</v>
          </cell>
          <cell r="C184" t="str">
            <v>C1</v>
          </cell>
          <cell r="D184">
            <v>382</v>
          </cell>
          <cell r="E184">
            <v>0</v>
          </cell>
          <cell r="F184">
            <v>143</v>
          </cell>
          <cell r="G184">
            <v>154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297</v>
          </cell>
          <cell r="N184">
            <v>2</v>
          </cell>
        </row>
        <row r="185">
          <cell r="A185" t="str">
            <v>030</v>
          </cell>
          <cell r="B185" t="str">
            <v>0181</v>
          </cell>
          <cell r="C185" t="str">
            <v>B</v>
          </cell>
          <cell r="D185">
            <v>709</v>
          </cell>
          <cell r="E185">
            <v>0</v>
          </cell>
          <cell r="F185">
            <v>369</v>
          </cell>
          <cell r="G185">
            <v>189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558</v>
          </cell>
          <cell r="N185">
            <v>4</v>
          </cell>
        </row>
        <row r="186">
          <cell r="A186" t="str">
            <v>030</v>
          </cell>
          <cell r="B186" t="str">
            <v>0182</v>
          </cell>
          <cell r="C186" t="str">
            <v>B</v>
          </cell>
          <cell r="D186">
            <v>656</v>
          </cell>
          <cell r="E186">
            <v>0</v>
          </cell>
          <cell r="F186">
            <v>298</v>
          </cell>
          <cell r="G186">
            <v>215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513</v>
          </cell>
          <cell r="N186">
            <v>5</v>
          </cell>
        </row>
        <row r="187">
          <cell r="A187" t="str">
            <v>030</v>
          </cell>
          <cell r="B187" t="str">
            <v>0183</v>
          </cell>
          <cell r="C187" t="str">
            <v>B</v>
          </cell>
          <cell r="D187">
            <v>733</v>
          </cell>
          <cell r="E187">
            <v>0</v>
          </cell>
          <cell r="F187">
            <v>318</v>
          </cell>
          <cell r="G187">
            <v>227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545</v>
          </cell>
          <cell r="N187">
            <v>9</v>
          </cell>
        </row>
        <row r="188">
          <cell r="A188" t="str">
            <v>030</v>
          </cell>
          <cell r="B188" t="str">
            <v>0184</v>
          </cell>
          <cell r="C188" t="str">
            <v>B</v>
          </cell>
          <cell r="D188">
            <v>712</v>
          </cell>
          <cell r="E188">
            <v>0</v>
          </cell>
          <cell r="F188">
            <v>321</v>
          </cell>
          <cell r="G188">
            <v>243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564</v>
          </cell>
          <cell r="N188">
            <v>5</v>
          </cell>
        </row>
        <row r="189">
          <cell r="A189" t="str">
            <v>030</v>
          </cell>
          <cell r="B189" t="str">
            <v>0185</v>
          </cell>
          <cell r="C189" t="str">
            <v>B</v>
          </cell>
          <cell r="D189">
            <v>730</v>
          </cell>
          <cell r="E189">
            <v>0</v>
          </cell>
          <cell r="F189">
            <v>372</v>
          </cell>
          <cell r="G189">
            <v>199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571</v>
          </cell>
          <cell r="N189">
            <v>2</v>
          </cell>
        </row>
        <row r="190">
          <cell r="A190" t="str">
            <v>030</v>
          </cell>
          <cell r="B190" t="str">
            <v>0186</v>
          </cell>
          <cell r="C190" t="str">
            <v>B</v>
          </cell>
          <cell r="D190">
            <v>709</v>
          </cell>
          <cell r="E190">
            <v>0</v>
          </cell>
          <cell r="F190">
            <v>336</v>
          </cell>
          <cell r="G190">
            <v>198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534</v>
          </cell>
          <cell r="N190">
            <v>9</v>
          </cell>
        </row>
        <row r="191">
          <cell r="A191" t="str">
            <v>031</v>
          </cell>
          <cell r="B191" t="str">
            <v>0187</v>
          </cell>
          <cell r="C191" t="str">
            <v>B</v>
          </cell>
          <cell r="D191">
            <v>259</v>
          </cell>
          <cell r="E191">
            <v>0</v>
          </cell>
          <cell r="F191">
            <v>105</v>
          </cell>
          <cell r="G191">
            <v>47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152</v>
          </cell>
          <cell r="N191">
            <v>6</v>
          </cell>
        </row>
        <row r="192">
          <cell r="A192" t="str">
            <v>031</v>
          </cell>
          <cell r="B192" t="str">
            <v>0188</v>
          </cell>
          <cell r="C192" t="str">
            <v>B</v>
          </cell>
          <cell r="D192">
            <v>297</v>
          </cell>
          <cell r="E192">
            <v>0</v>
          </cell>
          <cell r="F192">
            <v>75</v>
          </cell>
          <cell r="G192">
            <v>44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119</v>
          </cell>
          <cell r="N192">
            <v>5</v>
          </cell>
        </row>
        <row r="193">
          <cell r="A193" t="str">
            <v>032</v>
          </cell>
          <cell r="B193" t="str">
            <v>0189</v>
          </cell>
          <cell r="C193" t="str">
            <v>B</v>
          </cell>
          <cell r="D193">
            <v>331</v>
          </cell>
          <cell r="E193">
            <v>0</v>
          </cell>
          <cell r="F193">
            <v>132</v>
          </cell>
          <cell r="G193">
            <v>99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231</v>
          </cell>
          <cell r="N193">
            <v>3</v>
          </cell>
        </row>
        <row r="194">
          <cell r="A194" t="str">
            <v>032</v>
          </cell>
          <cell r="B194" t="str">
            <v>0190</v>
          </cell>
          <cell r="C194" t="str">
            <v>B</v>
          </cell>
          <cell r="D194">
            <v>240</v>
          </cell>
          <cell r="E194">
            <v>0</v>
          </cell>
          <cell r="F194">
            <v>59</v>
          </cell>
          <cell r="G194">
            <v>93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152</v>
          </cell>
          <cell r="N194">
            <v>6</v>
          </cell>
        </row>
        <row r="195">
          <cell r="A195" t="str">
            <v>032</v>
          </cell>
          <cell r="B195" t="str">
            <v>0191</v>
          </cell>
          <cell r="C195" t="str">
            <v>B</v>
          </cell>
          <cell r="D195">
            <v>258</v>
          </cell>
          <cell r="E195">
            <v>0</v>
          </cell>
          <cell r="F195">
            <v>83</v>
          </cell>
          <cell r="G195">
            <v>85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168</v>
          </cell>
          <cell r="N195">
            <v>4</v>
          </cell>
        </row>
        <row r="196">
          <cell r="A196" t="str">
            <v>037</v>
          </cell>
          <cell r="B196" t="str">
            <v>0201</v>
          </cell>
          <cell r="C196" t="str">
            <v>B</v>
          </cell>
          <cell r="D196">
            <v>386</v>
          </cell>
          <cell r="E196">
            <v>49</v>
          </cell>
          <cell r="F196">
            <v>62</v>
          </cell>
          <cell r="G196">
            <v>35</v>
          </cell>
          <cell r="H196">
            <v>0</v>
          </cell>
          <cell r="I196">
            <v>3</v>
          </cell>
          <cell r="J196">
            <v>0</v>
          </cell>
          <cell r="K196">
            <v>2</v>
          </cell>
          <cell r="L196">
            <v>0</v>
          </cell>
          <cell r="M196">
            <v>151</v>
          </cell>
          <cell r="N196">
            <v>4</v>
          </cell>
        </row>
        <row r="197">
          <cell r="A197" t="str">
            <v>037</v>
          </cell>
          <cell r="B197" t="str">
            <v>0201</v>
          </cell>
          <cell r="C197" t="str">
            <v>C1</v>
          </cell>
          <cell r="D197">
            <v>386</v>
          </cell>
          <cell r="E197">
            <v>57</v>
          </cell>
          <cell r="F197">
            <v>58</v>
          </cell>
          <cell r="G197">
            <v>18</v>
          </cell>
          <cell r="H197">
            <v>0</v>
          </cell>
          <cell r="I197">
            <v>1</v>
          </cell>
          <cell r="J197">
            <v>0</v>
          </cell>
          <cell r="K197">
            <v>1</v>
          </cell>
          <cell r="L197">
            <v>0</v>
          </cell>
          <cell r="M197">
            <v>135</v>
          </cell>
          <cell r="N197">
            <v>4</v>
          </cell>
        </row>
        <row r="198">
          <cell r="A198" t="str">
            <v>037</v>
          </cell>
          <cell r="B198" t="str">
            <v>0202</v>
          </cell>
          <cell r="C198" t="str">
            <v>B</v>
          </cell>
          <cell r="D198">
            <v>658</v>
          </cell>
          <cell r="E198">
            <v>121</v>
          </cell>
          <cell r="F198">
            <v>70</v>
          </cell>
          <cell r="G198">
            <v>50</v>
          </cell>
          <cell r="H198">
            <v>0</v>
          </cell>
          <cell r="I198">
            <v>3</v>
          </cell>
          <cell r="J198">
            <v>0</v>
          </cell>
          <cell r="K198">
            <v>8</v>
          </cell>
          <cell r="L198">
            <v>0</v>
          </cell>
          <cell r="M198">
            <v>252</v>
          </cell>
          <cell r="N198">
            <v>8</v>
          </cell>
        </row>
        <row r="199">
          <cell r="A199" t="str">
            <v>037</v>
          </cell>
          <cell r="B199" t="str">
            <v>0202</v>
          </cell>
          <cell r="C199" t="str">
            <v>C1</v>
          </cell>
          <cell r="D199">
            <v>659</v>
          </cell>
          <cell r="E199">
            <v>102</v>
          </cell>
          <cell r="F199">
            <v>82</v>
          </cell>
          <cell r="G199">
            <v>34</v>
          </cell>
          <cell r="H199">
            <v>0</v>
          </cell>
          <cell r="I199">
            <v>7</v>
          </cell>
          <cell r="J199">
            <v>0</v>
          </cell>
          <cell r="K199">
            <v>7</v>
          </cell>
          <cell r="L199">
            <v>0</v>
          </cell>
          <cell r="M199">
            <v>232</v>
          </cell>
          <cell r="N199">
            <v>7</v>
          </cell>
        </row>
        <row r="200">
          <cell r="A200" t="str">
            <v>037</v>
          </cell>
          <cell r="B200" t="str">
            <v>0203</v>
          </cell>
          <cell r="C200" t="str">
            <v>B</v>
          </cell>
          <cell r="D200">
            <v>432</v>
          </cell>
          <cell r="E200">
            <v>52</v>
          </cell>
          <cell r="F200">
            <v>73</v>
          </cell>
          <cell r="G200">
            <v>35</v>
          </cell>
          <cell r="H200">
            <v>0</v>
          </cell>
          <cell r="I200">
            <v>6</v>
          </cell>
          <cell r="J200">
            <v>0</v>
          </cell>
          <cell r="K200">
            <v>1</v>
          </cell>
          <cell r="L200">
            <v>0</v>
          </cell>
          <cell r="M200">
            <v>167</v>
          </cell>
          <cell r="N200">
            <v>1</v>
          </cell>
        </row>
        <row r="201">
          <cell r="A201" t="str">
            <v>037</v>
          </cell>
          <cell r="B201" t="str">
            <v>0203</v>
          </cell>
          <cell r="C201" t="str">
            <v>C1</v>
          </cell>
          <cell r="D201">
            <v>433</v>
          </cell>
          <cell r="E201">
            <v>55</v>
          </cell>
          <cell r="F201">
            <v>71</v>
          </cell>
          <cell r="G201">
            <v>30</v>
          </cell>
          <cell r="H201">
            <v>0</v>
          </cell>
          <cell r="I201">
            <v>3</v>
          </cell>
          <cell r="J201">
            <v>0</v>
          </cell>
          <cell r="K201">
            <v>2</v>
          </cell>
          <cell r="L201">
            <v>0</v>
          </cell>
          <cell r="M201">
            <v>161</v>
          </cell>
          <cell r="N201">
            <v>2</v>
          </cell>
        </row>
        <row r="202">
          <cell r="A202" t="str">
            <v>037</v>
          </cell>
          <cell r="B202" t="str">
            <v>0204</v>
          </cell>
          <cell r="C202" t="str">
            <v>B</v>
          </cell>
          <cell r="D202">
            <v>628</v>
          </cell>
          <cell r="E202">
            <v>109</v>
          </cell>
          <cell r="F202">
            <v>121</v>
          </cell>
          <cell r="G202">
            <v>37</v>
          </cell>
          <cell r="H202">
            <v>0</v>
          </cell>
          <cell r="I202">
            <v>5</v>
          </cell>
          <cell r="J202">
            <v>0</v>
          </cell>
          <cell r="K202">
            <v>0</v>
          </cell>
          <cell r="L202">
            <v>0</v>
          </cell>
          <cell r="M202">
            <v>272</v>
          </cell>
          <cell r="N202">
            <v>4</v>
          </cell>
        </row>
        <row r="203">
          <cell r="A203" t="str">
            <v>037</v>
          </cell>
          <cell r="B203" t="str">
            <v>0204</v>
          </cell>
          <cell r="C203" t="str">
            <v>C1</v>
          </cell>
          <cell r="D203">
            <v>628</v>
          </cell>
          <cell r="E203">
            <v>112</v>
          </cell>
          <cell r="F203">
            <v>137</v>
          </cell>
          <cell r="G203">
            <v>44</v>
          </cell>
          <cell r="H203">
            <v>0</v>
          </cell>
          <cell r="I203">
            <v>3</v>
          </cell>
          <cell r="J203">
            <v>0</v>
          </cell>
          <cell r="K203">
            <v>3</v>
          </cell>
          <cell r="L203">
            <v>0</v>
          </cell>
          <cell r="M203">
            <v>299</v>
          </cell>
          <cell r="N203">
            <v>3</v>
          </cell>
        </row>
        <row r="204">
          <cell r="A204" t="str">
            <v>037</v>
          </cell>
          <cell r="B204" t="str">
            <v>0205</v>
          </cell>
          <cell r="C204" t="str">
            <v>B</v>
          </cell>
          <cell r="D204">
            <v>677</v>
          </cell>
          <cell r="E204">
            <v>150</v>
          </cell>
          <cell r="F204">
            <v>88</v>
          </cell>
          <cell r="G204">
            <v>52</v>
          </cell>
          <cell r="H204">
            <v>0</v>
          </cell>
          <cell r="I204">
            <v>4</v>
          </cell>
          <cell r="J204">
            <v>0</v>
          </cell>
          <cell r="K204">
            <v>0</v>
          </cell>
          <cell r="L204">
            <v>0</v>
          </cell>
          <cell r="M204">
            <v>294</v>
          </cell>
          <cell r="N204">
            <v>6</v>
          </cell>
        </row>
        <row r="205">
          <cell r="A205" t="str">
            <v>037</v>
          </cell>
          <cell r="B205" t="str">
            <v>0205</v>
          </cell>
          <cell r="C205" t="str">
            <v>C1</v>
          </cell>
          <cell r="D205">
            <v>678</v>
          </cell>
          <cell r="E205">
            <v>138</v>
          </cell>
          <cell r="F205">
            <v>77</v>
          </cell>
          <cell r="G205">
            <v>55</v>
          </cell>
          <cell r="H205">
            <v>0</v>
          </cell>
          <cell r="I205">
            <v>2</v>
          </cell>
          <cell r="J205">
            <v>0</v>
          </cell>
          <cell r="K205">
            <v>2</v>
          </cell>
          <cell r="L205">
            <v>0</v>
          </cell>
          <cell r="M205">
            <v>274</v>
          </cell>
          <cell r="N205">
            <v>9</v>
          </cell>
        </row>
        <row r="206">
          <cell r="A206" t="str">
            <v>037</v>
          </cell>
          <cell r="B206" t="str">
            <v>0206</v>
          </cell>
          <cell r="C206" t="str">
            <v>B</v>
          </cell>
          <cell r="D206">
            <v>505</v>
          </cell>
          <cell r="E206">
            <v>64</v>
          </cell>
          <cell r="F206">
            <v>88</v>
          </cell>
          <cell r="G206">
            <v>26</v>
          </cell>
          <cell r="H206">
            <v>0</v>
          </cell>
          <cell r="I206">
            <v>6</v>
          </cell>
          <cell r="J206">
            <v>0</v>
          </cell>
          <cell r="K206">
            <v>0</v>
          </cell>
          <cell r="L206">
            <v>0</v>
          </cell>
          <cell r="M206">
            <v>184</v>
          </cell>
          <cell r="N206">
            <v>5</v>
          </cell>
        </row>
        <row r="207">
          <cell r="A207" t="str">
            <v>037</v>
          </cell>
          <cell r="B207" t="str">
            <v>0206</v>
          </cell>
          <cell r="C207" t="str">
            <v>C1</v>
          </cell>
          <cell r="D207">
            <v>505</v>
          </cell>
          <cell r="E207">
            <v>101</v>
          </cell>
          <cell r="F207">
            <v>65</v>
          </cell>
          <cell r="G207">
            <v>35</v>
          </cell>
          <cell r="H207">
            <v>0</v>
          </cell>
          <cell r="I207">
            <v>5</v>
          </cell>
          <cell r="J207">
            <v>0</v>
          </cell>
          <cell r="K207">
            <v>2</v>
          </cell>
          <cell r="L207">
            <v>0</v>
          </cell>
          <cell r="M207">
            <v>208</v>
          </cell>
          <cell r="N207">
            <v>4</v>
          </cell>
        </row>
        <row r="208">
          <cell r="A208" t="str">
            <v>037</v>
          </cell>
          <cell r="B208" t="str">
            <v>0206</v>
          </cell>
          <cell r="C208" t="str">
            <v>C2</v>
          </cell>
          <cell r="D208">
            <v>506</v>
          </cell>
          <cell r="E208">
            <v>107</v>
          </cell>
          <cell r="F208">
            <v>61</v>
          </cell>
          <cell r="G208">
            <v>35</v>
          </cell>
          <cell r="H208">
            <v>0</v>
          </cell>
          <cell r="I208">
            <v>6</v>
          </cell>
          <cell r="J208">
            <v>0</v>
          </cell>
          <cell r="K208">
            <v>1</v>
          </cell>
          <cell r="L208">
            <v>0</v>
          </cell>
          <cell r="M208">
            <v>210</v>
          </cell>
          <cell r="N208">
            <v>4</v>
          </cell>
        </row>
        <row r="209">
          <cell r="A209" t="str">
            <v>037</v>
          </cell>
          <cell r="B209" t="str">
            <v>0207</v>
          </cell>
          <cell r="C209" t="str">
            <v>B</v>
          </cell>
          <cell r="D209">
            <v>555</v>
          </cell>
          <cell r="E209">
            <v>121</v>
          </cell>
          <cell r="F209">
            <v>84</v>
          </cell>
          <cell r="G209">
            <v>23</v>
          </cell>
          <cell r="H209">
            <v>0</v>
          </cell>
          <cell r="I209">
            <v>9</v>
          </cell>
          <cell r="J209">
            <v>0</v>
          </cell>
          <cell r="K209">
            <v>5</v>
          </cell>
          <cell r="L209">
            <v>0</v>
          </cell>
          <cell r="M209">
            <v>242</v>
          </cell>
          <cell r="N209">
            <v>1</v>
          </cell>
        </row>
        <row r="210">
          <cell r="A210" t="str">
            <v>037</v>
          </cell>
          <cell r="B210" t="str">
            <v>0207</v>
          </cell>
          <cell r="C210" t="str">
            <v>C1</v>
          </cell>
          <cell r="D210">
            <v>555</v>
          </cell>
          <cell r="E210">
            <v>126</v>
          </cell>
          <cell r="F210">
            <v>66</v>
          </cell>
          <cell r="G210">
            <v>22</v>
          </cell>
          <cell r="H210">
            <v>0</v>
          </cell>
          <cell r="I210">
            <v>3</v>
          </cell>
          <cell r="J210">
            <v>0</v>
          </cell>
          <cell r="K210">
            <v>4</v>
          </cell>
          <cell r="L210">
            <v>0</v>
          </cell>
          <cell r="M210">
            <v>221</v>
          </cell>
          <cell r="N210">
            <v>6</v>
          </cell>
        </row>
        <row r="211">
          <cell r="A211" t="str">
            <v>037</v>
          </cell>
          <cell r="B211" t="str">
            <v>0207</v>
          </cell>
          <cell r="C211" t="str">
            <v>C2</v>
          </cell>
          <cell r="D211">
            <v>555</v>
          </cell>
          <cell r="E211">
            <v>115</v>
          </cell>
          <cell r="F211">
            <v>77</v>
          </cell>
          <cell r="G211">
            <v>30</v>
          </cell>
          <cell r="H211">
            <v>0</v>
          </cell>
          <cell r="I211">
            <v>6</v>
          </cell>
          <cell r="J211">
            <v>0</v>
          </cell>
          <cell r="K211">
            <v>0</v>
          </cell>
          <cell r="L211">
            <v>0</v>
          </cell>
          <cell r="M211">
            <v>228</v>
          </cell>
          <cell r="N211">
            <v>7</v>
          </cell>
        </row>
        <row r="212">
          <cell r="A212" t="str">
            <v>037</v>
          </cell>
          <cell r="B212" t="str">
            <v>0208</v>
          </cell>
          <cell r="C212" t="str">
            <v>B</v>
          </cell>
          <cell r="D212">
            <v>712</v>
          </cell>
          <cell r="E212">
            <v>122</v>
          </cell>
          <cell r="F212">
            <v>77</v>
          </cell>
          <cell r="G212">
            <v>62</v>
          </cell>
          <cell r="H212">
            <v>0</v>
          </cell>
          <cell r="I212">
            <v>3</v>
          </cell>
          <cell r="J212">
            <v>0</v>
          </cell>
          <cell r="K212">
            <v>13</v>
          </cell>
          <cell r="L212">
            <v>0</v>
          </cell>
          <cell r="M212">
            <v>277</v>
          </cell>
          <cell r="N212">
            <v>6</v>
          </cell>
        </row>
        <row r="213">
          <cell r="A213" t="str">
            <v>037</v>
          </cell>
          <cell r="B213" t="str">
            <v>0209</v>
          </cell>
          <cell r="C213" t="str">
            <v>B</v>
          </cell>
          <cell r="D213">
            <v>584</v>
          </cell>
          <cell r="E213">
            <v>169</v>
          </cell>
          <cell r="F213">
            <v>76</v>
          </cell>
          <cell r="G213">
            <v>19</v>
          </cell>
          <cell r="H213">
            <v>0</v>
          </cell>
          <cell r="I213">
            <v>0</v>
          </cell>
          <cell r="J213">
            <v>0</v>
          </cell>
          <cell r="K213">
            <v>3</v>
          </cell>
          <cell r="L213">
            <v>0</v>
          </cell>
          <cell r="M213">
            <v>267</v>
          </cell>
          <cell r="N213">
            <v>4</v>
          </cell>
        </row>
        <row r="214">
          <cell r="A214" t="str">
            <v>037</v>
          </cell>
          <cell r="B214" t="str">
            <v>0209</v>
          </cell>
          <cell r="C214" t="str">
            <v>C1</v>
          </cell>
          <cell r="D214">
            <v>584</v>
          </cell>
          <cell r="E214">
            <v>154</v>
          </cell>
          <cell r="F214">
            <v>52</v>
          </cell>
          <cell r="G214">
            <v>25</v>
          </cell>
          <cell r="H214">
            <v>0</v>
          </cell>
          <cell r="I214">
            <v>4</v>
          </cell>
          <cell r="J214">
            <v>0</v>
          </cell>
          <cell r="K214">
            <v>1</v>
          </cell>
          <cell r="L214">
            <v>0</v>
          </cell>
          <cell r="M214">
            <v>236</v>
          </cell>
          <cell r="N214">
            <v>8</v>
          </cell>
        </row>
        <row r="215">
          <cell r="A215" t="str">
            <v>037</v>
          </cell>
          <cell r="B215" t="str">
            <v>0210</v>
          </cell>
          <cell r="C215" t="str">
            <v>B</v>
          </cell>
          <cell r="D215">
            <v>549</v>
          </cell>
          <cell r="E215">
            <v>132</v>
          </cell>
          <cell r="F215">
            <v>95</v>
          </cell>
          <cell r="G215">
            <v>31</v>
          </cell>
          <cell r="H215">
            <v>0</v>
          </cell>
          <cell r="I215">
            <v>6</v>
          </cell>
          <cell r="J215">
            <v>0</v>
          </cell>
          <cell r="K215">
            <v>3</v>
          </cell>
          <cell r="L215">
            <v>0</v>
          </cell>
          <cell r="M215">
            <v>267</v>
          </cell>
          <cell r="N215">
            <v>4</v>
          </cell>
        </row>
        <row r="216">
          <cell r="A216" t="str">
            <v>037</v>
          </cell>
          <cell r="B216" t="str">
            <v>0210</v>
          </cell>
          <cell r="C216" t="str">
            <v>C1</v>
          </cell>
          <cell r="D216">
            <v>549</v>
          </cell>
          <cell r="E216">
            <v>126</v>
          </cell>
          <cell r="F216">
            <v>106</v>
          </cell>
          <cell r="G216">
            <v>28</v>
          </cell>
          <cell r="H216">
            <v>0</v>
          </cell>
          <cell r="I216">
            <v>6</v>
          </cell>
          <cell r="J216">
            <v>0</v>
          </cell>
          <cell r="K216">
            <v>1</v>
          </cell>
          <cell r="L216">
            <v>0</v>
          </cell>
          <cell r="M216">
            <v>267</v>
          </cell>
          <cell r="N216">
            <v>4</v>
          </cell>
        </row>
        <row r="217">
          <cell r="A217" t="str">
            <v>037</v>
          </cell>
          <cell r="B217" t="str">
            <v>0211</v>
          </cell>
          <cell r="C217" t="str">
            <v>B</v>
          </cell>
          <cell r="D217">
            <v>668</v>
          </cell>
          <cell r="E217">
            <v>181</v>
          </cell>
          <cell r="F217">
            <v>170</v>
          </cell>
          <cell r="G217">
            <v>26</v>
          </cell>
          <cell r="H217">
            <v>0</v>
          </cell>
          <cell r="I217">
            <v>8</v>
          </cell>
          <cell r="J217">
            <v>0</v>
          </cell>
          <cell r="K217">
            <v>3</v>
          </cell>
          <cell r="L217">
            <v>0</v>
          </cell>
          <cell r="M217">
            <v>388</v>
          </cell>
          <cell r="N217">
            <v>9</v>
          </cell>
        </row>
        <row r="218">
          <cell r="A218" t="str">
            <v>037</v>
          </cell>
          <cell r="B218" t="str">
            <v>0212</v>
          </cell>
          <cell r="C218" t="str">
            <v>B</v>
          </cell>
          <cell r="D218">
            <v>514</v>
          </cell>
          <cell r="E218">
            <v>128</v>
          </cell>
          <cell r="F218">
            <v>74</v>
          </cell>
          <cell r="G218">
            <v>23</v>
          </cell>
          <cell r="H218">
            <v>0</v>
          </cell>
          <cell r="I218">
            <v>6</v>
          </cell>
          <cell r="J218">
            <v>0</v>
          </cell>
          <cell r="K218">
            <v>2</v>
          </cell>
          <cell r="L218">
            <v>0</v>
          </cell>
          <cell r="M218">
            <v>233</v>
          </cell>
          <cell r="N218">
            <v>0</v>
          </cell>
        </row>
        <row r="219">
          <cell r="A219" t="str">
            <v>037</v>
          </cell>
          <cell r="B219" t="str">
            <v>0212</v>
          </cell>
          <cell r="C219" t="str">
            <v>C1</v>
          </cell>
          <cell r="D219">
            <v>515</v>
          </cell>
          <cell r="E219">
            <v>116</v>
          </cell>
          <cell r="F219">
            <v>65</v>
          </cell>
          <cell r="G219">
            <v>28</v>
          </cell>
          <cell r="H219">
            <v>0</v>
          </cell>
          <cell r="I219">
            <v>8</v>
          </cell>
          <cell r="J219">
            <v>0</v>
          </cell>
          <cell r="K219">
            <v>1</v>
          </cell>
          <cell r="L219">
            <v>0</v>
          </cell>
          <cell r="M219">
            <v>218</v>
          </cell>
          <cell r="N219">
            <v>4</v>
          </cell>
        </row>
        <row r="220">
          <cell r="A220" t="str">
            <v>037</v>
          </cell>
          <cell r="B220" t="str">
            <v>0213</v>
          </cell>
          <cell r="C220" t="str">
            <v>B</v>
          </cell>
          <cell r="D220">
            <v>503</v>
          </cell>
          <cell r="E220">
            <v>118</v>
          </cell>
          <cell r="F220">
            <v>111</v>
          </cell>
          <cell r="G220">
            <v>27</v>
          </cell>
          <cell r="H220">
            <v>0</v>
          </cell>
          <cell r="I220">
            <v>3</v>
          </cell>
          <cell r="J220">
            <v>0</v>
          </cell>
          <cell r="K220">
            <v>1</v>
          </cell>
          <cell r="L220">
            <v>0</v>
          </cell>
          <cell r="M220">
            <v>260</v>
          </cell>
          <cell r="N220">
            <v>7</v>
          </cell>
        </row>
        <row r="221">
          <cell r="A221" t="str">
            <v>037</v>
          </cell>
          <cell r="B221" t="str">
            <v>0213</v>
          </cell>
          <cell r="C221" t="str">
            <v>C1</v>
          </cell>
          <cell r="D221">
            <v>503</v>
          </cell>
          <cell r="E221">
            <v>148</v>
          </cell>
          <cell r="F221">
            <v>78</v>
          </cell>
          <cell r="G221">
            <v>22</v>
          </cell>
          <cell r="H221">
            <v>0</v>
          </cell>
          <cell r="I221">
            <v>7</v>
          </cell>
          <cell r="J221">
            <v>0</v>
          </cell>
          <cell r="K221">
            <v>1</v>
          </cell>
          <cell r="L221">
            <v>0</v>
          </cell>
          <cell r="M221">
            <v>256</v>
          </cell>
          <cell r="N221">
            <v>5</v>
          </cell>
        </row>
        <row r="222">
          <cell r="A222" t="str">
            <v>037</v>
          </cell>
          <cell r="B222" t="str">
            <v>0214</v>
          </cell>
          <cell r="C222" t="str">
            <v>B</v>
          </cell>
          <cell r="D222">
            <v>490</v>
          </cell>
          <cell r="E222">
            <v>82</v>
          </cell>
          <cell r="F222">
            <v>109</v>
          </cell>
          <cell r="G222">
            <v>48</v>
          </cell>
          <cell r="H222">
            <v>0</v>
          </cell>
          <cell r="I222">
            <v>7</v>
          </cell>
          <cell r="J222">
            <v>0</v>
          </cell>
          <cell r="K222">
            <v>0</v>
          </cell>
          <cell r="L222">
            <v>0</v>
          </cell>
          <cell r="M222">
            <v>246</v>
          </cell>
          <cell r="N222">
            <v>8</v>
          </cell>
        </row>
        <row r="223">
          <cell r="A223" t="str">
            <v>037</v>
          </cell>
          <cell r="B223" t="str">
            <v>0214</v>
          </cell>
          <cell r="C223" t="str">
            <v>C1</v>
          </cell>
          <cell r="D223">
            <v>491</v>
          </cell>
          <cell r="E223">
            <v>103</v>
          </cell>
          <cell r="F223">
            <v>95</v>
          </cell>
          <cell r="G223">
            <v>38</v>
          </cell>
          <cell r="H223">
            <v>0</v>
          </cell>
          <cell r="I223">
            <v>6</v>
          </cell>
          <cell r="J223">
            <v>0</v>
          </cell>
          <cell r="K223">
            <v>3</v>
          </cell>
          <cell r="L223">
            <v>0</v>
          </cell>
          <cell r="M223">
            <v>245</v>
          </cell>
          <cell r="N223">
            <v>2</v>
          </cell>
        </row>
        <row r="224">
          <cell r="A224" t="str">
            <v>037</v>
          </cell>
          <cell r="B224" t="str">
            <v>0215</v>
          </cell>
          <cell r="C224" t="str">
            <v>B</v>
          </cell>
          <cell r="D224">
            <v>682</v>
          </cell>
          <cell r="E224">
            <v>183</v>
          </cell>
          <cell r="F224">
            <v>130</v>
          </cell>
          <cell r="G224">
            <v>59</v>
          </cell>
          <cell r="H224">
            <v>0</v>
          </cell>
          <cell r="I224">
            <v>4</v>
          </cell>
          <cell r="J224">
            <v>0</v>
          </cell>
          <cell r="K224">
            <v>2</v>
          </cell>
          <cell r="L224">
            <v>0</v>
          </cell>
          <cell r="M224">
            <v>378</v>
          </cell>
          <cell r="N224">
            <v>5</v>
          </cell>
        </row>
        <row r="225">
          <cell r="A225" t="str">
            <v>037</v>
          </cell>
          <cell r="B225" t="str">
            <v>0216</v>
          </cell>
          <cell r="C225" t="str">
            <v>B</v>
          </cell>
          <cell r="D225">
            <v>660</v>
          </cell>
          <cell r="E225">
            <v>154</v>
          </cell>
          <cell r="F225">
            <v>75</v>
          </cell>
          <cell r="G225">
            <v>38</v>
          </cell>
          <cell r="H225">
            <v>0</v>
          </cell>
          <cell r="I225">
            <v>4</v>
          </cell>
          <cell r="J225">
            <v>0</v>
          </cell>
          <cell r="K225">
            <v>3</v>
          </cell>
          <cell r="L225">
            <v>0</v>
          </cell>
          <cell r="M225">
            <v>274</v>
          </cell>
          <cell r="N225">
            <v>7</v>
          </cell>
        </row>
        <row r="226">
          <cell r="A226" t="str">
            <v>037</v>
          </cell>
          <cell r="B226" t="str">
            <v>0216</v>
          </cell>
          <cell r="C226" t="str">
            <v>C1</v>
          </cell>
          <cell r="D226">
            <v>661</v>
          </cell>
          <cell r="E226">
            <v>156</v>
          </cell>
          <cell r="F226">
            <v>102</v>
          </cell>
          <cell r="G226">
            <v>38</v>
          </cell>
          <cell r="H226">
            <v>0</v>
          </cell>
          <cell r="I226">
            <v>4</v>
          </cell>
          <cell r="J226">
            <v>0</v>
          </cell>
          <cell r="K226">
            <v>3</v>
          </cell>
          <cell r="L226">
            <v>0</v>
          </cell>
          <cell r="M226">
            <v>303</v>
          </cell>
          <cell r="N226">
            <v>5</v>
          </cell>
        </row>
        <row r="227">
          <cell r="A227" t="str">
            <v>037</v>
          </cell>
          <cell r="B227" t="str">
            <v>0217</v>
          </cell>
          <cell r="C227" t="str">
            <v>B</v>
          </cell>
          <cell r="D227">
            <v>606</v>
          </cell>
          <cell r="E227">
            <v>117</v>
          </cell>
          <cell r="F227">
            <v>70</v>
          </cell>
          <cell r="G227">
            <v>35</v>
          </cell>
          <cell r="H227">
            <v>0</v>
          </cell>
          <cell r="I227">
            <v>1</v>
          </cell>
          <cell r="J227">
            <v>0</v>
          </cell>
          <cell r="K227">
            <v>4</v>
          </cell>
          <cell r="L227">
            <v>0</v>
          </cell>
          <cell r="M227">
            <v>227</v>
          </cell>
          <cell r="N227">
            <v>6</v>
          </cell>
        </row>
        <row r="228">
          <cell r="A228" t="str">
            <v>037</v>
          </cell>
          <cell r="B228" t="str">
            <v>0217</v>
          </cell>
          <cell r="C228" t="str">
            <v>C1</v>
          </cell>
          <cell r="D228">
            <v>606</v>
          </cell>
          <cell r="E228">
            <v>129</v>
          </cell>
          <cell r="F228">
            <v>48</v>
          </cell>
          <cell r="G228">
            <v>51</v>
          </cell>
          <cell r="H228">
            <v>0</v>
          </cell>
          <cell r="I228">
            <v>1</v>
          </cell>
          <cell r="J228">
            <v>0</v>
          </cell>
          <cell r="K228">
            <v>4</v>
          </cell>
          <cell r="L228">
            <v>0</v>
          </cell>
          <cell r="M228">
            <v>233</v>
          </cell>
          <cell r="N228">
            <v>5</v>
          </cell>
        </row>
        <row r="229">
          <cell r="A229" t="str">
            <v>037</v>
          </cell>
          <cell r="B229" t="str">
            <v>0218</v>
          </cell>
          <cell r="C229" t="str">
            <v>B</v>
          </cell>
          <cell r="D229">
            <v>644</v>
          </cell>
          <cell r="E229">
            <v>131</v>
          </cell>
          <cell r="F229">
            <v>100</v>
          </cell>
          <cell r="G229">
            <v>30</v>
          </cell>
          <cell r="H229">
            <v>0</v>
          </cell>
          <cell r="I229">
            <v>6</v>
          </cell>
          <cell r="J229">
            <v>0</v>
          </cell>
          <cell r="K229">
            <v>0</v>
          </cell>
          <cell r="L229">
            <v>0</v>
          </cell>
          <cell r="M229">
            <v>267</v>
          </cell>
          <cell r="N229">
            <v>4</v>
          </cell>
        </row>
        <row r="230">
          <cell r="A230" t="str">
            <v>037</v>
          </cell>
          <cell r="B230" t="str">
            <v>0218</v>
          </cell>
          <cell r="C230" t="str">
            <v>C1</v>
          </cell>
          <cell r="D230">
            <v>644</v>
          </cell>
          <cell r="E230">
            <v>130</v>
          </cell>
          <cell r="F230">
            <v>65</v>
          </cell>
          <cell r="G230">
            <v>45</v>
          </cell>
          <cell r="H230">
            <v>0</v>
          </cell>
          <cell r="I230">
            <v>1</v>
          </cell>
          <cell r="J230">
            <v>0</v>
          </cell>
          <cell r="K230">
            <v>1</v>
          </cell>
          <cell r="L230">
            <v>0</v>
          </cell>
          <cell r="M230">
            <v>242</v>
          </cell>
          <cell r="N230">
            <v>6</v>
          </cell>
        </row>
        <row r="231">
          <cell r="A231" t="str">
            <v>037</v>
          </cell>
          <cell r="B231" t="str">
            <v>0219</v>
          </cell>
          <cell r="C231" t="str">
            <v>B</v>
          </cell>
          <cell r="D231">
            <v>520</v>
          </cell>
          <cell r="E231">
            <v>121</v>
          </cell>
          <cell r="F231">
            <v>68</v>
          </cell>
          <cell r="G231">
            <v>46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235</v>
          </cell>
          <cell r="N231">
            <v>0</v>
          </cell>
        </row>
        <row r="232">
          <cell r="A232" t="str">
            <v>037</v>
          </cell>
          <cell r="B232" t="str">
            <v>0219</v>
          </cell>
          <cell r="C232" t="str">
            <v>C1</v>
          </cell>
          <cell r="D232">
            <v>520</v>
          </cell>
          <cell r="E232">
            <v>103</v>
          </cell>
          <cell r="F232">
            <v>87</v>
          </cell>
          <cell r="G232">
            <v>34</v>
          </cell>
          <cell r="H232">
            <v>0</v>
          </cell>
          <cell r="I232">
            <v>6</v>
          </cell>
          <cell r="J232">
            <v>0</v>
          </cell>
          <cell r="K232">
            <v>0</v>
          </cell>
          <cell r="L232">
            <v>0</v>
          </cell>
          <cell r="M232">
            <v>230</v>
          </cell>
          <cell r="N232">
            <v>4</v>
          </cell>
        </row>
        <row r="233">
          <cell r="A233" t="str">
            <v>037</v>
          </cell>
          <cell r="B233" t="str">
            <v>0219</v>
          </cell>
          <cell r="C233" t="str">
            <v>C2</v>
          </cell>
          <cell r="D233">
            <v>520</v>
          </cell>
          <cell r="E233">
            <v>91</v>
          </cell>
          <cell r="F233">
            <v>85</v>
          </cell>
          <cell r="G233">
            <v>45</v>
          </cell>
          <cell r="H233">
            <v>0</v>
          </cell>
          <cell r="I233">
            <v>3</v>
          </cell>
          <cell r="J233">
            <v>0</v>
          </cell>
          <cell r="K233">
            <v>0</v>
          </cell>
          <cell r="L233">
            <v>0</v>
          </cell>
          <cell r="M233">
            <v>224</v>
          </cell>
          <cell r="N233">
            <v>3</v>
          </cell>
        </row>
        <row r="234">
          <cell r="A234" t="str">
            <v>037</v>
          </cell>
          <cell r="B234" t="str">
            <v>0220</v>
          </cell>
          <cell r="C234" t="str">
            <v>B</v>
          </cell>
          <cell r="D234">
            <v>582</v>
          </cell>
          <cell r="E234">
            <v>146</v>
          </cell>
          <cell r="F234">
            <v>90</v>
          </cell>
          <cell r="G234">
            <v>33</v>
          </cell>
          <cell r="H234">
            <v>0</v>
          </cell>
          <cell r="I234">
            <v>3</v>
          </cell>
          <cell r="J234">
            <v>0</v>
          </cell>
          <cell r="K234">
            <v>0</v>
          </cell>
          <cell r="L234">
            <v>0</v>
          </cell>
          <cell r="M234">
            <v>272</v>
          </cell>
          <cell r="N234">
            <v>11</v>
          </cell>
        </row>
        <row r="235">
          <cell r="A235" t="str">
            <v>037</v>
          </cell>
          <cell r="B235" t="str">
            <v>0220</v>
          </cell>
          <cell r="C235" t="str">
            <v>C1</v>
          </cell>
          <cell r="D235">
            <v>582</v>
          </cell>
          <cell r="E235">
            <v>144</v>
          </cell>
          <cell r="F235">
            <v>96</v>
          </cell>
          <cell r="G235">
            <v>42</v>
          </cell>
          <cell r="H235">
            <v>0</v>
          </cell>
          <cell r="I235">
            <v>2</v>
          </cell>
          <cell r="J235">
            <v>0</v>
          </cell>
          <cell r="K235">
            <v>3</v>
          </cell>
          <cell r="L235">
            <v>0</v>
          </cell>
          <cell r="M235">
            <v>287</v>
          </cell>
          <cell r="N235">
            <v>6</v>
          </cell>
        </row>
        <row r="236">
          <cell r="A236" t="str">
            <v>037</v>
          </cell>
          <cell r="B236" t="str">
            <v>0221</v>
          </cell>
          <cell r="C236" t="str">
            <v>B</v>
          </cell>
          <cell r="D236">
            <v>629</v>
          </cell>
          <cell r="E236">
            <v>156</v>
          </cell>
          <cell r="F236">
            <v>92</v>
          </cell>
          <cell r="G236">
            <v>49</v>
          </cell>
          <cell r="H236">
            <v>0</v>
          </cell>
          <cell r="I236">
            <v>4</v>
          </cell>
          <cell r="J236">
            <v>0</v>
          </cell>
          <cell r="K236">
            <v>6</v>
          </cell>
          <cell r="L236">
            <v>0</v>
          </cell>
          <cell r="M236">
            <v>307</v>
          </cell>
          <cell r="N236">
            <v>8</v>
          </cell>
        </row>
        <row r="237">
          <cell r="A237" t="str">
            <v>037</v>
          </cell>
          <cell r="B237" t="str">
            <v>0222</v>
          </cell>
          <cell r="C237" t="str">
            <v>B</v>
          </cell>
          <cell r="D237">
            <v>586</v>
          </cell>
          <cell r="E237">
            <v>129</v>
          </cell>
          <cell r="F237">
            <v>139</v>
          </cell>
          <cell r="G237">
            <v>69</v>
          </cell>
          <cell r="H237">
            <v>0</v>
          </cell>
          <cell r="I237">
            <v>1</v>
          </cell>
          <cell r="J237">
            <v>0</v>
          </cell>
          <cell r="K237">
            <v>0</v>
          </cell>
          <cell r="L237">
            <v>0</v>
          </cell>
          <cell r="M237">
            <v>338</v>
          </cell>
          <cell r="N237">
            <v>9</v>
          </cell>
        </row>
        <row r="238">
          <cell r="A238" t="str">
            <v>037</v>
          </cell>
          <cell r="B238" t="str">
            <v>0223</v>
          </cell>
          <cell r="C238" t="str">
            <v>B</v>
          </cell>
          <cell r="D238">
            <v>274</v>
          </cell>
          <cell r="E238">
            <v>31</v>
          </cell>
          <cell r="F238">
            <v>95</v>
          </cell>
          <cell r="G238">
            <v>3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129</v>
          </cell>
          <cell r="N238">
            <v>2</v>
          </cell>
        </row>
        <row r="239">
          <cell r="A239" t="str">
            <v>037</v>
          </cell>
          <cell r="B239" t="str">
            <v>0224</v>
          </cell>
          <cell r="C239" t="str">
            <v>B</v>
          </cell>
          <cell r="D239">
            <v>148</v>
          </cell>
          <cell r="E239">
            <v>54</v>
          </cell>
          <cell r="F239">
            <v>38</v>
          </cell>
          <cell r="G239">
            <v>3</v>
          </cell>
          <cell r="H239">
            <v>0</v>
          </cell>
          <cell r="I239">
            <v>1</v>
          </cell>
          <cell r="J239">
            <v>0</v>
          </cell>
          <cell r="K239">
            <v>1</v>
          </cell>
          <cell r="L239">
            <v>0</v>
          </cell>
          <cell r="M239">
            <v>97</v>
          </cell>
          <cell r="N239">
            <v>1</v>
          </cell>
        </row>
        <row r="240">
          <cell r="A240" t="str">
            <v>037</v>
          </cell>
          <cell r="B240" t="str">
            <v>0225</v>
          </cell>
          <cell r="C240" t="str">
            <v>B</v>
          </cell>
          <cell r="D240">
            <v>207</v>
          </cell>
          <cell r="E240">
            <v>12</v>
          </cell>
          <cell r="F240">
            <v>88</v>
          </cell>
          <cell r="G240">
            <v>1</v>
          </cell>
          <cell r="H240">
            <v>0</v>
          </cell>
          <cell r="I240">
            <v>2</v>
          </cell>
          <cell r="J240">
            <v>0</v>
          </cell>
          <cell r="K240">
            <v>0</v>
          </cell>
          <cell r="L240">
            <v>0</v>
          </cell>
          <cell r="M240">
            <v>103</v>
          </cell>
          <cell r="N240">
            <v>1</v>
          </cell>
        </row>
        <row r="241">
          <cell r="A241" t="str">
            <v>037</v>
          </cell>
          <cell r="B241" t="str">
            <v>0226</v>
          </cell>
          <cell r="C241" t="str">
            <v>B</v>
          </cell>
          <cell r="D241">
            <v>350</v>
          </cell>
          <cell r="E241">
            <v>36</v>
          </cell>
          <cell r="F241">
            <v>91</v>
          </cell>
          <cell r="G241">
            <v>13</v>
          </cell>
          <cell r="H241">
            <v>0</v>
          </cell>
          <cell r="I241">
            <v>1</v>
          </cell>
          <cell r="J241">
            <v>0</v>
          </cell>
          <cell r="K241">
            <v>0</v>
          </cell>
          <cell r="L241">
            <v>0</v>
          </cell>
          <cell r="M241">
            <v>141</v>
          </cell>
          <cell r="N241">
            <v>0</v>
          </cell>
        </row>
        <row r="242">
          <cell r="A242" t="str">
            <v>037</v>
          </cell>
          <cell r="B242" t="str">
            <v>0227</v>
          </cell>
          <cell r="C242" t="str">
            <v>B</v>
          </cell>
          <cell r="D242">
            <v>696</v>
          </cell>
          <cell r="E242">
            <v>253</v>
          </cell>
          <cell r="F242">
            <v>88</v>
          </cell>
          <cell r="G242">
            <v>25</v>
          </cell>
          <cell r="H242">
            <v>0</v>
          </cell>
          <cell r="I242">
            <v>1</v>
          </cell>
          <cell r="J242">
            <v>0</v>
          </cell>
          <cell r="K242">
            <v>1</v>
          </cell>
          <cell r="L242">
            <v>0</v>
          </cell>
          <cell r="M242">
            <v>368</v>
          </cell>
          <cell r="N242">
            <v>11</v>
          </cell>
        </row>
        <row r="243">
          <cell r="A243" t="str">
            <v>037</v>
          </cell>
          <cell r="B243" t="str">
            <v>0228</v>
          </cell>
          <cell r="C243" t="str">
            <v>B</v>
          </cell>
          <cell r="D243">
            <v>671</v>
          </cell>
          <cell r="E243">
            <v>221</v>
          </cell>
          <cell r="F243">
            <v>56</v>
          </cell>
          <cell r="G243">
            <v>6</v>
          </cell>
          <cell r="H243">
            <v>0</v>
          </cell>
          <cell r="I243">
            <v>1</v>
          </cell>
          <cell r="J243">
            <v>0</v>
          </cell>
          <cell r="K243">
            <v>1</v>
          </cell>
          <cell r="L243">
            <v>0</v>
          </cell>
          <cell r="M243">
            <v>285</v>
          </cell>
          <cell r="N243">
            <v>5</v>
          </cell>
        </row>
        <row r="244">
          <cell r="A244" t="str">
            <v>037</v>
          </cell>
          <cell r="B244" t="str">
            <v>0228</v>
          </cell>
          <cell r="C244" t="str">
            <v>C1</v>
          </cell>
          <cell r="D244">
            <v>671</v>
          </cell>
          <cell r="E244">
            <v>199</v>
          </cell>
          <cell r="F244">
            <v>31</v>
          </cell>
          <cell r="G244">
            <v>5</v>
          </cell>
          <cell r="H244">
            <v>0</v>
          </cell>
          <cell r="I244">
            <v>3</v>
          </cell>
          <cell r="J244">
            <v>0</v>
          </cell>
          <cell r="K244">
            <v>0</v>
          </cell>
          <cell r="L244">
            <v>0</v>
          </cell>
          <cell r="M244">
            <v>238</v>
          </cell>
          <cell r="N244">
            <v>3</v>
          </cell>
        </row>
        <row r="245">
          <cell r="A245" t="str">
            <v>037</v>
          </cell>
          <cell r="B245" t="str">
            <v>0229</v>
          </cell>
          <cell r="C245" t="str">
            <v>B</v>
          </cell>
          <cell r="D245">
            <v>110</v>
          </cell>
          <cell r="E245">
            <v>16</v>
          </cell>
          <cell r="F245">
            <v>47</v>
          </cell>
          <cell r="G245">
            <v>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67</v>
          </cell>
          <cell r="N245">
            <v>3</v>
          </cell>
        </row>
        <row r="246">
          <cell r="A246" t="str">
            <v>037</v>
          </cell>
          <cell r="B246" t="str">
            <v>0230</v>
          </cell>
          <cell r="C246" t="str">
            <v>B</v>
          </cell>
          <cell r="D246">
            <v>192</v>
          </cell>
          <cell r="E246">
            <v>36</v>
          </cell>
          <cell r="F246">
            <v>48</v>
          </cell>
          <cell r="G246">
            <v>6</v>
          </cell>
          <cell r="H246">
            <v>0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91</v>
          </cell>
          <cell r="N246">
            <v>1</v>
          </cell>
        </row>
        <row r="247">
          <cell r="A247" t="str">
            <v>037</v>
          </cell>
          <cell r="B247" t="str">
            <v>0231</v>
          </cell>
          <cell r="C247" t="str">
            <v>B</v>
          </cell>
          <cell r="D247">
            <v>411</v>
          </cell>
          <cell r="E247">
            <v>83</v>
          </cell>
          <cell r="F247">
            <v>40</v>
          </cell>
          <cell r="G247">
            <v>26</v>
          </cell>
          <cell r="H247">
            <v>0</v>
          </cell>
          <cell r="I247">
            <v>3</v>
          </cell>
          <cell r="J247">
            <v>0</v>
          </cell>
          <cell r="K247">
            <v>7</v>
          </cell>
          <cell r="L247">
            <v>0</v>
          </cell>
          <cell r="M247">
            <v>159</v>
          </cell>
          <cell r="N247">
            <v>5</v>
          </cell>
        </row>
        <row r="248">
          <cell r="A248" t="str">
            <v>037</v>
          </cell>
          <cell r="B248" t="str">
            <v>0231</v>
          </cell>
          <cell r="C248" t="str">
            <v>C1</v>
          </cell>
          <cell r="D248">
            <v>412</v>
          </cell>
          <cell r="E248">
            <v>86</v>
          </cell>
          <cell r="F248">
            <v>41</v>
          </cell>
          <cell r="G248">
            <v>19</v>
          </cell>
          <cell r="H248">
            <v>0</v>
          </cell>
          <cell r="I248">
            <v>1</v>
          </cell>
          <cell r="J248">
            <v>0</v>
          </cell>
          <cell r="K248">
            <v>1</v>
          </cell>
          <cell r="L248">
            <v>0</v>
          </cell>
          <cell r="M248">
            <v>148</v>
          </cell>
          <cell r="N248">
            <v>4</v>
          </cell>
        </row>
        <row r="249">
          <cell r="A249" t="str">
            <v>038</v>
          </cell>
          <cell r="B249" t="str">
            <v>0232</v>
          </cell>
          <cell r="C249" t="str">
            <v>B</v>
          </cell>
          <cell r="D249">
            <v>473</v>
          </cell>
          <cell r="E249">
            <v>0</v>
          </cell>
          <cell r="F249">
            <v>222</v>
          </cell>
          <cell r="G249">
            <v>115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337</v>
          </cell>
          <cell r="N249">
            <v>13</v>
          </cell>
        </row>
        <row r="250">
          <cell r="A250" t="str">
            <v>038</v>
          </cell>
          <cell r="B250" t="str">
            <v>0232</v>
          </cell>
          <cell r="C250" t="str">
            <v>C1</v>
          </cell>
          <cell r="D250">
            <v>473</v>
          </cell>
          <cell r="E250">
            <v>0</v>
          </cell>
          <cell r="F250">
            <v>225</v>
          </cell>
          <cell r="G250">
            <v>94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319</v>
          </cell>
          <cell r="N250">
            <v>0</v>
          </cell>
        </row>
        <row r="251">
          <cell r="A251" t="str">
            <v>038</v>
          </cell>
          <cell r="B251" t="str">
            <v>0233</v>
          </cell>
          <cell r="C251" t="str">
            <v>B</v>
          </cell>
          <cell r="D251">
            <v>263</v>
          </cell>
          <cell r="E251">
            <v>0</v>
          </cell>
          <cell r="F251">
            <v>170</v>
          </cell>
          <cell r="G251">
            <v>31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201</v>
          </cell>
          <cell r="N251">
            <v>0</v>
          </cell>
        </row>
        <row r="252">
          <cell r="A252" t="str">
            <v>038</v>
          </cell>
          <cell r="B252" t="str">
            <v>0234</v>
          </cell>
          <cell r="C252" t="str">
            <v>B</v>
          </cell>
          <cell r="D252">
            <v>557</v>
          </cell>
          <cell r="E252">
            <v>0</v>
          </cell>
          <cell r="F252">
            <v>89</v>
          </cell>
          <cell r="G252">
            <v>307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396</v>
          </cell>
          <cell r="N252">
            <v>25</v>
          </cell>
        </row>
        <row r="253">
          <cell r="A253" t="str">
            <v>038</v>
          </cell>
          <cell r="B253" t="str">
            <v>0235</v>
          </cell>
          <cell r="C253" t="str">
            <v>B</v>
          </cell>
          <cell r="D253">
            <v>441</v>
          </cell>
          <cell r="E253">
            <v>0</v>
          </cell>
          <cell r="F253">
            <v>197</v>
          </cell>
          <cell r="G253">
            <v>110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307</v>
          </cell>
          <cell r="N253">
            <v>0</v>
          </cell>
        </row>
        <row r="254">
          <cell r="A254" t="str">
            <v>038</v>
          </cell>
          <cell r="B254" t="str">
            <v>0235</v>
          </cell>
          <cell r="C254" t="str">
            <v>C1</v>
          </cell>
          <cell r="D254">
            <v>441</v>
          </cell>
          <cell r="E254">
            <v>0</v>
          </cell>
          <cell r="F254">
            <v>214</v>
          </cell>
          <cell r="G254">
            <v>88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302</v>
          </cell>
          <cell r="N254">
            <v>19</v>
          </cell>
        </row>
        <row r="255">
          <cell r="A255" t="str">
            <v>039</v>
          </cell>
          <cell r="B255" t="str">
            <v>0236</v>
          </cell>
          <cell r="C255" t="str">
            <v>B</v>
          </cell>
          <cell r="D255">
            <v>563</v>
          </cell>
          <cell r="E255">
            <v>97</v>
          </cell>
          <cell r="F255">
            <v>131</v>
          </cell>
          <cell r="G255">
            <v>53</v>
          </cell>
          <cell r="H255">
            <v>0</v>
          </cell>
          <cell r="I255">
            <v>0</v>
          </cell>
          <cell r="J255">
            <v>22</v>
          </cell>
          <cell r="K255">
            <v>0</v>
          </cell>
          <cell r="L255">
            <v>0</v>
          </cell>
          <cell r="M255">
            <v>303</v>
          </cell>
          <cell r="N255">
            <v>39</v>
          </cell>
        </row>
        <row r="256">
          <cell r="A256" t="str">
            <v>039</v>
          </cell>
          <cell r="B256" t="str">
            <v>0236</v>
          </cell>
          <cell r="C256" t="str">
            <v>C1</v>
          </cell>
          <cell r="D256">
            <v>564</v>
          </cell>
          <cell r="E256">
            <v>112</v>
          </cell>
          <cell r="F256">
            <v>113</v>
          </cell>
          <cell r="G256">
            <v>53</v>
          </cell>
          <cell r="H256">
            <v>0</v>
          </cell>
          <cell r="I256">
            <v>0</v>
          </cell>
          <cell r="J256">
            <v>12</v>
          </cell>
          <cell r="K256">
            <v>0</v>
          </cell>
          <cell r="L256">
            <v>3</v>
          </cell>
          <cell r="M256">
            <v>293</v>
          </cell>
          <cell r="N256">
            <v>36</v>
          </cell>
        </row>
        <row r="257">
          <cell r="A257" t="str">
            <v>039</v>
          </cell>
          <cell r="B257" t="str">
            <v>0237</v>
          </cell>
          <cell r="C257" t="str">
            <v>B</v>
          </cell>
          <cell r="D257">
            <v>416</v>
          </cell>
          <cell r="E257">
            <v>119</v>
          </cell>
          <cell r="F257">
            <v>63</v>
          </cell>
          <cell r="G257">
            <v>22</v>
          </cell>
          <cell r="H257">
            <v>0</v>
          </cell>
          <cell r="I257">
            <v>0</v>
          </cell>
          <cell r="J257">
            <v>3</v>
          </cell>
          <cell r="K257">
            <v>0</v>
          </cell>
          <cell r="L257">
            <v>1</v>
          </cell>
          <cell r="M257">
            <v>208</v>
          </cell>
          <cell r="N257">
            <v>25</v>
          </cell>
        </row>
        <row r="258">
          <cell r="A258" t="str">
            <v>039</v>
          </cell>
          <cell r="B258" t="str">
            <v>0237</v>
          </cell>
          <cell r="C258" t="str">
            <v>C1</v>
          </cell>
          <cell r="D258">
            <v>417</v>
          </cell>
          <cell r="E258">
            <v>119</v>
          </cell>
          <cell r="F258">
            <v>70</v>
          </cell>
          <cell r="G258">
            <v>20</v>
          </cell>
          <cell r="H258">
            <v>0</v>
          </cell>
          <cell r="I258">
            <v>0</v>
          </cell>
          <cell r="J258">
            <v>2</v>
          </cell>
          <cell r="K258">
            <v>0</v>
          </cell>
          <cell r="L258">
            <v>6</v>
          </cell>
          <cell r="M258">
            <v>217</v>
          </cell>
          <cell r="N258">
            <v>15</v>
          </cell>
        </row>
        <row r="259">
          <cell r="A259" t="str">
            <v>039</v>
          </cell>
          <cell r="B259" t="str">
            <v>0238</v>
          </cell>
          <cell r="C259" t="str">
            <v>B</v>
          </cell>
          <cell r="D259">
            <v>390</v>
          </cell>
          <cell r="E259">
            <v>81</v>
          </cell>
          <cell r="F259">
            <v>63</v>
          </cell>
          <cell r="G259">
            <v>37</v>
          </cell>
          <cell r="H259">
            <v>0</v>
          </cell>
          <cell r="I259">
            <v>0</v>
          </cell>
          <cell r="J259">
            <v>6</v>
          </cell>
          <cell r="K259">
            <v>0</v>
          </cell>
          <cell r="L259">
            <v>15</v>
          </cell>
          <cell r="M259">
            <v>202</v>
          </cell>
          <cell r="N259">
            <v>7</v>
          </cell>
        </row>
        <row r="260">
          <cell r="A260" t="str">
            <v>039</v>
          </cell>
          <cell r="B260" t="str">
            <v>0238</v>
          </cell>
          <cell r="C260" t="str">
            <v>C1</v>
          </cell>
          <cell r="D260">
            <v>390</v>
          </cell>
          <cell r="E260">
            <v>83</v>
          </cell>
          <cell r="F260">
            <v>55</v>
          </cell>
          <cell r="G260">
            <v>39</v>
          </cell>
          <cell r="H260">
            <v>0</v>
          </cell>
          <cell r="I260">
            <v>0</v>
          </cell>
          <cell r="J260">
            <v>7</v>
          </cell>
          <cell r="K260">
            <v>0</v>
          </cell>
          <cell r="L260">
            <v>7</v>
          </cell>
          <cell r="M260">
            <v>191</v>
          </cell>
          <cell r="N260">
            <v>19</v>
          </cell>
        </row>
        <row r="261">
          <cell r="A261" t="str">
            <v>039</v>
          </cell>
          <cell r="B261" t="str">
            <v>0239</v>
          </cell>
          <cell r="C261" t="str">
            <v>B</v>
          </cell>
          <cell r="D261">
            <v>495</v>
          </cell>
          <cell r="E261">
            <v>138</v>
          </cell>
          <cell r="F261">
            <v>58</v>
          </cell>
          <cell r="G261">
            <v>36</v>
          </cell>
          <cell r="H261">
            <v>0</v>
          </cell>
          <cell r="I261">
            <v>0</v>
          </cell>
          <cell r="J261">
            <v>7</v>
          </cell>
          <cell r="K261">
            <v>0</v>
          </cell>
          <cell r="L261">
            <v>40</v>
          </cell>
          <cell r="M261">
            <v>279</v>
          </cell>
          <cell r="N261">
            <v>10</v>
          </cell>
        </row>
        <row r="262">
          <cell r="A262" t="str">
            <v>039</v>
          </cell>
          <cell r="B262" t="str">
            <v>0239</v>
          </cell>
          <cell r="C262" t="str">
            <v>C1</v>
          </cell>
          <cell r="D262">
            <v>496</v>
          </cell>
          <cell r="E262">
            <v>140</v>
          </cell>
          <cell r="F262">
            <v>58</v>
          </cell>
          <cell r="G262">
            <v>28</v>
          </cell>
          <cell r="H262">
            <v>0</v>
          </cell>
          <cell r="I262">
            <v>0</v>
          </cell>
          <cell r="J262">
            <v>12</v>
          </cell>
          <cell r="K262">
            <v>0</v>
          </cell>
          <cell r="L262">
            <v>41</v>
          </cell>
          <cell r="M262">
            <v>279</v>
          </cell>
          <cell r="N262">
            <v>10</v>
          </cell>
        </row>
        <row r="263">
          <cell r="A263" t="str">
            <v>039</v>
          </cell>
          <cell r="B263" t="str">
            <v>0240</v>
          </cell>
          <cell r="C263" t="str">
            <v>B</v>
          </cell>
          <cell r="D263">
            <v>710</v>
          </cell>
          <cell r="E263">
            <v>130</v>
          </cell>
          <cell r="F263">
            <v>90</v>
          </cell>
          <cell r="G263">
            <v>91</v>
          </cell>
          <cell r="H263">
            <v>0</v>
          </cell>
          <cell r="I263">
            <v>0</v>
          </cell>
          <cell r="J263">
            <v>51</v>
          </cell>
          <cell r="K263">
            <v>0</v>
          </cell>
          <cell r="L263">
            <v>35</v>
          </cell>
          <cell r="M263">
            <v>397</v>
          </cell>
          <cell r="N263">
            <v>21</v>
          </cell>
        </row>
        <row r="264">
          <cell r="A264" t="str">
            <v>039</v>
          </cell>
          <cell r="B264" t="str">
            <v>0241</v>
          </cell>
          <cell r="C264" t="str">
            <v>B</v>
          </cell>
          <cell r="D264">
            <v>662</v>
          </cell>
          <cell r="E264">
            <v>174</v>
          </cell>
          <cell r="F264">
            <v>109</v>
          </cell>
          <cell r="G264">
            <v>39</v>
          </cell>
          <cell r="H264">
            <v>0</v>
          </cell>
          <cell r="I264">
            <v>0</v>
          </cell>
          <cell r="J264">
            <v>13</v>
          </cell>
          <cell r="K264">
            <v>0</v>
          </cell>
          <cell r="L264">
            <v>25</v>
          </cell>
          <cell r="M264">
            <v>360</v>
          </cell>
          <cell r="N264">
            <v>18</v>
          </cell>
        </row>
        <row r="265">
          <cell r="A265" t="str">
            <v>039</v>
          </cell>
          <cell r="B265" t="str">
            <v>0242</v>
          </cell>
          <cell r="C265" t="str">
            <v>B</v>
          </cell>
          <cell r="D265">
            <v>333</v>
          </cell>
          <cell r="E265">
            <v>21</v>
          </cell>
          <cell r="F265">
            <v>142</v>
          </cell>
          <cell r="G265">
            <v>5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0</v>
          </cell>
          <cell r="M265">
            <v>169</v>
          </cell>
          <cell r="N265">
            <v>23</v>
          </cell>
        </row>
        <row r="266">
          <cell r="A266" t="str">
            <v>039</v>
          </cell>
          <cell r="B266" t="str">
            <v>0243</v>
          </cell>
          <cell r="C266" t="str">
            <v>B</v>
          </cell>
          <cell r="D266">
            <v>550</v>
          </cell>
          <cell r="E266">
            <v>52</v>
          </cell>
          <cell r="F266">
            <v>184</v>
          </cell>
          <cell r="G266">
            <v>13</v>
          </cell>
          <cell r="H266">
            <v>0</v>
          </cell>
          <cell r="I266">
            <v>0</v>
          </cell>
          <cell r="J266">
            <v>4</v>
          </cell>
          <cell r="K266">
            <v>0</v>
          </cell>
          <cell r="L266">
            <v>37</v>
          </cell>
          <cell r="M266">
            <v>290</v>
          </cell>
          <cell r="N266">
            <v>20</v>
          </cell>
        </row>
        <row r="267">
          <cell r="A267" t="str">
            <v>039</v>
          </cell>
          <cell r="B267" t="str">
            <v>0244</v>
          </cell>
          <cell r="C267" t="str">
            <v>B</v>
          </cell>
          <cell r="D267">
            <v>694</v>
          </cell>
          <cell r="E267">
            <v>54</v>
          </cell>
          <cell r="F267">
            <v>172</v>
          </cell>
          <cell r="G267">
            <v>12</v>
          </cell>
          <cell r="H267">
            <v>0</v>
          </cell>
          <cell r="I267">
            <v>0</v>
          </cell>
          <cell r="J267">
            <v>5</v>
          </cell>
          <cell r="K267">
            <v>0</v>
          </cell>
          <cell r="L267">
            <v>87</v>
          </cell>
          <cell r="M267">
            <v>330</v>
          </cell>
          <cell r="N267">
            <v>56</v>
          </cell>
        </row>
        <row r="268">
          <cell r="A268" t="str">
            <v>039</v>
          </cell>
          <cell r="B268" t="str">
            <v>0244</v>
          </cell>
          <cell r="C268" t="str">
            <v>X1</v>
          </cell>
          <cell r="D268">
            <v>158</v>
          </cell>
          <cell r="E268">
            <v>26</v>
          </cell>
          <cell r="F268">
            <v>9</v>
          </cell>
          <cell r="G268">
            <v>20</v>
          </cell>
          <cell r="H268">
            <v>0</v>
          </cell>
          <cell r="I268">
            <v>0</v>
          </cell>
          <cell r="J268">
            <v>20</v>
          </cell>
          <cell r="K268">
            <v>0</v>
          </cell>
          <cell r="L268">
            <v>4</v>
          </cell>
          <cell r="M268">
            <v>79</v>
          </cell>
          <cell r="N268">
            <v>15</v>
          </cell>
        </row>
        <row r="269">
          <cell r="A269" t="str">
            <v>039</v>
          </cell>
          <cell r="B269" t="str">
            <v>0245</v>
          </cell>
          <cell r="C269" t="str">
            <v>B</v>
          </cell>
          <cell r="D269">
            <v>325</v>
          </cell>
          <cell r="E269">
            <v>8</v>
          </cell>
          <cell r="F269">
            <v>98</v>
          </cell>
          <cell r="G269">
            <v>59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0</v>
          </cell>
          <cell r="M269">
            <v>166</v>
          </cell>
          <cell r="N269">
            <v>13</v>
          </cell>
        </row>
        <row r="270">
          <cell r="A270" t="str">
            <v>039</v>
          </cell>
          <cell r="B270" t="str">
            <v>0246</v>
          </cell>
          <cell r="C270" t="str">
            <v>B</v>
          </cell>
          <cell r="D270">
            <v>558</v>
          </cell>
          <cell r="E270">
            <v>121</v>
          </cell>
          <cell r="F270">
            <v>89</v>
          </cell>
          <cell r="G270">
            <v>7</v>
          </cell>
          <cell r="H270">
            <v>0</v>
          </cell>
          <cell r="I270">
            <v>0</v>
          </cell>
          <cell r="J270">
            <v>49</v>
          </cell>
          <cell r="K270">
            <v>0</v>
          </cell>
          <cell r="L270">
            <v>2</v>
          </cell>
          <cell r="M270">
            <v>268</v>
          </cell>
          <cell r="N270">
            <v>32</v>
          </cell>
        </row>
        <row r="271">
          <cell r="A271" t="str">
            <v>039</v>
          </cell>
          <cell r="B271" t="str">
            <v>0246</v>
          </cell>
          <cell r="C271" t="str">
            <v>X1</v>
          </cell>
          <cell r="D271">
            <v>200</v>
          </cell>
          <cell r="E271">
            <v>16</v>
          </cell>
          <cell r="F271">
            <v>96</v>
          </cell>
          <cell r="G271">
            <v>2</v>
          </cell>
          <cell r="H271">
            <v>0</v>
          </cell>
          <cell r="I271">
            <v>0</v>
          </cell>
          <cell r="J271">
            <v>4</v>
          </cell>
          <cell r="K271">
            <v>0</v>
          </cell>
          <cell r="L271">
            <v>0</v>
          </cell>
          <cell r="M271">
            <v>118</v>
          </cell>
          <cell r="N271">
            <v>8</v>
          </cell>
        </row>
        <row r="272">
          <cell r="A272" t="str">
            <v>039</v>
          </cell>
          <cell r="B272" t="str">
            <v>0247</v>
          </cell>
          <cell r="C272" t="str">
            <v>B</v>
          </cell>
          <cell r="D272">
            <v>573</v>
          </cell>
          <cell r="E272">
            <v>165</v>
          </cell>
          <cell r="F272">
            <v>182</v>
          </cell>
          <cell r="G272">
            <v>7</v>
          </cell>
          <cell r="H272">
            <v>0</v>
          </cell>
          <cell r="I272">
            <v>0</v>
          </cell>
          <cell r="J272">
            <v>7</v>
          </cell>
          <cell r="K272">
            <v>0</v>
          </cell>
          <cell r="L272">
            <v>2</v>
          </cell>
          <cell r="M272">
            <v>363</v>
          </cell>
          <cell r="N272">
            <v>31</v>
          </cell>
        </row>
        <row r="273">
          <cell r="A273" t="str">
            <v>039</v>
          </cell>
          <cell r="B273" t="str">
            <v>0247</v>
          </cell>
          <cell r="C273" t="str">
            <v>X1</v>
          </cell>
          <cell r="D273">
            <v>548</v>
          </cell>
          <cell r="E273">
            <v>98</v>
          </cell>
          <cell r="F273">
            <v>82</v>
          </cell>
          <cell r="G273">
            <v>37</v>
          </cell>
          <cell r="H273">
            <v>0</v>
          </cell>
          <cell r="I273">
            <v>0</v>
          </cell>
          <cell r="J273">
            <v>15</v>
          </cell>
          <cell r="K273">
            <v>0</v>
          </cell>
          <cell r="L273">
            <v>0</v>
          </cell>
          <cell r="M273">
            <v>232</v>
          </cell>
          <cell r="N273">
            <v>11</v>
          </cell>
        </row>
        <row r="274">
          <cell r="A274" t="str">
            <v>039</v>
          </cell>
          <cell r="B274" t="str">
            <v>0247</v>
          </cell>
          <cell r="C274" t="str">
            <v>X2</v>
          </cell>
          <cell r="D274">
            <v>415</v>
          </cell>
          <cell r="E274">
            <v>75</v>
          </cell>
          <cell r="F274">
            <v>23</v>
          </cell>
          <cell r="G274">
            <v>51</v>
          </cell>
          <cell r="H274">
            <v>0</v>
          </cell>
          <cell r="I274">
            <v>0</v>
          </cell>
          <cell r="J274">
            <v>23</v>
          </cell>
          <cell r="K274">
            <v>0</v>
          </cell>
          <cell r="L274">
            <v>18</v>
          </cell>
          <cell r="M274">
            <v>190</v>
          </cell>
          <cell r="N274">
            <v>33</v>
          </cell>
        </row>
        <row r="275">
          <cell r="A275" t="str">
            <v>039</v>
          </cell>
          <cell r="B275" t="str">
            <v>0248</v>
          </cell>
          <cell r="C275" t="str">
            <v>B</v>
          </cell>
          <cell r="D275">
            <v>559</v>
          </cell>
          <cell r="E275">
            <v>23</v>
          </cell>
          <cell r="F275">
            <v>106</v>
          </cell>
          <cell r="G275">
            <v>22</v>
          </cell>
          <cell r="H275">
            <v>0</v>
          </cell>
          <cell r="I275">
            <v>0</v>
          </cell>
          <cell r="J275">
            <v>59</v>
          </cell>
          <cell r="K275">
            <v>0</v>
          </cell>
          <cell r="L275">
            <v>0</v>
          </cell>
          <cell r="M275">
            <v>210</v>
          </cell>
          <cell r="N275">
            <v>16</v>
          </cell>
        </row>
        <row r="276">
          <cell r="A276" t="str">
            <v>039</v>
          </cell>
          <cell r="B276" t="str">
            <v>0248</v>
          </cell>
          <cell r="C276" t="str">
            <v>C1</v>
          </cell>
          <cell r="D276">
            <v>559</v>
          </cell>
          <cell r="E276">
            <v>11</v>
          </cell>
          <cell r="F276">
            <v>72</v>
          </cell>
          <cell r="G276">
            <v>24</v>
          </cell>
          <cell r="H276">
            <v>0</v>
          </cell>
          <cell r="I276">
            <v>0</v>
          </cell>
          <cell r="J276">
            <v>49</v>
          </cell>
          <cell r="K276">
            <v>0</v>
          </cell>
          <cell r="L276">
            <v>5</v>
          </cell>
          <cell r="M276">
            <v>161</v>
          </cell>
          <cell r="N276">
            <v>6</v>
          </cell>
        </row>
        <row r="277">
          <cell r="A277" t="str">
            <v>039</v>
          </cell>
          <cell r="B277" t="str">
            <v>0249</v>
          </cell>
          <cell r="C277" t="str">
            <v>B</v>
          </cell>
          <cell r="D277">
            <v>487</v>
          </cell>
          <cell r="E277" t="str">
            <v>CASILLA DESTRUIDA</v>
          </cell>
        </row>
        <row r="278">
          <cell r="A278" t="str">
            <v>039</v>
          </cell>
          <cell r="B278" t="str">
            <v>0250</v>
          </cell>
          <cell r="C278" t="str">
            <v>B</v>
          </cell>
          <cell r="D278">
            <v>621</v>
          </cell>
          <cell r="E278">
            <v>61</v>
          </cell>
          <cell r="F278">
            <v>195</v>
          </cell>
          <cell r="G278">
            <v>37</v>
          </cell>
          <cell r="H278">
            <v>0</v>
          </cell>
          <cell r="I278">
            <v>0</v>
          </cell>
          <cell r="J278">
            <v>1</v>
          </cell>
          <cell r="K278">
            <v>0</v>
          </cell>
          <cell r="L278">
            <v>0</v>
          </cell>
          <cell r="M278">
            <v>294</v>
          </cell>
          <cell r="N278">
            <v>0</v>
          </cell>
        </row>
        <row r="279">
          <cell r="A279" t="str">
            <v>039</v>
          </cell>
          <cell r="B279" t="str">
            <v>0250</v>
          </cell>
          <cell r="C279" t="str">
            <v>X1</v>
          </cell>
          <cell r="D279">
            <v>429</v>
          </cell>
          <cell r="E279">
            <v>74</v>
          </cell>
          <cell r="F279">
            <v>48</v>
          </cell>
          <cell r="G279">
            <v>39</v>
          </cell>
          <cell r="H279">
            <v>0</v>
          </cell>
          <cell r="I279">
            <v>0</v>
          </cell>
          <cell r="J279">
            <v>13</v>
          </cell>
          <cell r="K279">
            <v>0</v>
          </cell>
          <cell r="L279">
            <v>0</v>
          </cell>
          <cell r="M279">
            <v>174</v>
          </cell>
          <cell r="N279">
            <v>78</v>
          </cell>
        </row>
        <row r="280">
          <cell r="A280" t="str">
            <v>039</v>
          </cell>
          <cell r="B280" t="str">
            <v>0250</v>
          </cell>
          <cell r="C280" t="str">
            <v>X2</v>
          </cell>
          <cell r="D280">
            <v>428</v>
          </cell>
          <cell r="E280">
            <v>74</v>
          </cell>
          <cell r="F280">
            <v>31</v>
          </cell>
          <cell r="G280">
            <v>39</v>
          </cell>
          <cell r="H280">
            <v>0</v>
          </cell>
          <cell r="I280">
            <v>0</v>
          </cell>
          <cell r="J280">
            <v>13</v>
          </cell>
          <cell r="K280">
            <v>0</v>
          </cell>
          <cell r="L280">
            <v>0</v>
          </cell>
          <cell r="M280">
            <v>157</v>
          </cell>
          <cell r="N280">
            <v>97</v>
          </cell>
        </row>
        <row r="281">
          <cell r="A281" t="str">
            <v>039</v>
          </cell>
          <cell r="B281" t="str">
            <v>0251</v>
          </cell>
          <cell r="C281" t="str">
            <v>B</v>
          </cell>
          <cell r="D281">
            <v>741</v>
          </cell>
          <cell r="E281">
            <v>64</v>
          </cell>
          <cell r="F281">
            <v>83</v>
          </cell>
          <cell r="G281">
            <v>49</v>
          </cell>
          <cell r="H281">
            <v>0</v>
          </cell>
          <cell r="I281">
            <v>0</v>
          </cell>
          <cell r="J281">
            <v>67</v>
          </cell>
          <cell r="K281">
            <v>0</v>
          </cell>
          <cell r="L281">
            <v>68</v>
          </cell>
          <cell r="M281">
            <v>331</v>
          </cell>
          <cell r="N281">
            <v>76</v>
          </cell>
        </row>
        <row r="282">
          <cell r="A282" t="str">
            <v>039</v>
          </cell>
          <cell r="B282" t="str">
            <v>0252</v>
          </cell>
          <cell r="C282" t="str">
            <v>B</v>
          </cell>
          <cell r="D282">
            <v>733</v>
          </cell>
          <cell r="E282">
            <v>137</v>
          </cell>
          <cell r="F282">
            <v>209</v>
          </cell>
          <cell r="G282">
            <v>27</v>
          </cell>
          <cell r="H282">
            <v>0</v>
          </cell>
          <cell r="I282">
            <v>0</v>
          </cell>
          <cell r="J282">
            <v>34</v>
          </cell>
          <cell r="K282">
            <v>0</v>
          </cell>
          <cell r="L282">
            <v>0</v>
          </cell>
          <cell r="M282">
            <v>407</v>
          </cell>
          <cell r="N282">
            <v>37</v>
          </cell>
        </row>
        <row r="283">
          <cell r="A283" t="str">
            <v>039</v>
          </cell>
          <cell r="B283" t="str">
            <v>0253</v>
          </cell>
          <cell r="C283" t="str">
            <v>B</v>
          </cell>
          <cell r="D283">
            <v>378</v>
          </cell>
          <cell r="E283">
            <v>23</v>
          </cell>
          <cell r="F283">
            <v>72</v>
          </cell>
          <cell r="G283">
            <v>77</v>
          </cell>
          <cell r="H283">
            <v>0</v>
          </cell>
          <cell r="I283">
            <v>0</v>
          </cell>
          <cell r="J283">
            <v>41</v>
          </cell>
          <cell r="K283">
            <v>0</v>
          </cell>
          <cell r="L283">
            <v>0</v>
          </cell>
          <cell r="M283">
            <v>213</v>
          </cell>
          <cell r="N283">
            <v>2</v>
          </cell>
        </row>
        <row r="284">
          <cell r="A284" t="str">
            <v>039</v>
          </cell>
          <cell r="B284" t="str">
            <v>0253</v>
          </cell>
          <cell r="C284" t="str">
            <v>C1</v>
          </cell>
          <cell r="D284">
            <v>378</v>
          </cell>
          <cell r="E284">
            <v>32</v>
          </cell>
          <cell r="F284">
            <v>65</v>
          </cell>
          <cell r="G284">
            <v>59</v>
          </cell>
          <cell r="H284">
            <v>0</v>
          </cell>
          <cell r="I284">
            <v>0</v>
          </cell>
          <cell r="J284">
            <v>35</v>
          </cell>
          <cell r="K284">
            <v>0</v>
          </cell>
          <cell r="L284">
            <v>1</v>
          </cell>
          <cell r="M284">
            <v>192</v>
          </cell>
          <cell r="N284">
            <v>22</v>
          </cell>
        </row>
        <row r="285">
          <cell r="A285" t="str">
            <v>039</v>
          </cell>
          <cell r="B285" t="str">
            <v>0254</v>
          </cell>
          <cell r="C285" t="str">
            <v>B</v>
          </cell>
          <cell r="D285">
            <v>502</v>
          </cell>
          <cell r="E285">
            <v>70</v>
          </cell>
          <cell r="F285">
            <v>163</v>
          </cell>
          <cell r="G285">
            <v>58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291</v>
          </cell>
          <cell r="N285">
            <v>7</v>
          </cell>
        </row>
        <row r="286">
          <cell r="A286" t="str">
            <v>041</v>
          </cell>
          <cell r="B286" t="str">
            <v>0258</v>
          </cell>
          <cell r="C286" t="str">
            <v>B</v>
          </cell>
          <cell r="D286">
            <v>610</v>
          </cell>
          <cell r="E286">
            <v>4</v>
          </cell>
          <cell r="F286">
            <v>206</v>
          </cell>
          <cell r="G286">
            <v>195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405</v>
          </cell>
          <cell r="N286">
            <v>5</v>
          </cell>
        </row>
        <row r="287">
          <cell r="A287" t="str">
            <v>041</v>
          </cell>
          <cell r="B287" t="str">
            <v>0258</v>
          </cell>
          <cell r="C287" t="str">
            <v>C1</v>
          </cell>
          <cell r="D287">
            <v>611</v>
          </cell>
          <cell r="E287">
            <v>3</v>
          </cell>
          <cell r="F287">
            <v>216</v>
          </cell>
          <cell r="G287">
            <v>182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401</v>
          </cell>
          <cell r="N287">
            <v>0</v>
          </cell>
        </row>
        <row r="288">
          <cell r="A288" t="str">
            <v>041</v>
          </cell>
          <cell r="B288" t="str">
            <v>0259</v>
          </cell>
          <cell r="C288" t="str">
            <v>B</v>
          </cell>
          <cell r="D288">
            <v>473</v>
          </cell>
          <cell r="E288">
            <v>1</v>
          </cell>
          <cell r="F288">
            <v>165</v>
          </cell>
          <cell r="G288">
            <v>159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325</v>
          </cell>
          <cell r="N288">
            <v>5</v>
          </cell>
        </row>
        <row r="289">
          <cell r="A289" t="str">
            <v>041</v>
          </cell>
          <cell r="B289" t="str">
            <v>0259</v>
          </cell>
          <cell r="C289" t="str">
            <v>C1</v>
          </cell>
          <cell r="D289">
            <v>473</v>
          </cell>
          <cell r="E289">
            <v>5</v>
          </cell>
          <cell r="F289">
            <v>147</v>
          </cell>
          <cell r="G289">
            <v>152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304</v>
          </cell>
          <cell r="N289">
            <v>0</v>
          </cell>
        </row>
        <row r="290">
          <cell r="A290" t="str">
            <v>041</v>
          </cell>
          <cell r="B290" t="str">
            <v>0260</v>
          </cell>
          <cell r="C290" t="str">
            <v>B</v>
          </cell>
          <cell r="D290">
            <v>379</v>
          </cell>
          <cell r="E290">
            <v>1</v>
          </cell>
          <cell r="F290">
            <v>87</v>
          </cell>
          <cell r="G290">
            <v>133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221</v>
          </cell>
          <cell r="N290">
            <v>2</v>
          </cell>
        </row>
        <row r="291">
          <cell r="A291" t="str">
            <v>041</v>
          </cell>
          <cell r="B291" t="str">
            <v>0260</v>
          </cell>
          <cell r="C291" t="str">
            <v>C1</v>
          </cell>
          <cell r="D291">
            <v>380</v>
          </cell>
          <cell r="E291">
            <v>2</v>
          </cell>
          <cell r="F291">
            <v>76</v>
          </cell>
          <cell r="G291">
            <v>166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244</v>
          </cell>
          <cell r="N291">
            <v>3</v>
          </cell>
        </row>
        <row r="292">
          <cell r="A292" t="str">
            <v>041</v>
          </cell>
          <cell r="B292" t="str">
            <v>0261</v>
          </cell>
          <cell r="C292" t="str">
            <v>B</v>
          </cell>
          <cell r="D292">
            <v>456</v>
          </cell>
          <cell r="E292">
            <v>28</v>
          </cell>
          <cell r="F292">
            <v>149</v>
          </cell>
          <cell r="G292">
            <v>114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291</v>
          </cell>
          <cell r="N292">
            <v>1</v>
          </cell>
        </row>
        <row r="293">
          <cell r="A293" t="str">
            <v>041</v>
          </cell>
          <cell r="B293" t="str">
            <v>0261</v>
          </cell>
          <cell r="C293" t="str">
            <v>C1</v>
          </cell>
          <cell r="D293">
            <v>456</v>
          </cell>
          <cell r="E293">
            <v>18</v>
          </cell>
          <cell r="F293">
            <v>156</v>
          </cell>
          <cell r="G293">
            <v>134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308</v>
          </cell>
          <cell r="N293">
            <v>4</v>
          </cell>
        </row>
        <row r="294">
          <cell r="A294" t="str">
            <v>041</v>
          </cell>
          <cell r="B294" t="str">
            <v>0262</v>
          </cell>
          <cell r="C294" t="str">
            <v>B</v>
          </cell>
          <cell r="D294">
            <v>414</v>
          </cell>
          <cell r="E294">
            <v>4</v>
          </cell>
          <cell r="F294">
            <v>137</v>
          </cell>
          <cell r="G294">
            <v>132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273</v>
          </cell>
          <cell r="N294">
            <v>4</v>
          </cell>
        </row>
        <row r="295">
          <cell r="A295" t="str">
            <v>041</v>
          </cell>
          <cell r="B295" t="str">
            <v>0262</v>
          </cell>
          <cell r="C295" t="str">
            <v>C1</v>
          </cell>
          <cell r="D295">
            <v>414</v>
          </cell>
          <cell r="E295">
            <v>8</v>
          </cell>
          <cell r="F295">
            <v>163</v>
          </cell>
          <cell r="G295">
            <v>110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281</v>
          </cell>
          <cell r="N295">
            <v>7</v>
          </cell>
        </row>
        <row r="296">
          <cell r="A296" t="str">
            <v>041</v>
          </cell>
          <cell r="B296" t="str">
            <v>0263</v>
          </cell>
          <cell r="C296" t="str">
            <v>B</v>
          </cell>
          <cell r="D296">
            <v>391</v>
          </cell>
          <cell r="E296">
            <v>5</v>
          </cell>
          <cell r="F296">
            <v>144</v>
          </cell>
          <cell r="G296">
            <v>83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232</v>
          </cell>
          <cell r="N296">
            <v>5</v>
          </cell>
        </row>
        <row r="297">
          <cell r="A297" t="str">
            <v>041</v>
          </cell>
          <cell r="B297" t="str">
            <v>0263</v>
          </cell>
          <cell r="C297" t="str">
            <v>C1</v>
          </cell>
          <cell r="D297">
            <v>391</v>
          </cell>
          <cell r="E297">
            <v>5</v>
          </cell>
          <cell r="F297">
            <v>135</v>
          </cell>
          <cell r="G297">
            <v>92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232</v>
          </cell>
          <cell r="N297">
            <v>8</v>
          </cell>
        </row>
        <row r="298">
          <cell r="A298" t="str">
            <v>041</v>
          </cell>
          <cell r="B298" t="str">
            <v>0264</v>
          </cell>
          <cell r="C298" t="str">
            <v>B</v>
          </cell>
          <cell r="D298">
            <v>437</v>
          </cell>
          <cell r="E298">
            <v>4</v>
          </cell>
          <cell r="F298">
            <v>191</v>
          </cell>
          <cell r="G298">
            <v>95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290</v>
          </cell>
          <cell r="N298">
            <v>1</v>
          </cell>
        </row>
        <row r="299">
          <cell r="A299" t="str">
            <v>041</v>
          </cell>
          <cell r="B299" t="str">
            <v>0264</v>
          </cell>
          <cell r="C299" t="str">
            <v>C1</v>
          </cell>
          <cell r="D299">
            <v>437</v>
          </cell>
          <cell r="E299">
            <v>3</v>
          </cell>
          <cell r="F299">
            <v>178</v>
          </cell>
          <cell r="G299">
            <v>96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277</v>
          </cell>
          <cell r="N299">
            <v>2</v>
          </cell>
        </row>
        <row r="300">
          <cell r="A300" t="str">
            <v>041</v>
          </cell>
          <cell r="B300" t="str">
            <v>0265</v>
          </cell>
          <cell r="C300" t="str">
            <v>B</v>
          </cell>
          <cell r="D300">
            <v>738</v>
          </cell>
          <cell r="E300">
            <v>2</v>
          </cell>
          <cell r="F300">
            <v>248</v>
          </cell>
          <cell r="G300">
            <v>237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487</v>
          </cell>
          <cell r="N300">
            <v>9</v>
          </cell>
        </row>
        <row r="301">
          <cell r="A301" t="str">
            <v>041</v>
          </cell>
          <cell r="B301" t="str">
            <v>0266</v>
          </cell>
          <cell r="C301" t="str">
            <v>B</v>
          </cell>
          <cell r="D301">
            <v>658</v>
          </cell>
          <cell r="E301">
            <v>5</v>
          </cell>
          <cell r="F301">
            <v>253</v>
          </cell>
          <cell r="G301">
            <v>95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353</v>
          </cell>
          <cell r="N301">
            <v>3</v>
          </cell>
        </row>
        <row r="302">
          <cell r="A302" t="str">
            <v>041</v>
          </cell>
          <cell r="B302" t="str">
            <v>0267</v>
          </cell>
          <cell r="C302" t="str">
            <v>B</v>
          </cell>
          <cell r="D302">
            <v>726</v>
          </cell>
          <cell r="E302">
            <v>11</v>
          </cell>
          <cell r="F302">
            <v>251</v>
          </cell>
          <cell r="G302">
            <v>115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377</v>
          </cell>
          <cell r="N302">
            <v>8</v>
          </cell>
        </row>
        <row r="303">
          <cell r="A303" t="str">
            <v>041</v>
          </cell>
          <cell r="B303" t="str">
            <v>0268</v>
          </cell>
          <cell r="C303" t="str">
            <v>B</v>
          </cell>
          <cell r="D303">
            <v>733</v>
          </cell>
          <cell r="E303">
            <v>11</v>
          </cell>
          <cell r="F303">
            <v>263</v>
          </cell>
          <cell r="G303">
            <v>134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408</v>
          </cell>
          <cell r="N303">
            <v>5</v>
          </cell>
        </row>
        <row r="304">
          <cell r="A304" t="str">
            <v>041</v>
          </cell>
          <cell r="B304" t="str">
            <v>0269</v>
          </cell>
          <cell r="C304" t="str">
            <v>B</v>
          </cell>
          <cell r="D304">
            <v>441</v>
          </cell>
          <cell r="E304">
            <v>4</v>
          </cell>
          <cell r="F304">
            <v>121</v>
          </cell>
          <cell r="G304">
            <v>119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244</v>
          </cell>
          <cell r="N304">
            <v>1</v>
          </cell>
        </row>
        <row r="305">
          <cell r="A305" t="str">
            <v>041</v>
          </cell>
          <cell r="B305" t="str">
            <v>0269</v>
          </cell>
          <cell r="C305" t="str">
            <v>C1</v>
          </cell>
          <cell r="D305">
            <v>441</v>
          </cell>
          <cell r="E305">
            <v>1</v>
          </cell>
          <cell r="F305">
            <v>132</v>
          </cell>
          <cell r="G305">
            <v>132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265</v>
          </cell>
          <cell r="N305">
            <v>4</v>
          </cell>
        </row>
        <row r="306">
          <cell r="A306" t="str">
            <v>041</v>
          </cell>
          <cell r="B306" t="str">
            <v>0270</v>
          </cell>
          <cell r="C306" t="str">
            <v>B</v>
          </cell>
          <cell r="D306">
            <v>725</v>
          </cell>
          <cell r="E306">
            <v>9</v>
          </cell>
          <cell r="F306">
            <v>177</v>
          </cell>
          <cell r="G306">
            <v>138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324</v>
          </cell>
          <cell r="N306">
            <v>8</v>
          </cell>
        </row>
        <row r="307">
          <cell r="A307" t="str">
            <v>041</v>
          </cell>
          <cell r="B307" t="str">
            <v>0271</v>
          </cell>
          <cell r="C307" t="str">
            <v>B</v>
          </cell>
          <cell r="D307">
            <v>654</v>
          </cell>
          <cell r="E307">
            <v>8</v>
          </cell>
          <cell r="F307">
            <v>177</v>
          </cell>
          <cell r="G307">
            <v>102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287</v>
          </cell>
          <cell r="N307">
            <v>3</v>
          </cell>
        </row>
        <row r="308">
          <cell r="A308" t="str">
            <v>041</v>
          </cell>
          <cell r="B308" t="str">
            <v>0272</v>
          </cell>
          <cell r="C308" t="str">
            <v>B</v>
          </cell>
          <cell r="D308">
            <v>406</v>
          </cell>
          <cell r="E308">
            <v>1</v>
          </cell>
          <cell r="F308">
            <v>121</v>
          </cell>
          <cell r="G308">
            <v>89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211</v>
          </cell>
          <cell r="N308">
            <v>4</v>
          </cell>
        </row>
        <row r="309">
          <cell r="A309" t="str">
            <v>041</v>
          </cell>
          <cell r="B309" t="str">
            <v>0272</v>
          </cell>
          <cell r="C309" t="str">
            <v>C1</v>
          </cell>
          <cell r="D309">
            <v>406</v>
          </cell>
          <cell r="E309">
            <v>1</v>
          </cell>
          <cell r="F309">
            <v>157</v>
          </cell>
          <cell r="G309">
            <v>74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232</v>
          </cell>
          <cell r="N309">
            <v>0</v>
          </cell>
        </row>
        <row r="310">
          <cell r="A310" t="str">
            <v>041</v>
          </cell>
          <cell r="B310" t="str">
            <v>0273</v>
          </cell>
          <cell r="C310" t="str">
            <v>B</v>
          </cell>
          <cell r="D310">
            <v>409</v>
          </cell>
          <cell r="E310">
            <v>2</v>
          </cell>
          <cell r="F310">
            <v>133</v>
          </cell>
          <cell r="G310">
            <v>68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203</v>
          </cell>
          <cell r="N310">
            <v>10</v>
          </cell>
        </row>
        <row r="311">
          <cell r="A311" t="str">
            <v>041</v>
          </cell>
          <cell r="B311" t="str">
            <v>0273</v>
          </cell>
          <cell r="C311" t="str">
            <v>C1</v>
          </cell>
          <cell r="D311">
            <v>410</v>
          </cell>
          <cell r="E311">
            <v>2</v>
          </cell>
          <cell r="F311">
            <v>134</v>
          </cell>
          <cell r="G311">
            <v>73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209</v>
          </cell>
          <cell r="N311">
            <v>4</v>
          </cell>
        </row>
        <row r="312">
          <cell r="A312" t="str">
            <v>041</v>
          </cell>
          <cell r="B312" t="str">
            <v>0274</v>
          </cell>
          <cell r="C312" t="str">
            <v>B</v>
          </cell>
          <cell r="D312">
            <v>407</v>
          </cell>
          <cell r="E312">
            <v>3</v>
          </cell>
          <cell r="F312">
            <v>89</v>
          </cell>
          <cell r="G312">
            <v>101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193</v>
          </cell>
          <cell r="N312">
            <v>6</v>
          </cell>
        </row>
        <row r="313">
          <cell r="A313" t="str">
            <v>041</v>
          </cell>
          <cell r="B313" t="str">
            <v>0274</v>
          </cell>
          <cell r="C313" t="str">
            <v>C1</v>
          </cell>
          <cell r="D313">
            <v>408</v>
          </cell>
          <cell r="E313">
            <v>1</v>
          </cell>
          <cell r="F313">
            <v>103</v>
          </cell>
          <cell r="G313">
            <v>85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189</v>
          </cell>
          <cell r="N313">
            <v>7</v>
          </cell>
        </row>
        <row r="314">
          <cell r="A314" t="str">
            <v>041</v>
          </cell>
          <cell r="B314" t="str">
            <v>0275</v>
          </cell>
          <cell r="C314" t="str">
            <v>B</v>
          </cell>
          <cell r="D314">
            <v>84</v>
          </cell>
          <cell r="E314">
            <v>0</v>
          </cell>
          <cell r="F314">
            <v>19</v>
          </cell>
          <cell r="G314">
            <v>19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38</v>
          </cell>
          <cell r="N314">
            <v>1</v>
          </cell>
        </row>
        <row r="315">
          <cell r="A315" t="str">
            <v>043</v>
          </cell>
          <cell r="B315" t="str">
            <v>0283</v>
          </cell>
          <cell r="C315" t="str">
            <v>B</v>
          </cell>
          <cell r="D315">
            <v>375</v>
          </cell>
          <cell r="E315">
            <v>2</v>
          </cell>
          <cell r="F315">
            <v>102</v>
          </cell>
          <cell r="G315">
            <v>84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0</v>
          </cell>
          <cell r="M315">
            <v>189</v>
          </cell>
          <cell r="N315">
            <v>2</v>
          </cell>
        </row>
        <row r="316">
          <cell r="A316" t="str">
            <v>043</v>
          </cell>
          <cell r="B316" t="str">
            <v>0283</v>
          </cell>
          <cell r="C316" t="str">
            <v>C1</v>
          </cell>
          <cell r="D316">
            <v>376</v>
          </cell>
          <cell r="E316">
            <v>1</v>
          </cell>
          <cell r="F316">
            <v>112</v>
          </cell>
          <cell r="G316">
            <v>72</v>
          </cell>
          <cell r="H316">
            <v>0</v>
          </cell>
          <cell r="I316">
            <v>0</v>
          </cell>
          <cell r="J316">
            <v>1</v>
          </cell>
          <cell r="K316">
            <v>0</v>
          </cell>
          <cell r="L316">
            <v>0</v>
          </cell>
          <cell r="M316">
            <v>186</v>
          </cell>
          <cell r="N316">
            <v>1</v>
          </cell>
        </row>
        <row r="317">
          <cell r="A317" t="str">
            <v>043</v>
          </cell>
          <cell r="B317" t="str">
            <v>0284</v>
          </cell>
          <cell r="C317" t="str">
            <v>B</v>
          </cell>
          <cell r="D317">
            <v>678</v>
          </cell>
          <cell r="E317">
            <v>0</v>
          </cell>
          <cell r="F317">
            <v>5</v>
          </cell>
          <cell r="G317">
            <v>559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564</v>
          </cell>
          <cell r="N317">
            <v>3</v>
          </cell>
        </row>
        <row r="318">
          <cell r="A318" t="str">
            <v>043</v>
          </cell>
          <cell r="B318" t="str">
            <v>0284</v>
          </cell>
          <cell r="C318" t="str">
            <v>C1</v>
          </cell>
          <cell r="D318">
            <v>678</v>
          </cell>
          <cell r="E318">
            <v>0</v>
          </cell>
          <cell r="F318">
            <v>5</v>
          </cell>
          <cell r="G318">
            <v>564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569</v>
          </cell>
          <cell r="N318">
            <v>0</v>
          </cell>
        </row>
        <row r="319">
          <cell r="A319" t="str">
            <v>043</v>
          </cell>
          <cell r="B319" t="str">
            <v>0285</v>
          </cell>
          <cell r="C319" t="str">
            <v>B</v>
          </cell>
          <cell r="D319">
            <v>549</v>
          </cell>
          <cell r="E319">
            <v>0</v>
          </cell>
          <cell r="F319">
            <v>379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383</v>
          </cell>
          <cell r="N319">
            <v>0</v>
          </cell>
        </row>
        <row r="320">
          <cell r="A320" t="str">
            <v>043</v>
          </cell>
          <cell r="B320" t="str">
            <v>0285</v>
          </cell>
          <cell r="C320" t="str">
            <v>C1</v>
          </cell>
          <cell r="D320">
            <v>549</v>
          </cell>
          <cell r="E320">
            <v>0</v>
          </cell>
          <cell r="F320">
            <v>386</v>
          </cell>
          <cell r="G320">
            <v>9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395</v>
          </cell>
          <cell r="N320">
            <v>0</v>
          </cell>
        </row>
        <row r="321">
          <cell r="A321" t="str">
            <v>043</v>
          </cell>
          <cell r="B321" t="str">
            <v>0286</v>
          </cell>
          <cell r="C321" t="str">
            <v>B</v>
          </cell>
          <cell r="D321">
            <v>468</v>
          </cell>
          <cell r="E321">
            <v>0</v>
          </cell>
          <cell r="F321">
            <v>172</v>
          </cell>
          <cell r="G321">
            <v>119</v>
          </cell>
          <cell r="H321">
            <v>0</v>
          </cell>
          <cell r="I321">
            <v>0</v>
          </cell>
          <cell r="J321">
            <v>2</v>
          </cell>
          <cell r="K321">
            <v>0</v>
          </cell>
          <cell r="L321">
            <v>0</v>
          </cell>
          <cell r="M321">
            <v>293</v>
          </cell>
          <cell r="N321">
            <v>0</v>
          </cell>
        </row>
        <row r="322">
          <cell r="A322" t="str">
            <v>043</v>
          </cell>
          <cell r="B322" t="str">
            <v>0286</v>
          </cell>
          <cell r="C322" t="str">
            <v>C1</v>
          </cell>
          <cell r="D322">
            <v>469</v>
          </cell>
          <cell r="E322">
            <v>1</v>
          </cell>
          <cell r="F322">
            <v>169</v>
          </cell>
          <cell r="G322">
            <v>120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290</v>
          </cell>
          <cell r="N322">
            <v>8</v>
          </cell>
        </row>
        <row r="323">
          <cell r="A323" t="str">
            <v>043</v>
          </cell>
          <cell r="B323" t="str">
            <v>0287</v>
          </cell>
          <cell r="C323" t="str">
            <v>B</v>
          </cell>
          <cell r="D323">
            <v>447</v>
          </cell>
          <cell r="E323">
            <v>1</v>
          </cell>
          <cell r="F323">
            <v>141</v>
          </cell>
          <cell r="G323">
            <v>142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284</v>
          </cell>
          <cell r="N323">
            <v>3</v>
          </cell>
        </row>
        <row r="324">
          <cell r="A324" t="str">
            <v>043</v>
          </cell>
          <cell r="B324" t="str">
            <v>0287</v>
          </cell>
          <cell r="C324" t="str">
            <v>C1</v>
          </cell>
          <cell r="D324">
            <v>447</v>
          </cell>
          <cell r="E324">
            <v>2</v>
          </cell>
          <cell r="F324">
            <v>137</v>
          </cell>
          <cell r="G324">
            <v>159</v>
          </cell>
          <cell r="H324">
            <v>0</v>
          </cell>
          <cell r="I324">
            <v>0</v>
          </cell>
          <cell r="J324">
            <v>1</v>
          </cell>
          <cell r="K324">
            <v>0</v>
          </cell>
          <cell r="L324">
            <v>0</v>
          </cell>
          <cell r="M324">
            <v>299</v>
          </cell>
          <cell r="N324">
            <v>4</v>
          </cell>
        </row>
        <row r="325">
          <cell r="A325" t="str">
            <v>043</v>
          </cell>
          <cell r="B325" t="str">
            <v>0288</v>
          </cell>
          <cell r="C325" t="str">
            <v>B</v>
          </cell>
          <cell r="D325">
            <v>507</v>
          </cell>
          <cell r="E325">
            <v>6</v>
          </cell>
          <cell r="F325">
            <v>189</v>
          </cell>
          <cell r="G325">
            <v>160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355</v>
          </cell>
          <cell r="N325">
            <v>2</v>
          </cell>
        </row>
        <row r="326">
          <cell r="A326" t="str">
            <v>043</v>
          </cell>
          <cell r="B326" t="str">
            <v>0288</v>
          </cell>
          <cell r="C326" t="str">
            <v>C1</v>
          </cell>
          <cell r="D326">
            <v>507</v>
          </cell>
          <cell r="E326">
            <v>2</v>
          </cell>
          <cell r="F326">
            <v>199</v>
          </cell>
          <cell r="G326">
            <v>152</v>
          </cell>
          <cell r="H326">
            <v>0</v>
          </cell>
          <cell r="I326">
            <v>0</v>
          </cell>
          <cell r="J326">
            <v>1</v>
          </cell>
          <cell r="K326">
            <v>0</v>
          </cell>
          <cell r="L326">
            <v>0</v>
          </cell>
          <cell r="M326">
            <v>354</v>
          </cell>
          <cell r="N326">
            <v>1</v>
          </cell>
        </row>
        <row r="327">
          <cell r="A327" t="str">
            <v>043</v>
          </cell>
          <cell r="B327" t="str">
            <v>0289</v>
          </cell>
          <cell r="C327" t="str">
            <v>B</v>
          </cell>
          <cell r="D327">
            <v>634</v>
          </cell>
          <cell r="E327">
            <v>2</v>
          </cell>
          <cell r="F327">
            <v>177</v>
          </cell>
          <cell r="G327">
            <v>189</v>
          </cell>
          <cell r="H327">
            <v>0</v>
          </cell>
          <cell r="I327">
            <v>0</v>
          </cell>
          <cell r="J327">
            <v>2</v>
          </cell>
          <cell r="K327">
            <v>0</v>
          </cell>
          <cell r="L327">
            <v>0</v>
          </cell>
          <cell r="M327">
            <v>370</v>
          </cell>
          <cell r="N327">
            <v>4</v>
          </cell>
        </row>
        <row r="328">
          <cell r="A328" t="str">
            <v>043</v>
          </cell>
          <cell r="B328" t="str">
            <v>0289</v>
          </cell>
          <cell r="C328" t="str">
            <v>C1</v>
          </cell>
          <cell r="D328">
            <v>635</v>
          </cell>
          <cell r="E328">
            <v>4</v>
          </cell>
          <cell r="F328">
            <v>187</v>
          </cell>
          <cell r="G328">
            <v>183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374</v>
          </cell>
          <cell r="N328">
            <v>2</v>
          </cell>
        </row>
        <row r="329">
          <cell r="A329" t="str">
            <v>043</v>
          </cell>
          <cell r="B329" t="str">
            <v>0290</v>
          </cell>
          <cell r="C329" t="str">
            <v>B</v>
          </cell>
          <cell r="D329">
            <v>552</v>
          </cell>
          <cell r="E329">
            <v>1</v>
          </cell>
          <cell r="F329">
            <v>103</v>
          </cell>
          <cell r="G329">
            <v>325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429</v>
          </cell>
          <cell r="N329">
            <v>1</v>
          </cell>
        </row>
        <row r="330">
          <cell r="A330" t="str">
            <v>043</v>
          </cell>
          <cell r="B330" t="str">
            <v>0290</v>
          </cell>
          <cell r="C330" t="str">
            <v>C1</v>
          </cell>
          <cell r="D330">
            <v>553</v>
          </cell>
          <cell r="E330">
            <v>0</v>
          </cell>
          <cell r="F330">
            <v>71</v>
          </cell>
          <cell r="G330">
            <v>347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418</v>
          </cell>
          <cell r="N330">
            <v>0</v>
          </cell>
        </row>
        <row r="331">
          <cell r="A331" t="str">
            <v>043</v>
          </cell>
          <cell r="B331" t="str">
            <v>0291</v>
          </cell>
          <cell r="C331" t="str">
            <v>B</v>
          </cell>
          <cell r="D331">
            <v>553</v>
          </cell>
          <cell r="E331">
            <v>4</v>
          </cell>
          <cell r="F331">
            <v>176</v>
          </cell>
          <cell r="G331">
            <v>215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0</v>
          </cell>
          <cell r="M331">
            <v>396</v>
          </cell>
          <cell r="N331">
            <v>0</v>
          </cell>
        </row>
        <row r="332">
          <cell r="A332" t="str">
            <v>043</v>
          </cell>
          <cell r="B332" t="str">
            <v>0291</v>
          </cell>
          <cell r="C332" t="str">
            <v>C1</v>
          </cell>
          <cell r="D332">
            <v>554</v>
          </cell>
          <cell r="E332">
            <v>0</v>
          </cell>
          <cell r="F332">
            <v>209</v>
          </cell>
          <cell r="G332">
            <v>186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395</v>
          </cell>
          <cell r="N332">
            <v>0</v>
          </cell>
        </row>
        <row r="333">
          <cell r="A333" t="str">
            <v>043</v>
          </cell>
          <cell r="B333" t="str">
            <v>0292</v>
          </cell>
          <cell r="C333" t="str">
            <v>B</v>
          </cell>
          <cell r="D333">
            <v>545</v>
          </cell>
          <cell r="E333">
            <v>0</v>
          </cell>
          <cell r="F333">
            <v>189</v>
          </cell>
          <cell r="G333">
            <v>164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353</v>
          </cell>
          <cell r="N333">
            <v>2</v>
          </cell>
        </row>
        <row r="334">
          <cell r="A334" t="str">
            <v>043</v>
          </cell>
          <cell r="B334" t="str">
            <v>0292</v>
          </cell>
          <cell r="C334" t="str">
            <v>C1</v>
          </cell>
          <cell r="D334">
            <v>545</v>
          </cell>
          <cell r="E334">
            <v>0</v>
          </cell>
          <cell r="F334">
            <v>190</v>
          </cell>
          <cell r="G334">
            <v>161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351</v>
          </cell>
          <cell r="N334">
            <v>0</v>
          </cell>
        </row>
        <row r="335">
          <cell r="A335" t="str">
            <v>043</v>
          </cell>
          <cell r="B335" t="str">
            <v>0293</v>
          </cell>
          <cell r="C335" t="str">
            <v>B</v>
          </cell>
          <cell r="D335">
            <v>725</v>
          </cell>
          <cell r="E335">
            <v>4</v>
          </cell>
          <cell r="F335">
            <v>205</v>
          </cell>
          <cell r="G335">
            <v>242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0</v>
          </cell>
          <cell r="M335">
            <v>452</v>
          </cell>
          <cell r="N335">
            <v>8</v>
          </cell>
        </row>
        <row r="336">
          <cell r="A336" t="str">
            <v>043</v>
          </cell>
          <cell r="B336" t="str">
            <v>0293</v>
          </cell>
          <cell r="C336" t="str">
            <v>C1</v>
          </cell>
          <cell r="D336">
            <v>726</v>
          </cell>
          <cell r="E336">
            <v>1</v>
          </cell>
          <cell r="F336">
            <v>196</v>
          </cell>
          <cell r="G336">
            <v>259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456</v>
          </cell>
          <cell r="N336">
            <v>5</v>
          </cell>
        </row>
        <row r="337">
          <cell r="A337" t="str">
            <v>043</v>
          </cell>
          <cell r="B337" t="str">
            <v>0294</v>
          </cell>
          <cell r="C337" t="str">
            <v>B</v>
          </cell>
          <cell r="D337">
            <v>626</v>
          </cell>
          <cell r="E337">
            <v>5</v>
          </cell>
          <cell r="F337">
            <v>188</v>
          </cell>
          <cell r="G337">
            <v>158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351</v>
          </cell>
          <cell r="N337">
            <v>6</v>
          </cell>
        </row>
        <row r="338">
          <cell r="A338" t="str">
            <v>043</v>
          </cell>
          <cell r="B338" t="str">
            <v>0294</v>
          </cell>
          <cell r="C338" t="str">
            <v>C1</v>
          </cell>
          <cell r="D338">
            <v>627</v>
          </cell>
          <cell r="E338">
            <v>5</v>
          </cell>
          <cell r="F338">
            <v>177</v>
          </cell>
          <cell r="G338">
            <v>206</v>
          </cell>
          <cell r="H338">
            <v>0</v>
          </cell>
          <cell r="I338">
            <v>0</v>
          </cell>
          <cell r="J338">
            <v>2</v>
          </cell>
          <cell r="K338">
            <v>0</v>
          </cell>
          <cell r="L338">
            <v>0</v>
          </cell>
          <cell r="M338">
            <v>390</v>
          </cell>
          <cell r="N338">
            <v>6</v>
          </cell>
        </row>
        <row r="339">
          <cell r="A339" t="str">
            <v>043</v>
          </cell>
          <cell r="B339" t="str">
            <v>0295</v>
          </cell>
          <cell r="C339" t="str">
            <v>B</v>
          </cell>
          <cell r="D339">
            <v>480</v>
          </cell>
          <cell r="E339">
            <v>8</v>
          </cell>
          <cell r="F339">
            <v>108</v>
          </cell>
          <cell r="G339">
            <v>179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295</v>
          </cell>
          <cell r="N339">
            <v>2</v>
          </cell>
        </row>
        <row r="340">
          <cell r="A340" t="str">
            <v>043</v>
          </cell>
          <cell r="B340" t="str">
            <v>0296</v>
          </cell>
          <cell r="C340" t="str">
            <v>B</v>
          </cell>
          <cell r="D340">
            <v>433</v>
          </cell>
          <cell r="E340">
            <v>0</v>
          </cell>
          <cell r="F340">
            <v>104</v>
          </cell>
          <cell r="G340">
            <v>146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250</v>
          </cell>
          <cell r="N340">
            <v>0</v>
          </cell>
        </row>
        <row r="341">
          <cell r="A341" t="str">
            <v>043</v>
          </cell>
          <cell r="B341" t="str">
            <v>0296</v>
          </cell>
          <cell r="C341" t="str">
            <v>C1</v>
          </cell>
          <cell r="D341">
            <v>434</v>
          </cell>
          <cell r="E341">
            <v>0</v>
          </cell>
          <cell r="F341">
            <v>116</v>
          </cell>
          <cell r="G341">
            <v>151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267</v>
          </cell>
          <cell r="N341">
            <v>4</v>
          </cell>
        </row>
        <row r="342">
          <cell r="A342" t="str">
            <v>043</v>
          </cell>
          <cell r="B342" t="str">
            <v>0297</v>
          </cell>
          <cell r="C342" t="str">
            <v>B</v>
          </cell>
          <cell r="D342">
            <v>386</v>
          </cell>
          <cell r="E342">
            <v>3</v>
          </cell>
          <cell r="F342">
            <v>145</v>
          </cell>
          <cell r="G342">
            <v>102</v>
          </cell>
          <cell r="H342">
            <v>0</v>
          </cell>
          <cell r="I342">
            <v>0</v>
          </cell>
          <cell r="J342">
            <v>1</v>
          </cell>
          <cell r="K342">
            <v>0</v>
          </cell>
          <cell r="L342">
            <v>0</v>
          </cell>
          <cell r="M342">
            <v>251</v>
          </cell>
          <cell r="N342">
            <v>3</v>
          </cell>
        </row>
        <row r="343">
          <cell r="A343" t="str">
            <v>043</v>
          </cell>
          <cell r="B343" t="str">
            <v>0297</v>
          </cell>
          <cell r="C343" t="str">
            <v>C1</v>
          </cell>
          <cell r="D343">
            <v>386</v>
          </cell>
          <cell r="E343">
            <v>5</v>
          </cell>
          <cell r="F343">
            <v>134</v>
          </cell>
          <cell r="G343">
            <v>92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231</v>
          </cell>
          <cell r="N343">
            <v>0</v>
          </cell>
        </row>
        <row r="344">
          <cell r="A344" t="str">
            <v>043</v>
          </cell>
          <cell r="B344" t="str">
            <v>0298</v>
          </cell>
          <cell r="C344" t="str">
            <v>B</v>
          </cell>
          <cell r="D344">
            <v>635</v>
          </cell>
          <cell r="E344">
            <v>5</v>
          </cell>
          <cell r="F344">
            <v>255</v>
          </cell>
          <cell r="G344">
            <v>166</v>
          </cell>
          <cell r="H344">
            <v>0</v>
          </cell>
          <cell r="I344">
            <v>0</v>
          </cell>
          <cell r="J344">
            <v>2</v>
          </cell>
          <cell r="K344">
            <v>0</v>
          </cell>
          <cell r="L344">
            <v>0</v>
          </cell>
          <cell r="M344">
            <v>428</v>
          </cell>
          <cell r="N344">
            <v>1</v>
          </cell>
        </row>
        <row r="345">
          <cell r="A345" t="str">
            <v>043</v>
          </cell>
          <cell r="B345" t="str">
            <v>0299</v>
          </cell>
          <cell r="C345" t="str">
            <v>B</v>
          </cell>
          <cell r="D345">
            <v>491</v>
          </cell>
          <cell r="E345">
            <v>0</v>
          </cell>
          <cell r="F345">
            <v>218</v>
          </cell>
          <cell r="G345">
            <v>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351</v>
          </cell>
          <cell r="N345">
            <v>0</v>
          </cell>
        </row>
        <row r="346">
          <cell r="A346" t="str">
            <v>043</v>
          </cell>
          <cell r="B346" t="str">
            <v>0299</v>
          </cell>
          <cell r="C346" t="str">
            <v>C1</v>
          </cell>
          <cell r="D346">
            <v>491</v>
          </cell>
          <cell r="E346">
            <v>0</v>
          </cell>
          <cell r="F346">
            <v>181</v>
          </cell>
          <cell r="G346">
            <v>182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363</v>
          </cell>
          <cell r="N346">
            <v>3</v>
          </cell>
        </row>
        <row r="347">
          <cell r="A347" t="str">
            <v>043</v>
          </cell>
          <cell r="B347" t="str">
            <v>0300</v>
          </cell>
          <cell r="C347" t="str">
            <v>B</v>
          </cell>
          <cell r="D347">
            <v>703</v>
          </cell>
          <cell r="E347">
            <v>1</v>
          </cell>
          <cell r="F347">
            <v>221</v>
          </cell>
          <cell r="G347">
            <v>259</v>
          </cell>
          <cell r="H347">
            <v>0</v>
          </cell>
          <cell r="I347">
            <v>0</v>
          </cell>
          <cell r="J347">
            <v>2</v>
          </cell>
          <cell r="K347">
            <v>0</v>
          </cell>
          <cell r="L347">
            <v>0</v>
          </cell>
          <cell r="M347">
            <v>483</v>
          </cell>
          <cell r="N347">
            <v>3</v>
          </cell>
        </row>
        <row r="348">
          <cell r="A348" t="str">
            <v>043</v>
          </cell>
          <cell r="B348" t="str">
            <v>0301</v>
          </cell>
          <cell r="C348" t="str">
            <v>B</v>
          </cell>
          <cell r="D348">
            <v>452</v>
          </cell>
          <cell r="E348">
            <v>0</v>
          </cell>
          <cell r="F348">
            <v>142</v>
          </cell>
          <cell r="G348">
            <v>164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306</v>
          </cell>
          <cell r="N348">
            <v>3</v>
          </cell>
        </row>
        <row r="349">
          <cell r="A349" t="str">
            <v>043</v>
          </cell>
          <cell r="B349" t="str">
            <v>0301</v>
          </cell>
          <cell r="C349" t="str">
            <v>C1</v>
          </cell>
          <cell r="D349">
            <v>452</v>
          </cell>
          <cell r="E349">
            <v>1</v>
          </cell>
          <cell r="F349">
            <v>129</v>
          </cell>
          <cell r="G349">
            <v>191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321</v>
          </cell>
          <cell r="N349">
            <v>2</v>
          </cell>
        </row>
        <row r="350">
          <cell r="A350" t="str">
            <v>043</v>
          </cell>
          <cell r="B350" t="str">
            <v>0302</v>
          </cell>
          <cell r="C350" t="str">
            <v>B</v>
          </cell>
          <cell r="D350">
            <v>553</v>
          </cell>
          <cell r="E350">
            <v>1</v>
          </cell>
          <cell r="F350">
            <v>185</v>
          </cell>
          <cell r="G350">
            <v>152</v>
          </cell>
          <cell r="H350">
            <v>0</v>
          </cell>
          <cell r="I350">
            <v>0</v>
          </cell>
          <cell r="J350">
            <v>1</v>
          </cell>
          <cell r="K350">
            <v>0</v>
          </cell>
          <cell r="L350">
            <v>0</v>
          </cell>
          <cell r="M350">
            <v>339</v>
          </cell>
          <cell r="N350">
            <v>10</v>
          </cell>
        </row>
        <row r="351">
          <cell r="A351" t="str">
            <v>043</v>
          </cell>
          <cell r="B351" t="str">
            <v>0302</v>
          </cell>
          <cell r="C351" t="str">
            <v>C1</v>
          </cell>
          <cell r="D351">
            <v>554</v>
          </cell>
          <cell r="E351">
            <v>1</v>
          </cell>
          <cell r="F351">
            <v>186</v>
          </cell>
          <cell r="G351">
            <v>164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351</v>
          </cell>
          <cell r="N351">
            <v>0</v>
          </cell>
        </row>
        <row r="352">
          <cell r="A352" t="str">
            <v>043</v>
          </cell>
          <cell r="B352" t="str">
            <v>0303</v>
          </cell>
          <cell r="C352" t="str">
            <v>B</v>
          </cell>
          <cell r="D352">
            <v>418</v>
          </cell>
          <cell r="E352">
            <v>0</v>
          </cell>
          <cell r="F352">
            <v>136</v>
          </cell>
          <cell r="G352">
            <v>131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267</v>
          </cell>
          <cell r="N352">
            <v>0</v>
          </cell>
        </row>
        <row r="353">
          <cell r="A353" t="str">
            <v>043</v>
          </cell>
          <cell r="B353" t="str">
            <v>0303</v>
          </cell>
          <cell r="C353" t="str">
            <v>C1</v>
          </cell>
          <cell r="D353">
            <v>419</v>
          </cell>
          <cell r="E353">
            <v>1</v>
          </cell>
          <cell r="F353">
            <v>113</v>
          </cell>
          <cell r="G353">
            <v>159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273</v>
          </cell>
          <cell r="N353">
            <v>1</v>
          </cell>
        </row>
        <row r="354">
          <cell r="A354" t="str">
            <v>043</v>
          </cell>
          <cell r="B354" t="str">
            <v>0304</v>
          </cell>
          <cell r="C354" t="str">
            <v>B</v>
          </cell>
          <cell r="D354">
            <v>525</v>
          </cell>
          <cell r="E354">
            <v>4</v>
          </cell>
          <cell r="F354">
            <v>147</v>
          </cell>
          <cell r="G354">
            <v>167</v>
          </cell>
          <cell r="H354">
            <v>0</v>
          </cell>
          <cell r="I354">
            <v>0</v>
          </cell>
          <cell r="J354">
            <v>1</v>
          </cell>
          <cell r="K354">
            <v>0</v>
          </cell>
          <cell r="L354">
            <v>0</v>
          </cell>
          <cell r="M354">
            <v>319</v>
          </cell>
          <cell r="N354">
            <v>1</v>
          </cell>
        </row>
        <row r="355">
          <cell r="A355" t="str">
            <v>043</v>
          </cell>
          <cell r="B355" t="str">
            <v>0304</v>
          </cell>
          <cell r="C355" t="str">
            <v>C1</v>
          </cell>
          <cell r="D355">
            <v>525</v>
          </cell>
          <cell r="E355">
            <v>0</v>
          </cell>
          <cell r="F355">
            <v>135</v>
          </cell>
          <cell r="G355">
            <v>199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334</v>
          </cell>
          <cell r="N355">
            <v>4</v>
          </cell>
        </row>
        <row r="356">
          <cell r="A356" t="str">
            <v>043</v>
          </cell>
          <cell r="B356" t="str">
            <v>0305</v>
          </cell>
          <cell r="C356" t="str">
            <v>B</v>
          </cell>
          <cell r="D356">
            <v>375</v>
          </cell>
          <cell r="E356">
            <v>0</v>
          </cell>
          <cell r="F356">
            <v>142</v>
          </cell>
          <cell r="G356">
            <v>94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236</v>
          </cell>
          <cell r="N356">
            <v>3</v>
          </cell>
        </row>
        <row r="357">
          <cell r="A357" t="str">
            <v>043</v>
          </cell>
          <cell r="B357" t="str">
            <v>0305</v>
          </cell>
          <cell r="C357" t="str">
            <v>C1</v>
          </cell>
          <cell r="D357">
            <v>376</v>
          </cell>
          <cell r="E357">
            <v>1</v>
          </cell>
          <cell r="F357">
            <v>113</v>
          </cell>
          <cell r="G357">
            <v>112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226</v>
          </cell>
          <cell r="N357">
            <v>2</v>
          </cell>
        </row>
        <row r="358">
          <cell r="A358" t="str">
            <v>043</v>
          </cell>
          <cell r="B358" t="str">
            <v>0306</v>
          </cell>
          <cell r="C358" t="str">
            <v>B</v>
          </cell>
          <cell r="D358">
            <v>381</v>
          </cell>
          <cell r="E358">
            <v>2</v>
          </cell>
          <cell r="F358">
            <v>147</v>
          </cell>
          <cell r="G358">
            <v>124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273</v>
          </cell>
          <cell r="N358">
            <v>0</v>
          </cell>
        </row>
        <row r="359">
          <cell r="A359" t="str">
            <v>043</v>
          </cell>
          <cell r="B359" t="str">
            <v>0306</v>
          </cell>
          <cell r="C359" t="str">
            <v>C1</v>
          </cell>
          <cell r="D359">
            <v>382</v>
          </cell>
          <cell r="E359">
            <v>1</v>
          </cell>
          <cell r="F359">
            <v>136</v>
          </cell>
          <cell r="G359">
            <v>119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256</v>
          </cell>
          <cell r="N359">
            <v>6</v>
          </cell>
        </row>
        <row r="360">
          <cell r="A360" t="str">
            <v>043</v>
          </cell>
          <cell r="B360" t="str">
            <v>0307</v>
          </cell>
          <cell r="C360" t="str">
            <v>B</v>
          </cell>
          <cell r="D360">
            <v>471</v>
          </cell>
          <cell r="E360">
            <v>4</v>
          </cell>
          <cell r="F360">
            <v>186</v>
          </cell>
          <cell r="G360">
            <v>149</v>
          </cell>
          <cell r="H360">
            <v>0</v>
          </cell>
          <cell r="I360">
            <v>0</v>
          </cell>
          <cell r="J360">
            <v>6</v>
          </cell>
          <cell r="K360">
            <v>0</v>
          </cell>
          <cell r="L360">
            <v>0</v>
          </cell>
          <cell r="M360">
            <v>345</v>
          </cell>
          <cell r="N360">
            <v>0</v>
          </cell>
        </row>
        <row r="361">
          <cell r="A361" t="str">
            <v>043</v>
          </cell>
          <cell r="B361" t="str">
            <v>0307</v>
          </cell>
          <cell r="C361" t="str">
            <v>C1</v>
          </cell>
          <cell r="D361">
            <v>471</v>
          </cell>
          <cell r="E361">
            <v>1</v>
          </cell>
          <cell r="F361">
            <v>171</v>
          </cell>
          <cell r="G361">
            <v>164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0</v>
          </cell>
          <cell r="M361">
            <v>337</v>
          </cell>
          <cell r="N361">
            <v>0</v>
          </cell>
        </row>
        <row r="362">
          <cell r="A362" t="str">
            <v>043</v>
          </cell>
          <cell r="B362" t="str">
            <v>0308</v>
          </cell>
          <cell r="C362" t="str">
            <v>B</v>
          </cell>
          <cell r="D362">
            <v>432</v>
          </cell>
          <cell r="E362">
            <v>0</v>
          </cell>
          <cell r="F362">
            <v>173</v>
          </cell>
          <cell r="G362">
            <v>115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288</v>
          </cell>
          <cell r="N362">
            <v>0</v>
          </cell>
        </row>
        <row r="363">
          <cell r="A363" t="str">
            <v>043</v>
          </cell>
          <cell r="B363" t="str">
            <v>0308</v>
          </cell>
          <cell r="C363" t="str">
            <v>C1</v>
          </cell>
          <cell r="D363">
            <v>432</v>
          </cell>
          <cell r="E363">
            <v>1</v>
          </cell>
          <cell r="F363">
            <v>178</v>
          </cell>
          <cell r="G363">
            <v>117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296</v>
          </cell>
          <cell r="N363">
            <v>0</v>
          </cell>
        </row>
        <row r="364">
          <cell r="A364" t="str">
            <v>043</v>
          </cell>
          <cell r="B364" t="str">
            <v>0309</v>
          </cell>
          <cell r="C364" t="str">
            <v>B</v>
          </cell>
          <cell r="D364">
            <v>723</v>
          </cell>
          <cell r="E364">
            <v>0</v>
          </cell>
          <cell r="F364">
            <v>194</v>
          </cell>
          <cell r="G364">
            <v>280</v>
          </cell>
          <cell r="H364">
            <v>0</v>
          </cell>
          <cell r="I364">
            <v>0</v>
          </cell>
          <cell r="J364">
            <v>1</v>
          </cell>
          <cell r="K364">
            <v>0</v>
          </cell>
          <cell r="L364">
            <v>0</v>
          </cell>
          <cell r="M364">
            <v>475</v>
          </cell>
          <cell r="N364">
            <v>2</v>
          </cell>
        </row>
        <row r="365">
          <cell r="A365" t="str">
            <v>043</v>
          </cell>
          <cell r="B365" t="str">
            <v>0310</v>
          </cell>
          <cell r="C365" t="str">
            <v>B</v>
          </cell>
          <cell r="D365">
            <v>616</v>
          </cell>
          <cell r="E365">
            <v>1</v>
          </cell>
          <cell r="F365">
            <v>181</v>
          </cell>
          <cell r="G365">
            <v>193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375</v>
          </cell>
          <cell r="N365">
            <v>8</v>
          </cell>
        </row>
        <row r="366">
          <cell r="A366" t="str">
            <v>043</v>
          </cell>
          <cell r="B366" t="str">
            <v>0310</v>
          </cell>
          <cell r="C366" t="str">
            <v>C1</v>
          </cell>
          <cell r="D366">
            <v>617</v>
          </cell>
          <cell r="E366">
            <v>4</v>
          </cell>
          <cell r="F366">
            <v>181</v>
          </cell>
          <cell r="G366">
            <v>238</v>
          </cell>
          <cell r="H366">
            <v>0</v>
          </cell>
          <cell r="I366">
            <v>0</v>
          </cell>
          <cell r="J366">
            <v>1</v>
          </cell>
          <cell r="K366">
            <v>0</v>
          </cell>
          <cell r="L366">
            <v>0</v>
          </cell>
          <cell r="M366">
            <v>424</v>
          </cell>
          <cell r="N366">
            <v>1</v>
          </cell>
        </row>
        <row r="367">
          <cell r="A367" t="str">
            <v>043</v>
          </cell>
          <cell r="B367" t="str">
            <v>0311</v>
          </cell>
          <cell r="C367" t="str">
            <v>B</v>
          </cell>
          <cell r="D367">
            <v>478</v>
          </cell>
          <cell r="E367">
            <v>0</v>
          </cell>
          <cell r="F367">
            <v>111</v>
          </cell>
          <cell r="G367">
            <v>206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317</v>
          </cell>
          <cell r="N367">
            <v>0</v>
          </cell>
        </row>
        <row r="368">
          <cell r="A368" t="str">
            <v>043</v>
          </cell>
          <cell r="B368" t="str">
            <v>0311</v>
          </cell>
          <cell r="C368" t="str">
            <v>C1</v>
          </cell>
          <cell r="D368">
            <v>479</v>
          </cell>
          <cell r="E368">
            <v>0</v>
          </cell>
          <cell r="F368">
            <v>115</v>
          </cell>
          <cell r="G368">
            <v>208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323</v>
          </cell>
          <cell r="N368">
            <v>3</v>
          </cell>
        </row>
        <row r="369">
          <cell r="A369" t="str">
            <v>043</v>
          </cell>
          <cell r="B369" t="str">
            <v>0312</v>
          </cell>
          <cell r="C369" t="str">
            <v>B</v>
          </cell>
          <cell r="D369">
            <v>524</v>
          </cell>
          <cell r="E369">
            <v>2</v>
          </cell>
          <cell r="F369">
            <v>125</v>
          </cell>
          <cell r="G369">
            <v>264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391</v>
          </cell>
          <cell r="N369">
            <v>0</v>
          </cell>
        </row>
        <row r="370">
          <cell r="A370" t="str">
            <v>043</v>
          </cell>
          <cell r="B370" t="str">
            <v>0312</v>
          </cell>
          <cell r="C370" t="str">
            <v>C1</v>
          </cell>
          <cell r="D370">
            <v>524</v>
          </cell>
          <cell r="E370">
            <v>0</v>
          </cell>
          <cell r="F370">
            <v>118</v>
          </cell>
          <cell r="G370">
            <v>269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387</v>
          </cell>
          <cell r="N370">
            <v>0</v>
          </cell>
        </row>
        <row r="371">
          <cell r="A371" t="str">
            <v>043</v>
          </cell>
          <cell r="B371" t="str">
            <v>0313</v>
          </cell>
          <cell r="C371" t="str">
            <v>B</v>
          </cell>
          <cell r="D371">
            <v>551</v>
          </cell>
          <cell r="E371">
            <v>1</v>
          </cell>
          <cell r="F371">
            <v>149</v>
          </cell>
          <cell r="G371">
            <v>238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0</v>
          </cell>
          <cell r="M371">
            <v>389</v>
          </cell>
          <cell r="N371">
            <v>0</v>
          </cell>
        </row>
        <row r="372">
          <cell r="A372" t="str">
            <v>043</v>
          </cell>
          <cell r="B372" t="str">
            <v>0313</v>
          </cell>
          <cell r="C372" t="str">
            <v>C1</v>
          </cell>
          <cell r="D372">
            <v>552</v>
          </cell>
          <cell r="E372">
            <v>0</v>
          </cell>
          <cell r="F372">
            <v>171</v>
          </cell>
          <cell r="G372">
            <v>231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402</v>
          </cell>
          <cell r="N372">
            <v>0</v>
          </cell>
        </row>
        <row r="373">
          <cell r="A373" t="str">
            <v>043</v>
          </cell>
          <cell r="B373" t="str">
            <v>0314</v>
          </cell>
          <cell r="C373" t="str">
            <v>B</v>
          </cell>
          <cell r="D373">
            <v>452</v>
          </cell>
          <cell r="E373">
            <v>0</v>
          </cell>
          <cell r="F373">
            <v>91</v>
          </cell>
          <cell r="G373">
            <v>220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311</v>
          </cell>
          <cell r="N373">
            <v>2</v>
          </cell>
        </row>
        <row r="374">
          <cell r="A374" t="str">
            <v>043</v>
          </cell>
          <cell r="B374" t="str">
            <v>0314</v>
          </cell>
          <cell r="C374" t="str">
            <v>C1</v>
          </cell>
          <cell r="D374">
            <v>453</v>
          </cell>
          <cell r="E374">
            <v>0</v>
          </cell>
          <cell r="F374">
            <v>106</v>
          </cell>
          <cell r="G374">
            <v>212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318</v>
          </cell>
          <cell r="N374">
            <v>0</v>
          </cell>
        </row>
        <row r="375">
          <cell r="A375" t="str">
            <v>043</v>
          </cell>
          <cell r="B375" t="str">
            <v>0315</v>
          </cell>
          <cell r="C375" t="str">
            <v>B</v>
          </cell>
          <cell r="D375">
            <v>434</v>
          </cell>
          <cell r="E375">
            <v>1</v>
          </cell>
          <cell r="F375">
            <v>135</v>
          </cell>
          <cell r="G375">
            <v>157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293</v>
          </cell>
          <cell r="N375">
            <v>0</v>
          </cell>
        </row>
        <row r="376">
          <cell r="A376" t="str">
            <v>043</v>
          </cell>
          <cell r="B376" t="str">
            <v>0315</v>
          </cell>
          <cell r="C376" t="str">
            <v>C1</v>
          </cell>
          <cell r="D376">
            <v>434</v>
          </cell>
          <cell r="E376">
            <v>0</v>
          </cell>
          <cell r="F376">
            <v>108</v>
          </cell>
          <cell r="G376">
            <v>225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333</v>
          </cell>
          <cell r="N376">
            <v>0</v>
          </cell>
        </row>
        <row r="377">
          <cell r="A377" t="str">
            <v>043</v>
          </cell>
          <cell r="B377" t="str">
            <v>0316</v>
          </cell>
          <cell r="C377" t="str">
            <v>B</v>
          </cell>
          <cell r="D377">
            <v>581</v>
          </cell>
          <cell r="E377">
            <v>2</v>
          </cell>
          <cell r="F377">
            <v>188</v>
          </cell>
          <cell r="G377">
            <v>203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0</v>
          </cell>
          <cell r="M377">
            <v>394</v>
          </cell>
          <cell r="N377">
            <v>0</v>
          </cell>
        </row>
        <row r="378">
          <cell r="A378" t="str">
            <v>043</v>
          </cell>
          <cell r="B378" t="str">
            <v>0316</v>
          </cell>
          <cell r="C378" t="str">
            <v>C1</v>
          </cell>
          <cell r="D378">
            <v>581</v>
          </cell>
          <cell r="E378">
            <v>1</v>
          </cell>
          <cell r="F378">
            <v>171</v>
          </cell>
          <cell r="G378">
            <v>256</v>
          </cell>
          <cell r="H378">
            <v>0</v>
          </cell>
          <cell r="I378">
            <v>0</v>
          </cell>
          <cell r="J378">
            <v>1</v>
          </cell>
          <cell r="K378">
            <v>0</v>
          </cell>
          <cell r="L378">
            <v>0</v>
          </cell>
          <cell r="M378">
            <v>429</v>
          </cell>
          <cell r="N378">
            <v>3</v>
          </cell>
        </row>
        <row r="379">
          <cell r="A379" t="str">
            <v>043</v>
          </cell>
          <cell r="B379" t="str">
            <v>0317</v>
          </cell>
          <cell r="C379" t="str">
            <v>B</v>
          </cell>
          <cell r="D379">
            <v>390</v>
          </cell>
          <cell r="E379">
            <v>3</v>
          </cell>
          <cell r="F379">
            <v>109</v>
          </cell>
          <cell r="G379">
            <v>163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275</v>
          </cell>
          <cell r="N379">
            <v>2</v>
          </cell>
        </row>
        <row r="380">
          <cell r="A380" t="str">
            <v>043</v>
          </cell>
          <cell r="B380" t="str">
            <v>0317</v>
          </cell>
          <cell r="C380" t="str">
            <v>C1</v>
          </cell>
          <cell r="D380">
            <v>391</v>
          </cell>
          <cell r="E380">
            <v>0</v>
          </cell>
          <cell r="F380">
            <v>140</v>
          </cell>
          <cell r="G380">
            <v>134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274</v>
          </cell>
          <cell r="N380">
            <v>0</v>
          </cell>
        </row>
        <row r="381">
          <cell r="A381" t="str">
            <v>043</v>
          </cell>
          <cell r="B381" t="str">
            <v>0318</v>
          </cell>
          <cell r="C381" t="str">
            <v>B</v>
          </cell>
          <cell r="D381">
            <v>404</v>
          </cell>
          <cell r="E381">
            <v>0</v>
          </cell>
          <cell r="F381">
            <v>149</v>
          </cell>
          <cell r="G381">
            <v>135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284</v>
          </cell>
          <cell r="N381">
            <v>0</v>
          </cell>
        </row>
        <row r="382">
          <cell r="A382" t="str">
            <v>043</v>
          </cell>
          <cell r="B382" t="str">
            <v>0318</v>
          </cell>
          <cell r="C382" t="str">
            <v>C1</v>
          </cell>
          <cell r="D382">
            <v>405</v>
          </cell>
          <cell r="E382">
            <v>0</v>
          </cell>
          <cell r="F382">
            <v>111</v>
          </cell>
          <cell r="G382">
            <v>185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296</v>
          </cell>
          <cell r="N382">
            <v>0</v>
          </cell>
        </row>
        <row r="383">
          <cell r="A383" t="str">
            <v>043</v>
          </cell>
          <cell r="B383" t="str">
            <v>0319</v>
          </cell>
          <cell r="C383" t="str">
            <v>B</v>
          </cell>
          <cell r="D383">
            <v>628</v>
          </cell>
          <cell r="E383">
            <v>1</v>
          </cell>
          <cell r="F383">
            <v>167</v>
          </cell>
          <cell r="G383">
            <v>303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471</v>
          </cell>
          <cell r="N383">
            <v>2</v>
          </cell>
        </row>
        <row r="384">
          <cell r="A384" t="str">
            <v>043</v>
          </cell>
          <cell r="B384" t="str">
            <v>0320</v>
          </cell>
          <cell r="C384" t="str">
            <v>B</v>
          </cell>
          <cell r="D384">
            <v>407</v>
          </cell>
          <cell r="E384">
            <v>0</v>
          </cell>
          <cell r="F384">
            <v>121</v>
          </cell>
          <cell r="G384">
            <v>189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310</v>
          </cell>
          <cell r="N384">
            <v>0</v>
          </cell>
        </row>
        <row r="385">
          <cell r="A385" t="str">
            <v>043</v>
          </cell>
          <cell r="B385" t="str">
            <v>0320</v>
          </cell>
          <cell r="C385" t="str">
            <v>C1</v>
          </cell>
          <cell r="D385">
            <v>408</v>
          </cell>
          <cell r="E385">
            <v>0</v>
          </cell>
          <cell r="F385">
            <v>117</v>
          </cell>
          <cell r="G385">
            <v>197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314</v>
          </cell>
          <cell r="N385">
            <v>0</v>
          </cell>
        </row>
        <row r="386">
          <cell r="A386" t="str">
            <v>043</v>
          </cell>
          <cell r="B386" t="str">
            <v>0321</v>
          </cell>
          <cell r="C386" t="str">
            <v>B</v>
          </cell>
          <cell r="D386">
            <v>566</v>
          </cell>
          <cell r="E386">
            <v>0</v>
          </cell>
          <cell r="F386">
            <v>151</v>
          </cell>
          <cell r="G386">
            <v>272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423</v>
          </cell>
          <cell r="N386">
            <v>0</v>
          </cell>
        </row>
        <row r="387">
          <cell r="A387" t="str">
            <v>043</v>
          </cell>
          <cell r="B387" t="str">
            <v>0321</v>
          </cell>
          <cell r="C387" t="str">
            <v>C1</v>
          </cell>
          <cell r="D387">
            <v>566</v>
          </cell>
          <cell r="E387">
            <v>0</v>
          </cell>
          <cell r="F387">
            <v>141</v>
          </cell>
          <cell r="G387">
            <v>274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415</v>
          </cell>
          <cell r="N387">
            <v>0</v>
          </cell>
        </row>
        <row r="388">
          <cell r="A388" t="str">
            <v>043</v>
          </cell>
          <cell r="B388" t="str">
            <v>0322</v>
          </cell>
          <cell r="C388" t="str">
            <v>B</v>
          </cell>
          <cell r="D388">
            <v>408</v>
          </cell>
          <cell r="E388">
            <v>0</v>
          </cell>
          <cell r="F388">
            <v>119</v>
          </cell>
          <cell r="G388">
            <v>170</v>
          </cell>
          <cell r="H388">
            <v>0</v>
          </cell>
          <cell r="I388">
            <v>0</v>
          </cell>
          <cell r="J388">
            <v>1</v>
          </cell>
          <cell r="K388">
            <v>0</v>
          </cell>
          <cell r="L388">
            <v>0</v>
          </cell>
          <cell r="M388">
            <v>290</v>
          </cell>
          <cell r="N388">
            <v>0</v>
          </cell>
        </row>
        <row r="389">
          <cell r="A389" t="str">
            <v>043</v>
          </cell>
          <cell r="B389" t="str">
            <v>0322</v>
          </cell>
          <cell r="C389" t="str">
            <v>C1</v>
          </cell>
          <cell r="D389">
            <v>408</v>
          </cell>
          <cell r="E389">
            <v>0</v>
          </cell>
          <cell r="F389">
            <v>101</v>
          </cell>
          <cell r="G389">
            <v>168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269</v>
          </cell>
          <cell r="N389">
            <v>1</v>
          </cell>
        </row>
        <row r="390">
          <cell r="A390" t="str">
            <v>043</v>
          </cell>
          <cell r="B390" t="str">
            <v>0323</v>
          </cell>
          <cell r="C390" t="str">
            <v>B</v>
          </cell>
          <cell r="D390">
            <v>379</v>
          </cell>
          <cell r="E390">
            <v>0</v>
          </cell>
          <cell r="F390">
            <v>131</v>
          </cell>
          <cell r="G390">
            <v>148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279</v>
          </cell>
          <cell r="N390">
            <v>0</v>
          </cell>
        </row>
        <row r="391">
          <cell r="A391" t="str">
            <v>043</v>
          </cell>
          <cell r="B391" t="str">
            <v>0323</v>
          </cell>
          <cell r="C391" t="str">
            <v>C1</v>
          </cell>
          <cell r="D391">
            <v>379</v>
          </cell>
          <cell r="E391">
            <v>0</v>
          </cell>
          <cell r="F391">
            <v>113</v>
          </cell>
          <cell r="G391">
            <v>150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263</v>
          </cell>
          <cell r="N391">
            <v>0</v>
          </cell>
        </row>
        <row r="392">
          <cell r="A392" t="str">
            <v>043</v>
          </cell>
          <cell r="B392" t="str">
            <v>0324</v>
          </cell>
          <cell r="C392" t="str">
            <v>B</v>
          </cell>
          <cell r="D392">
            <v>617</v>
          </cell>
          <cell r="E392">
            <v>0</v>
          </cell>
          <cell r="F392">
            <v>224</v>
          </cell>
          <cell r="G392">
            <v>227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451</v>
          </cell>
          <cell r="N392">
            <v>2</v>
          </cell>
        </row>
        <row r="393">
          <cell r="A393" t="str">
            <v>043</v>
          </cell>
          <cell r="B393" t="str">
            <v>0325</v>
          </cell>
          <cell r="C393" t="str">
            <v>B</v>
          </cell>
          <cell r="D393">
            <v>627</v>
          </cell>
          <cell r="E393">
            <v>1</v>
          </cell>
          <cell r="F393">
            <v>295</v>
          </cell>
          <cell r="G393">
            <v>128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424</v>
          </cell>
          <cell r="N393">
            <v>0</v>
          </cell>
        </row>
        <row r="394">
          <cell r="A394" t="str">
            <v>043</v>
          </cell>
          <cell r="B394" t="str">
            <v>0325</v>
          </cell>
          <cell r="C394" t="str">
            <v>C1</v>
          </cell>
          <cell r="D394">
            <v>628</v>
          </cell>
          <cell r="E394">
            <v>1</v>
          </cell>
          <cell r="F394">
            <v>288</v>
          </cell>
          <cell r="G394">
            <v>154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443</v>
          </cell>
          <cell r="N394">
            <v>0</v>
          </cell>
        </row>
        <row r="395">
          <cell r="A395" t="str">
            <v>043</v>
          </cell>
          <cell r="B395" t="str">
            <v>0326</v>
          </cell>
          <cell r="C395" t="str">
            <v>B</v>
          </cell>
          <cell r="D395">
            <v>548</v>
          </cell>
          <cell r="E395">
            <v>0</v>
          </cell>
          <cell r="F395">
            <v>202</v>
          </cell>
          <cell r="G395">
            <v>180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382</v>
          </cell>
          <cell r="N395">
            <v>0</v>
          </cell>
        </row>
        <row r="396">
          <cell r="A396" t="str">
            <v>043</v>
          </cell>
          <cell r="B396" t="str">
            <v>0326</v>
          </cell>
          <cell r="C396" t="str">
            <v>C1</v>
          </cell>
          <cell r="D396">
            <v>548</v>
          </cell>
          <cell r="E396">
            <v>0</v>
          </cell>
          <cell r="F396">
            <v>184</v>
          </cell>
          <cell r="G396">
            <v>190</v>
          </cell>
          <cell r="H396">
            <v>0</v>
          </cell>
          <cell r="I396">
            <v>0</v>
          </cell>
          <cell r="J396">
            <v>1</v>
          </cell>
          <cell r="K396">
            <v>0</v>
          </cell>
          <cell r="L396">
            <v>0</v>
          </cell>
          <cell r="M396">
            <v>375</v>
          </cell>
          <cell r="N396">
            <v>1</v>
          </cell>
        </row>
        <row r="397">
          <cell r="A397" t="str">
            <v>043</v>
          </cell>
          <cell r="B397" t="str">
            <v>0327</v>
          </cell>
          <cell r="C397" t="str">
            <v>B</v>
          </cell>
          <cell r="D397">
            <v>575</v>
          </cell>
          <cell r="E397">
            <v>0</v>
          </cell>
          <cell r="F397">
            <v>158</v>
          </cell>
          <cell r="G397">
            <v>228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386</v>
          </cell>
          <cell r="N397">
            <v>0</v>
          </cell>
        </row>
        <row r="398">
          <cell r="A398" t="str">
            <v>043</v>
          </cell>
          <cell r="B398" t="str">
            <v>0328</v>
          </cell>
          <cell r="C398" t="str">
            <v>B</v>
          </cell>
          <cell r="D398">
            <v>517</v>
          </cell>
          <cell r="E398">
            <v>0</v>
          </cell>
          <cell r="F398">
            <v>213</v>
          </cell>
          <cell r="G398">
            <v>120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333</v>
          </cell>
          <cell r="N398">
            <v>0</v>
          </cell>
        </row>
        <row r="399">
          <cell r="A399" t="str">
            <v>043</v>
          </cell>
          <cell r="B399" t="str">
            <v>0329</v>
          </cell>
          <cell r="C399" t="str">
            <v>B</v>
          </cell>
          <cell r="D399">
            <v>688</v>
          </cell>
          <cell r="E399">
            <v>0</v>
          </cell>
          <cell r="F399">
            <v>309</v>
          </cell>
          <cell r="G399">
            <v>133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442</v>
          </cell>
          <cell r="N399">
            <v>2</v>
          </cell>
        </row>
        <row r="400">
          <cell r="A400" t="str">
            <v>043</v>
          </cell>
          <cell r="B400" t="str">
            <v>0330</v>
          </cell>
          <cell r="C400" t="str">
            <v>B</v>
          </cell>
          <cell r="D400">
            <v>561</v>
          </cell>
          <cell r="E400">
            <v>0</v>
          </cell>
          <cell r="F400">
            <v>170</v>
          </cell>
          <cell r="G400">
            <v>309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479</v>
          </cell>
          <cell r="N400">
            <v>0</v>
          </cell>
        </row>
        <row r="401">
          <cell r="A401" t="str">
            <v>043</v>
          </cell>
          <cell r="B401" t="str">
            <v>0330</v>
          </cell>
          <cell r="C401" t="str">
            <v>C1</v>
          </cell>
          <cell r="D401">
            <v>561</v>
          </cell>
          <cell r="E401">
            <v>0</v>
          </cell>
          <cell r="F401">
            <v>247</v>
          </cell>
          <cell r="G401">
            <v>223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470</v>
          </cell>
          <cell r="N401">
            <v>0</v>
          </cell>
        </row>
        <row r="402">
          <cell r="A402" t="str">
            <v>043</v>
          </cell>
          <cell r="B402" t="str">
            <v>0331</v>
          </cell>
          <cell r="C402" t="str">
            <v>B</v>
          </cell>
          <cell r="D402">
            <v>464</v>
          </cell>
          <cell r="E402">
            <v>0</v>
          </cell>
          <cell r="F402">
            <v>120</v>
          </cell>
          <cell r="G402">
            <v>259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379</v>
          </cell>
          <cell r="N402">
            <v>0</v>
          </cell>
        </row>
        <row r="403">
          <cell r="A403" t="str">
            <v>043</v>
          </cell>
          <cell r="B403" t="str">
            <v>0331</v>
          </cell>
          <cell r="C403" t="str">
            <v>C1</v>
          </cell>
          <cell r="D403">
            <v>464</v>
          </cell>
          <cell r="E403">
            <v>0</v>
          </cell>
          <cell r="F403">
            <v>122</v>
          </cell>
          <cell r="G403">
            <v>270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392</v>
          </cell>
          <cell r="N403">
            <v>0</v>
          </cell>
        </row>
        <row r="404">
          <cell r="A404" t="str">
            <v>043</v>
          </cell>
          <cell r="B404" t="str">
            <v>0332</v>
          </cell>
          <cell r="C404" t="str">
            <v>B</v>
          </cell>
          <cell r="D404">
            <v>459</v>
          </cell>
          <cell r="E404">
            <v>1</v>
          </cell>
          <cell r="F404">
            <v>252</v>
          </cell>
          <cell r="G404">
            <v>72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325</v>
          </cell>
          <cell r="N404">
            <v>1</v>
          </cell>
        </row>
        <row r="405">
          <cell r="A405" t="str">
            <v>044</v>
          </cell>
          <cell r="B405" t="str">
            <v>0333</v>
          </cell>
          <cell r="C405" t="str">
            <v>B</v>
          </cell>
          <cell r="D405">
            <v>603</v>
          </cell>
          <cell r="E405">
            <v>180</v>
          </cell>
          <cell r="F405">
            <v>151</v>
          </cell>
          <cell r="G405">
            <v>26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357</v>
          </cell>
          <cell r="N405">
            <v>10</v>
          </cell>
        </row>
        <row r="406">
          <cell r="A406" t="str">
            <v>044</v>
          </cell>
          <cell r="B406" t="str">
            <v>0334</v>
          </cell>
          <cell r="C406" t="str">
            <v>B</v>
          </cell>
          <cell r="D406">
            <v>721</v>
          </cell>
          <cell r="E406" t="str">
            <v>VOTACION ANULADA POR RESOLUCION DEL TRIBUNAL ESTATAL ELECTORAL</v>
          </cell>
        </row>
        <row r="407">
          <cell r="A407" t="str">
            <v>044</v>
          </cell>
          <cell r="B407" t="str">
            <v>0335</v>
          </cell>
          <cell r="C407" t="str">
            <v>B</v>
          </cell>
          <cell r="D407">
            <v>575</v>
          </cell>
          <cell r="E407">
            <v>95</v>
          </cell>
          <cell r="F407">
            <v>167</v>
          </cell>
          <cell r="G407">
            <v>37</v>
          </cell>
          <cell r="H407">
            <v>0</v>
          </cell>
          <cell r="I407">
            <v>2</v>
          </cell>
          <cell r="J407">
            <v>0</v>
          </cell>
          <cell r="K407">
            <v>0</v>
          </cell>
          <cell r="L407">
            <v>0</v>
          </cell>
          <cell r="M407">
            <v>301</v>
          </cell>
          <cell r="N407">
            <v>7</v>
          </cell>
        </row>
        <row r="408">
          <cell r="A408" t="str">
            <v>044</v>
          </cell>
          <cell r="B408" t="str">
            <v>0336</v>
          </cell>
          <cell r="C408" t="str">
            <v>B</v>
          </cell>
          <cell r="D408">
            <v>622</v>
          </cell>
          <cell r="E408">
            <v>159</v>
          </cell>
          <cell r="F408">
            <v>159</v>
          </cell>
          <cell r="G408">
            <v>29</v>
          </cell>
          <cell r="H408">
            <v>2</v>
          </cell>
          <cell r="I408">
            <v>3</v>
          </cell>
          <cell r="J408">
            <v>0</v>
          </cell>
          <cell r="K408">
            <v>0</v>
          </cell>
          <cell r="L408">
            <v>0</v>
          </cell>
          <cell r="M408">
            <v>352</v>
          </cell>
          <cell r="N408">
            <v>12</v>
          </cell>
        </row>
        <row r="409">
          <cell r="A409" t="str">
            <v>044</v>
          </cell>
          <cell r="B409" t="str">
            <v>0337</v>
          </cell>
          <cell r="C409" t="str">
            <v>B</v>
          </cell>
          <cell r="D409">
            <v>443</v>
          </cell>
          <cell r="E409">
            <v>110</v>
          </cell>
          <cell r="F409">
            <v>146</v>
          </cell>
          <cell r="G409">
            <v>4</v>
          </cell>
          <cell r="H409">
            <v>0</v>
          </cell>
          <cell r="I409">
            <v>2</v>
          </cell>
          <cell r="J409">
            <v>0</v>
          </cell>
          <cell r="K409">
            <v>0</v>
          </cell>
          <cell r="L409">
            <v>0</v>
          </cell>
          <cell r="M409">
            <v>262</v>
          </cell>
          <cell r="N409">
            <v>5</v>
          </cell>
        </row>
        <row r="410">
          <cell r="A410" t="str">
            <v>044</v>
          </cell>
          <cell r="B410" t="str">
            <v>0337</v>
          </cell>
          <cell r="C410" t="str">
            <v>C1</v>
          </cell>
          <cell r="D410">
            <v>444</v>
          </cell>
          <cell r="E410">
            <v>109</v>
          </cell>
          <cell r="F410">
            <v>138</v>
          </cell>
          <cell r="G410">
            <v>5</v>
          </cell>
          <cell r="H410">
            <v>0</v>
          </cell>
          <cell r="I410">
            <v>1</v>
          </cell>
          <cell r="J410">
            <v>0</v>
          </cell>
          <cell r="K410">
            <v>0</v>
          </cell>
          <cell r="L410">
            <v>0</v>
          </cell>
          <cell r="M410">
            <v>253</v>
          </cell>
          <cell r="N410">
            <v>2</v>
          </cell>
        </row>
        <row r="411">
          <cell r="A411" t="str">
            <v>044</v>
          </cell>
          <cell r="B411" t="str">
            <v>0338</v>
          </cell>
          <cell r="C411" t="str">
            <v>B</v>
          </cell>
          <cell r="D411">
            <v>513</v>
          </cell>
          <cell r="E411">
            <v>136</v>
          </cell>
          <cell r="F411">
            <v>143</v>
          </cell>
          <cell r="G411">
            <v>23</v>
          </cell>
          <cell r="H411">
            <v>3</v>
          </cell>
          <cell r="I411">
            <v>3</v>
          </cell>
          <cell r="J411">
            <v>0</v>
          </cell>
          <cell r="K411">
            <v>0</v>
          </cell>
          <cell r="L411">
            <v>0</v>
          </cell>
          <cell r="M411">
            <v>308</v>
          </cell>
          <cell r="N411">
            <v>2</v>
          </cell>
        </row>
        <row r="412">
          <cell r="A412" t="str">
            <v>044</v>
          </cell>
          <cell r="B412" t="str">
            <v>0338</v>
          </cell>
          <cell r="C412" t="str">
            <v>C1</v>
          </cell>
          <cell r="D412">
            <v>514</v>
          </cell>
          <cell r="E412">
            <v>147</v>
          </cell>
          <cell r="F412">
            <v>128</v>
          </cell>
          <cell r="G412">
            <v>18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293</v>
          </cell>
          <cell r="N412">
            <v>9</v>
          </cell>
        </row>
        <row r="413">
          <cell r="A413" t="str">
            <v>044</v>
          </cell>
          <cell r="B413" t="str">
            <v>0339</v>
          </cell>
          <cell r="C413" t="str">
            <v>B</v>
          </cell>
          <cell r="D413">
            <v>497</v>
          </cell>
          <cell r="E413">
            <v>141</v>
          </cell>
          <cell r="F413">
            <v>131</v>
          </cell>
          <cell r="G413">
            <v>18</v>
          </cell>
          <cell r="H413">
            <v>1</v>
          </cell>
          <cell r="I413">
            <v>1</v>
          </cell>
          <cell r="J413">
            <v>0</v>
          </cell>
          <cell r="K413">
            <v>0</v>
          </cell>
          <cell r="L413">
            <v>0</v>
          </cell>
          <cell r="M413">
            <v>292</v>
          </cell>
          <cell r="N413">
            <v>5</v>
          </cell>
        </row>
        <row r="414">
          <cell r="A414" t="str">
            <v>044</v>
          </cell>
          <cell r="B414" t="str">
            <v>0339</v>
          </cell>
          <cell r="C414" t="str">
            <v>C1</v>
          </cell>
          <cell r="D414">
            <v>497</v>
          </cell>
          <cell r="E414">
            <v>158</v>
          </cell>
          <cell r="F414">
            <v>98</v>
          </cell>
          <cell r="G414">
            <v>18</v>
          </cell>
          <cell r="H414">
            <v>3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277</v>
          </cell>
          <cell r="N414">
            <v>6</v>
          </cell>
        </row>
        <row r="415">
          <cell r="A415" t="str">
            <v>044</v>
          </cell>
          <cell r="B415" t="str">
            <v>0340</v>
          </cell>
          <cell r="C415" t="str">
            <v>B</v>
          </cell>
          <cell r="D415">
            <v>613</v>
          </cell>
          <cell r="E415">
            <v>205</v>
          </cell>
          <cell r="F415">
            <v>130</v>
          </cell>
          <cell r="G415">
            <v>50</v>
          </cell>
          <cell r="H415">
            <v>1</v>
          </cell>
          <cell r="I415">
            <v>2</v>
          </cell>
          <cell r="J415">
            <v>0</v>
          </cell>
          <cell r="K415">
            <v>0</v>
          </cell>
          <cell r="L415">
            <v>0</v>
          </cell>
          <cell r="M415">
            <v>388</v>
          </cell>
          <cell r="N415">
            <v>10</v>
          </cell>
        </row>
        <row r="416">
          <cell r="A416" t="str">
            <v>044</v>
          </cell>
          <cell r="B416" t="str">
            <v>0341</v>
          </cell>
          <cell r="C416" t="str">
            <v>B</v>
          </cell>
          <cell r="D416">
            <v>585</v>
          </cell>
          <cell r="E416">
            <v>161</v>
          </cell>
          <cell r="F416">
            <v>116</v>
          </cell>
          <cell r="G416">
            <v>65</v>
          </cell>
          <cell r="H416">
            <v>5</v>
          </cell>
          <cell r="I416">
            <v>2</v>
          </cell>
          <cell r="J416">
            <v>0</v>
          </cell>
          <cell r="K416">
            <v>0</v>
          </cell>
          <cell r="L416">
            <v>11</v>
          </cell>
          <cell r="M416">
            <v>360</v>
          </cell>
          <cell r="N416">
            <v>0</v>
          </cell>
        </row>
        <row r="417">
          <cell r="A417" t="str">
            <v>044</v>
          </cell>
          <cell r="B417" t="str">
            <v>0342</v>
          </cell>
          <cell r="C417" t="str">
            <v>B</v>
          </cell>
          <cell r="D417">
            <v>513</v>
          </cell>
          <cell r="E417">
            <v>151</v>
          </cell>
          <cell r="F417">
            <v>117</v>
          </cell>
          <cell r="G417">
            <v>9</v>
          </cell>
          <cell r="H417">
            <v>1</v>
          </cell>
          <cell r="I417">
            <v>1</v>
          </cell>
          <cell r="J417">
            <v>0</v>
          </cell>
          <cell r="K417">
            <v>0</v>
          </cell>
          <cell r="L417">
            <v>0</v>
          </cell>
          <cell r="M417">
            <v>279</v>
          </cell>
          <cell r="N417">
            <v>2</v>
          </cell>
        </row>
        <row r="418">
          <cell r="A418" t="str">
            <v>044</v>
          </cell>
          <cell r="B418" t="str">
            <v>0342</v>
          </cell>
          <cell r="C418" t="str">
            <v>C1</v>
          </cell>
          <cell r="D418">
            <v>513</v>
          </cell>
          <cell r="E418">
            <v>146</v>
          </cell>
          <cell r="F418">
            <v>123</v>
          </cell>
          <cell r="G418">
            <v>11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280</v>
          </cell>
          <cell r="N418">
            <v>9</v>
          </cell>
        </row>
        <row r="419">
          <cell r="A419" t="str">
            <v>044</v>
          </cell>
          <cell r="B419" t="str">
            <v>0343</v>
          </cell>
          <cell r="C419" t="str">
            <v>B</v>
          </cell>
          <cell r="D419">
            <v>430</v>
          </cell>
          <cell r="E419">
            <v>146</v>
          </cell>
          <cell r="F419">
            <v>97</v>
          </cell>
          <cell r="G419">
            <v>9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252</v>
          </cell>
          <cell r="N419">
            <v>2</v>
          </cell>
        </row>
        <row r="420">
          <cell r="A420" t="str">
            <v>044</v>
          </cell>
          <cell r="B420" t="str">
            <v>0343</v>
          </cell>
          <cell r="C420" t="str">
            <v>C1</v>
          </cell>
          <cell r="D420">
            <v>431</v>
          </cell>
          <cell r="E420">
            <v>144</v>
          </cell>
          <cell r="F420">
            <v>85</v>
          </cell>
          <cell r="G420">
            <v>12</v>
          </cell>
          <cell r="H420">
            <v>1</v>
          </cell>
          <cell r="I420">
            <v>2</v>
          </cell>
          <cell r="J420">
            <v>0</v>
          </cell>
          <cell r="K420">
            <v>0</v>
          </cell>
          <cell r="L420">
            <v>0</v>
          </cell>
          <cell r="M420">
            <v>244</v>
          </cell>
          <cell r="N420">
            <v>4</v>
          </cell>
        </row>
        <row r="421">
          <cell r="A421" t="str">
            <v>044</v>
          </cell>
          <cell r="B421" t="str">
            <v>0344</v>
          </cell>
          <cell r="C421" t="str">
            <v>B</v>
          </cell>
          <cell r="D421">
            <v>731</v>
          </cell>
          <cell r="E421">
            <v>181</v>
          </cell>
          <cell r="F421">
            <v>200</v>
          </cell>
          <cell r="G421">
            <v>23</v>
          </cell>
          <cell r="H421">
            <v>0</v>
          </cell>
          <cell r="I421">
            <v>1</v>
          </cell>
          <cell r="J421">
            <v>0</v>
          </cell>
          <cell r="K421">
            <v>0</v>
          </cell>
          <cell r="L421">
            <v>0</v>
          </cell>
          <cell r="M421">
            <v>405</v>
          </cell>
          <cell r="N421">
            <v>4</v>
          </cell>
        </row>
        <row r="422">
          <cell r="A422" t="str">
            <v>044</v>
          </cell>
          <cell r="B422" t="str">
            <v>0345</v>
          </cell>
          <cell r="C422" t="str">
            <v>B</v>
          </cell>
          <cell r="D422">
            <v>483</v>
          </cell>
          <cell r="E422">
            <v>131</v>
          </cell>
          <cell r="F422">
            <v>108</v>
          </cell>
          <cell r="G422">
            <v>27</v>
          </cell>
          <cell r="H422">
            <v>0</v>
          </cell>
          <cell r="I422">
            <v>3</v>
          </cell>
          <cell r="J422">
            <v>0</v>
          </cell>
          <cell r="K422">
            <v>0</v>
          </cell>
          <cell r="L422">
            <v>0</v>
          </cell>
          <cell r="M422">
            <v>269</v>
          </cell>
          <cell r="N422">
            <v>4</v>
          </cell>
        </row>
        <row r="423">
          <cell r="A423" t="str">
            <v>044</v>
          </cell>
          <cell r="B423" t="str">
            <v>0345</v>
          </cell>
          <cell r="C423" t="str">
            <v>C1</v>
          </cell>
          <cell r="D423">
            <v>484</v>
          </cell>
          <cell r="E423">
            <v>129</v>
          </cell>
          <cell r="F423">
            <v>102</v>
          </cell>
          <cell r="G423">
            <v>36</v>
          </cell>
          <cell r="H423">
            <v>4</v>
          </cell>
          <cell r="I423">
            <v>1</v>
          </cell>
          <cell r="J423">
            <v>0</v>
          </cell>
          <cell r="K423">
            <v>0</v>
          </cell>
          <cell r="L423">
            <v>0</v>
          </cell>
          <cell r="M423">
            <v>272</v>
          </cell>
          <cell r="N423">
            <v>2</v>
          </cell>
        </row>
        <row r="424">
          <cell r="A424" t="str">
            <v>044</v>
          </cell>
          <cell r="B424" t="str">
            <v>0346</v>
          </cell>
          <cell r="C424" t="str">
            <v>B</v>
          </cell>
          <cell r="D424">
            <v>476</v>
          </cell>
          <cell r="E424">
            <v>132</v>
          </cell>
          <cell r="F424">
            <v>88</v>
          </cell>
          <cell r="G424">
            <v>20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240</v>
          </cell>
          <cell r="N424">
            <v>2</v>
          </cell>
        </row>
        <row r="425">
          <cell r="A425" t="str">
            <v>044</v>
          </cell>
          <cell r="B425" t="str">
            <v>0347</v>
          </cell>
          <cell r="C425" t="str">
            <v>B</v>
          </cell>
          <cell r="D425">
            <v>624</v>
          </cell>
          <cell r="E425">
            <v>197</v>
          </cell>
          <cell r="F425">
            <v>110</v>
          </cell>
          <cell r="G425">
            <v>38</v>
          </cell>
          <cell r="H425">
            <v>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348</v>
          </cell>
          <cell r="N425">
            <v>12</v>
          </cell>
        </row>
        <row r="426">
          <cell r="A426" t="str">
            <v>044</v>
          </cell>
          <cell r="B426" t="str">
            <v>0348</v>
          </cell>
          <cell r="C426" t="str">
            <v>B</v>
          </cell>
          <cell r="D426">
            <v>505</v>
          </cell>
          <cell r="E426">
            <v>126</v>
          </cell>
          <cell r="F426">
            <v>151</v>
          </cell>
          <cell r="G426">
            <v>19</v>
          </cell>
          <cell r="H426">
            <v>1</v>
          </cell>
          <cell r="I426">
            <v>3</v>
          </cell>
          <cell r="J426">
            <v>0</v>
          </cell>
          <cell r="K426">
            <v>0</v>
          </cell>
          <cell r="L426">
            <v>0</v>
          </cell>
          <cell r="M426">
            <v>300</v>
          </cell>
          <cell r="N426">
            <v>6</v>
          </cell>
        </row>
        <row r="427">
          <cell r="A427" t="str">
            <v>044</v>
          </cell>
          <cell r="B427" t="str">
            <v>0348</v>
          </cell>
          <cell r="C427" t="str">
            <v>C1</v>
          </cell>
          <cell r="D427">
            <v>506</v>
          </cell>
          <cell r="E427">
            <v>118</v>
          </cell>
          <cell r="F427">
            <v>153</v>
          </cell>
          <cell r="G427">
            <v>13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284</v>
          </cell>
          <cell r="N427">
            <v>5</v>
          </cell>
        </row>
        <row r="428">
          <cell r="A428" t="str">
            <v>044</v>
          </cell>
          <cell r="B428" t="str">
            <v>0349</v>
          </cell>
          <cell r="C428" t="str">
            <v>B</v>
          </cell>
          <cell r="D428">
            <v>582</v>
          </cell>
          <cell r="E428">
            <v>156</v>
          </cell>
          <cell r="F428">
            <v>175</v>
          </cell>
          <cell r="G428">
            <v>12</v>
          </cell>
          <cell r="H428">
            <v>1</v>
          </cell>
          <cell r="I428">
            <v>4</v>
          </cell>
          <cell r="J428">
            <v>0</v>
          </cell>
          <cell r="K428">
            <v>0</v>
          </cell>
          <cell r="L428">
            <v>0</v>
          </cell>
          <cell r="M428">
            <v>348</v>
          </cell>
          <cell r="N428">
            <v>3</v>
          </cell>
        </row>
        <row r="429">
          <cell r="A429" t="str">
            <v>044</v>
          </cell>
          <cell r="B429" t="str">
            <v>0350</v>
          </cell>
          <cell r="C429" t="str">
            <v>B</v>
          </cell>
          <cell r="D429">
            <v>450</v>
          </cell>
          <cell r="E429">
            <v>99</v>
          </cell>
          <cell r="F429">
            <v>154</v>
          </cell>
          <cell r="G429">
            <v>16</v>
          </cell>
          <cell r="H429">
            <v>0</v>
          </cell>
          <cell r="I429">
            <v>3</v>
          </cell>
          <cell r="J429">
            <v>0</v>
          </cell>
          <cell r="K429">
            <v>0</v>
          </cell>
          <cell r="L429">
            <v>0</v>
          </cell>
          <cell r="M429">
            <v>272</v>
          </cell>
          <cell r="N429">
            <v>5</v>
          </cell>
        </row>
        <row r="430">
          <cell r="A430" t="str">
            <v>044</v>
          </cell>
          <cell r="B430" t="str">
            <v>0351</v>
          </cell>
          <cell r="C430" t="str">
            <v>B</v>
          </cell>
          <cell r="D430">
            <v>518</v>
          </cell>
          <cell r="E430">
            <v>126</v>
          </cell>
          <cell r="F430">
            <v>123</v>
          </cell>
          <cell r="G430">
            <v>19</v>
          </cell>
          <cell r="H430">
            <v>1</v>
          </cell>
          <cell r="I430">
            <v>4</v>
          </cell>
          <cell r="J430">
            <v>0</v>
          </cell>
          <cell r="K430">
            <v>0</v>
          </cell>
          <cell r="L430">
            <v>0</v>
          </cell>
          <cell r="M430">
            <v>273</v>
          </cell>
          <cell r="N430">
            <v>6</v>
          </cell>
        </row>
        <row r="431">
          <cell r="A431" t="str">
            <v>044</v>
          </cell>
          <cell r="B431" t="str">
            <v>0351</v>
          </cell>
          <cell r="C431" t="str">
            <v>C1</v>
          </cell>
          <cell r="D431">
            <v>518</v>
          </cell>
          <cell r="E431">
            <v>159</v>
          </cell>
          <cell r="F431">
            <v>120</v>
          </cell>
          <cell r="G431">
            <v>24</v>
          </cell>
          <cell r="H431">
            <v>0</v>
          </cell>
          <cell r="I431">
            <v>1</v>
          </cell>
          <cell r="J431">
            <v>0</v>
          </cell>
          <cell r="K431">
            <v>0</v>
          </cell>
          <cell r="L431">
            <v>0</v>
          </cell>
          <cell r="M431">
            <v>304</v>
          </cell>
          <cell r="N431">
            <v>2</v>
          </cell>
        </row>
        <row r="432">
          <cell r="A432" t="str">
            <v>044</v>
          </cell>
          <cell r="B432" t="str">
            <v>0352</v>
          </cell>
          <cell r="C432" t="str">
            <v>B</v>
          </cell>
          <cell r="D432">
            <v>548</v>
          </cell>
          <cell r="E432">
            <v>180</v>
          </cell>
          <cell r="F432">
            <v>117</v>
          </cell>
          <cell r="G432">
            <v>20</v>
          </cell>
          <cell r="H432">
            <v>1</v>
          </cell>
          <cell r="I432">
            <v>1</v>
          </cell>
          <cell r="J432">
            <v>0</v>
          </cell>
          <cell r="K432">
            <v>0</v>
          </cell>
          <cell r="L432">
            <v>0</v>
          </cell>
          <cell r="M432">
            <v>319</v>
          </cell>
          <cell r="N432">
            <v>3</v>
          </cell>
        </row>
        <row r="433">
          <cell r="A433" t="str">
            <v>044</v>
          </cell>
          <cell r="B433" t="str">
            <v>0352</v>
          </cell>
          <cell r="C433" t="str">
            <v>C1</v>
          </cell>
          <cell r="D433">
            <v>548</v>
          </cell>
          <cell r="E433">
            <v>188</v>
          </cell>
          <cell r="F433">
            <v>127</v>
          </cell>
          <cell r="G433">
            <v>20</v>
          </cell>
          <cell r="H433">
            <v>2</v>
          </cell>
          <cell r="I433">
            <v>4</v>
          </cell>
          <cell r="J433">
            <v>0</v>
          </cell>
          <cell r="K433">
            <v>0</v>
          </cell>
          <cell r="L433">
            <v>0</v>
          </cell>
          <cell r="M433">
            <v>341</v>
          </cell>
          <cell r="N433">
            <v>0</v>
          </cell>
        </row>
        <row r="434">
          <cell r="A434" t="str">
            <v>044</v>
          </cell>
          <cell r="B434" t="str">
            <v>0353</v>
          </cell>
          <cell r="C434" t="str">
            <v>B</v>
          </cell>
          <cell r="D434">
            <v>415</v>
          </cell>
          <cell r="E434">
            <v>117</v>
          </cell>
          <cell r="F434">
            <v>93</v>
          </cell>
          <cell r="G434">
            <v>13</v>
          </cell>
          <cell r="H434">
            <v>3</v>
          </cell>
          <cell r="I434">
            <v>1</v>
          </cell>
          <cell r="J434">
            <v>0</v>
          </cell>
          <cell r="K434">
            <v>0</v>
          </cell>
          <cell r="L434">
            <v>0</v>
          </cell>
          <cell r="M434">
            <v>227</v>
          </cell>
          <cell r="N434">
            <v>6</v>
          </cell>
        </row>
        <row r="435">
          <cell r="A435" t="str">
            <v>044</v>
          </cell>
          <cell r="B435" t="str">
            <v>0354</v>
          </cell>
          <cell r="C435" t="str">
            <v>B</v>
          </cell>
          <cell r="D435">
            <v>469</v>
          </cell>
          <cell r="E435">
            <v>131</v>
          </cell>
          <cell r="F435">
            <v>112</v>
          </cell>
          <cell r="G435">
            <v>9</v>
          </cell>
          <cell r="H435">
            <v>1</v>
          </cell>
          <cell r="I435">
            <v>1</v>
          </cell>
          <cell r="J435">
            <v>0</v>
          </cell>
          <cell r="K435">
            <v>0</v>
          </cell>
          <cell r="L435">
            <v>0</v>
          </cell>
          <cell r="M435">
            <v>254</v>
          </cell>
          <cell r="N435">
            <v>6</v>
          </cell>
        </row>
        <row r="436">
          <cell r="A436" t="str">
            <v>044</v>
          </cell>
          <cell r="B436" t="str">
            <v>0354</v>
          </cell>
          <cell r="C436" t="str">
            <v>C1</v>
          </cell>
          <cell r="D436">
            <v>469</v>
          </cell>
          <cell r="E436">
            <v>130</v>
          </cell>
          <cell r="F436">
            <v>130</v>
          </cell>
          <cell r="G436">
            <v>16</v>
          </cell>
          <cell r="H436">
            <v>1</v>
          </cell>
          <cell r="I436">
            <v>3</v>
          </cell>
          <cell r="J436">
            <v>0</v>
          </cell>
          <cell r="K436">
            <v>0</v>
          </cell>
          <cell r="L436">
            <v>0</v>
          </cell>
          <cell r="M436">
            <v>280</v>
          </cell>
          <cell r="N436">
            <v>0</v>
          </cell>
        </row>
        <row r="437">
          <cell r="A437" t="str">
            <v>044</v>
          </cell>
          <cell r="B437" t="str">
            <v>0355</v>
          </cell>
          <cell r="C437" t="str">
            <v>B</v>
          </cell>
          <cell r="D437">
            <v>552</v>
          </cell>
          <cell r="E437">
            <v>114</v>
          </cell>
          <cell r="F437">
            <v>203</v>
          </cell>
          <cell r="G437">
            <v>12</v>
          </cell>
          <cell r="H437">
            <v>0</v>
          </cell>
          <cell r="I437">
            <v>1</v>
          </cell>
          <cell r="J437">
            <v>0</v>
          </cell>
          <cell r="K437">
            <v>0</v>
          </cell>
          <cell r="L437">
            <v>0</v>
          </cell>
          <cell r="M437">
            <v>330</v>
          </cell>
          <cell r="N437">
            <v>0</v>
          </cell>
        </row>
        <row r="438">
          <cell r="A438" t="str">
            <v>044</v>
          </cell>
          <cell r="B438" t="str">
            <v>0356</v>
          </cell>
          <cell r="C438" t="str">
            <v>B</v>
          </cell>
          <cell r="D438">
            <v>302</v>
          </cell>
          <cell r="E438">
            <v>101</v>
          </cell>
          <cell r="F438">
            <v>60</v>
          </cell>
          <cell r="G438">
            <v>6</v>
          </cell>
          <cell r="H438">
            <v>1</v>
          </cell>
          <cell r="I438">
            <v>1</v>
          </cell>
          <cell r="J438">
            <v>0</v>
          </cell>
          <cell r="K438">
            <v>0</v>
          </cell>
          <cell r="L438">
            <v>0</v>
          </cell>
          <cell r="M438">
            <v>169</v>
          </cell>
          <cell r="N438">
            <v>3</v>
          </cell>
        </row>
        <row r="439">
          <cell r="A439" t="str">
            <v>044</v>
          </cell>
          <cell r="B439" t="str">
            <v>0357</v>
          </cell>
          <cell r="C439" t="str">
            <v>B</v>
          </cell>
          <cell r="D439">
            <v>546</v>
          </cell>
          <cell r="E439">
            <v>164</v>
          </cell>
          <cell r="F439">
            <v>152</v>
          </cell>
          <cell r="G439">
            <v>7</v>
          </cell>
          <cell r="H439">
            <v>1</v>
          </cell>
          <cell r="I439">
            <v>3</v>
          </cell>
          <cell r="J439">
            <v>0</v>
          </cell>
          <cell r="K439">
            <v>0</v>
          </cell>
          <cell r="L439">
            <v>0</v>
          </cell>
          <cell r="M439">
            <v>327</v>
          </cell>
          <cell r="N439">
            <v>10</v>
          </cell>
        </row>
        <row r="440">
          <cell r="A440" t="str">
            <v>044</v>
          </cell>
          <cell r="B440" t="str">
            <v>0357</v>
          </cell>
          <cell r="C440" t="str">
            <v>X1</v>
          </cell>
          <cell r="D440">
            <v>352</v>
          </cell>
          <cell r="E440">
            <v>90</v>
          </cell>
          <cell r="F440">
            <v>38</v>
          </cell>
          <cell r="G440">
            <v>15</v>
          </cell>
          <cell r="H440">
            <v>2</v>
          </cell>
          <cell r="I440">
            <v>1</v>
          </cell>
          <cell r="J440">
            <v>0</v>
          </cell>
          <cell r="K440">
            <v>0</v>
          </cell>
          <cell r="L440">
            <v>0</v>
          </cell>
          <cell r="M440">
            <v>146</v>
          </cell>
          <cell r="N440">
            <v>3</v>
          </cell>
        </row>
        <row r="441">
          <cell r="A441" t="str">
            <v>044</v>
          </cell>
          <cell r="B441" t="str">
            <v>0358</v>
          </cell>
          <cell r="C441" t="str">
            <v>B</v>
          </cell>
          <cell r="D441">
            <v>498</v>
          </cell>
          <cell r="E441">
            <v>160</v>
          </cell>
          <cell r="F441">
            <v>105</v>
          </cell>
          <cell r="G441">
            <v>10</v>
          </cell>
          <cell r="H441">
            <v>5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280</v>
          </cell>
          <cell r="N441">
            <v>7</v>
          </cell>
        </row>
        <row r="442">
          <cell r="A442" t="str">
            <v>044</v>
          </cell>
          <cell r="B442" t="str">
            <v>0359</v>
          </cell>
          <cell r="C442" t="str">
            <v>B</v>
          </cell>
          <cell r="D442">
            <v>732</v>
          </cell>
          <cell r="E442">
            <v>171</v>
          </cell>
          <cell r="F442">
            <v>285</v>
          </cell>
          <cell r="G442">
            <v>14</v>
          </cell>
          <cell r="H442">
            <v>6</v>
          </cell>
          <cell r="I442">
            <v>1</v>
          </cell>
          <cell r="J442">
            <v>0</v>
          </cell>
          <cell r="K442">
            <v>0</v>
          </cell>
          <cell r="L442">
            <v>0</v>
          </cell>
          <cell r="M442">
            <v>477</v>
          </cell>
          <cell r="N442">
            <v>3</v>
          </cell>
        </row>
        <row r="443">
          <cell r="A443" t="str">
            <v>044</v>
          </cell>
          <cell r="B443" t="str">
            <v>0360</v>
          </cell>
          <cell r="C443" t="str">
            <v>B</v>
          </cell>
          <cell r="D443">
            <v>445</v>
          </cell>
          <cell r="E443">
            <v>144</v>
          </cell>
          <cell r="F443">
            <v>98</v>
          </cell>
          <cell r="G443">
            <v>15</v>
          </cell>
          <cell r="H443">
            <v>3</v>
          </cell>
          <cell r="I443">
            <v>3</v>
          </cell>
          <cell r="J443">
            <v>0</v>
          </cell>
          <cell r="K443">
            <v>0</v>
          </cell>
          <cell r="L443">
            <v>0</v>
          </cell>
          <cell r="M443">
            <v>263</v>
          </cell>
          <cell r="N443">
            <v>4</v>
          </cell>
        </row>
        <row r="444">
          <cell r="A444" t="str">
            <v>044</v>
          </cell>
          <cell r="B444" t="str">
            <v>0360</v>
          </cell>
          <cell r="C444" t="str">
            <v>C1</v>
          </cell>
          <cell r="D444">
            <v>445</v>
          </cell>
          <cell r="E444">
            <v>155</v>
          </cell>
          <cell r="F444">
            <v>92</v>
          </cell>
          <cell r="G444">
            <v>11</v>
          </cell>
          <cell r="H444">
            <v>3</v>
          </cell>
          <cell r="I444">
            <v>3</v>
          </cell>
          <cell r="J444">
            <v>0</v>
          </cell>
          <cell r="K444">
            <v>0</v>
          </cell>
          <cell r="L444">
            <v>0</v>
          </cell>
          <cell r="M444">
            <v>264</v>
          </cell>
          <cell r="N444">
            <v>8</v>
          </cell>
        </row>
        <row r="445">
          <cell r="A445" t="str">
            <v>044</v>
          </cell>
          <cell r="B445" t="str">
            <v>0361</v>
          </cell>
          <cell r="C445" t="str">
            <v>B</v>
          </cell>
          <cell r="D445">
            <v>442</v>
          </cell>
          <cell r="E445">
            <v>164</v>
          </cell>
          <cell r="F445">
            <v>84</v>
          </cell>
          <cell r="G445">
            <v>3</v>
          </cell>
          <cell r="H445">
            <v>1</v>
          </cell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253</v>
          </cell>
          <cell r="N445">
            <v>3</v>
          </cell>
        </row>
        <row r="446">
          <cell r="A446" t="str">
            <v>044</v>
          </cell>
          <cell r="B446" t="str">
            <v>0361</v>
          </cell>
          <cell r="C446" t="str">
            <v>X1</v>
          </cell>
          <cell r="D446">
            <v>350</v>
          </cell>
          <cell r="E446">
            <v>88</v>
          </cell>
          <cell r="F446">
            <v>71</v>
          </cell>
          <cell r="G446">
            <v>4</v>
          </cell>
          <cell r="H446">
            <v>2</v>
          </cell>
          <cell r="I446">
            <v>2</v>
          </cell>
          <cell r="J446">
            <v>0</v>
          </cell>
          <cell r="K446">
            <v>0</v>
          </cell>
          <cell r="L446">
            <v>0</v>
          </cell>
          <cell r="M446">
            <v>167</v>
          </cell>
          <cell r="N446">
            <v>9</v>
          </cell>
        </row>
        <row r="447">
          <cell r="A447" t="str">
            <v>044</v>
          </cell>
          <cell r="B447" t="str">
            <v>0362</v>
          </cell>
          <cell r="C447" t="str">
            <v>B</v>
          </cell>
          <cell r="D447">
            <v>447</v>
          </cell>
          <cell r="E447">
            <v>147</v>
          </cell>
          <cell r="F447">
            <v>100</v>
          </cell>
          <cell r="G447">
            <v>4</v>
          </cell>
          <cell r="H447">
            <v>1</v>
          </cell>
          <cell r="I447">
            <v>1</v>
          </cell>
          <cell r="J447">
            <v>0</v>
          </cell>
          <cell r="K447">
            <v>0</v>
          </cell>
          <cell r="L447">
            <v>0</v>
          </cell>
          <cell r="M447">
            <v>253</v>
          </cell>
          <cell r="N447">
            <v>1</v>
          </cell>
        </row>
        <row r="448">
          <cell r="A448" t="str">
            <v>044</v>
          </cell>
          <cell r="B448" t="str">
            <v>0362</v>
          </cell>
          <cell r="C448" t="str">
            <v>C1</v>
          </cell>
          <cell r="D448">
            <v>447</v>
          </cell>
          <cell r="E448">
            <v>114</v>
          </cell>
          <cell r="F448">
            <v>133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247</v>
          </cell>
          <cell r="N448">
            <v>2</v>
          </cell>
        </row>
        <row r="449">
          <cell r="A449" t="str">
            <v>044</v>
          </cell>
          <cell r="B449" t="str">
            <v>0363</v>
          </cell>
          <cell r="C449" t="str">
            <v>B</v>
          </cell>
          <cell r="D449">
            <v>504</v>
          </cell>
          <cell r="E449">
            <v>103</v>
          </cell>
          <cell r="F449">
            <v>173</v>
          </cell>
          <cell r="G449">
            <v>4</v>
          </cell>
          <cell r="H449">
            <v>1</v>
          </cell>
          <cell r="I449">
            <v>1</v>
          </cell>
          <cell r="J449">
            <v>0</v>
          </cell>
          <cell r="K449">
            <v>0</v>
          </cell>
          <cell r="L449">
            <v>0</v>
          </cell>
          <cell r="M449">
            <v>282</v>
          </cell>
          <cell r="N449">
            <v>0</v>
          </cell>
        </row>
        <row r="450">
          <cell r="A450" t="str">
            <v>044</v>
          </cell>
          <cell r="B450" t="str">
            <v>0364</v>
          </cell>
          <cell r="C450" t="str">
            <v>B</v>
          </cell>
          <cell r="D450">
            <v>299</v>
          </cell>
          <cell r="E450">
            <v>76</v>
          </cell>
          <cell r="F450">
            <v>103</v>
          </cell>
          <cell r="G450">
            <v>2</v>
          </cell>
          <cell r="H450">
            <v>4</v>
          </cell>
          <cell r="I450">
            <v>1</v>
          </cell>
          <cell r="J450">
            <v>0</v>
          </cell>
          <cell r="K450">
            <v>0</v>
          </cell>
          <cell r="L450">
            <v>0</v>
          </cell>
          <cell r="M450">
            <v>186</v>
          </cell>
          <cell r="N450">
            <v>7</v>
          </cell>
        </row>
        <row r="451">
          <cell r="A451" t="str">
            <v>048</v>
          </cell>
          <cell r="B451" t="str">
            <v>0374</v>
          </cell>
          <cell r="C451" t="str">
            <v>B</v>
          </cell>
          <cell r="D451">
            <v>562</v>
          </cell>
          <cell r="E451">
            <v>0</v>
          </cell>
          <cell r="F451">
            <v>222</v>
          </cell>
          <cell r="G451">
            <v>169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391</v>
          </cell>
          <cell r="N451">
            <v>9</v>
          </cell>
        </row>
        <row r="452">
          <cell r="A452" t="str">
            <v>051</v>
          </cell>
          <cell r="B452" t="str">
            <v>0380</v>
          </cell>
          <cell r="C452" t="str">
            <v>B</v>
          </cell>
          <cell r="D452">
            <v>506</v>
          </cell>
          <cell r="E452">
            <v>0</v>
          </cell>
          <cell r="F452">
            <v>189</v>
          </cell>
          <cell r="G452">
            <v>199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388</v>
          </cell>
          <cell r="N452">
            <v>6</v>
          </cell>
        </row>
        <row r="453">
          <cell r="A453" t="str">
            <v>051</v>
          </cell>
          <cell r="B453" t="str">
            <v>0380</v>
          </cell>
          <cell r="C453" t="str">
            <v>C1</v>
          </cell>
          <cell r="D453">
            <v>506</v>
          </cell>
          <cell r="E453">
            <v>0</v>
          </cell>
          <cell r="F453">
            <v>228</v>
          </cell>
          <cell r="G453">
            <v>182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410</v>
          </cell>
          <cell r="N453">
            <v>6</v>
          </cell>
        </row>
        <row r="454">
          <cell r="A454" t="str">
            <v>051</v>
          </cell>
          <cell r="B454" t="str">
            <v>0381</v>
          </cell>
          <cell r="C454" t="str">
            <v>B</v>
          </cell>
          <cell r="D454">
            <v>589</v>
          </cell>
          <cell r="E454">
            <v>0</v>
          </cell>
          <cell r="F454">
            <v>210</v>
          </cell>
          <cell r="G454">
            <v>252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462</v>
          </cell>
          <cell r="N454">
            <v>15</v>
          </cell>
        </row>
        <row r="455">
          <cell r="A455" t="str">
            <v>051</v>
          </cell>
          <cell r="B455" t="str">
            <v>0381</v>
          </cell>
          <cell r="C455" t="str">
            <v>C1</v>
          </cell>
          <cell r="D455">
            <v>589</v>
          </cell>
          <cell r="E455">
            <v>0</v>
          </cell>
          <cell r="F455">
            <v>237</v>
          </cell>
          <cell r="G455">
            <v>238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475</v>
          </cell>
          <cell r="N455">
            <v>8</v>
          </cell>
        </row>
        <row r="456">
          <cell r="A456" t="str">
            <v>051</v>
          </cell>
          <cell r="B456" t="str">
            <v>0382</v>
          </cell>
          <cell r="C456" t="str">
            <v>B</v>
          </cell>
          <cell r="D456">
            <v>661</v>
          </cell>
          <cell r="E456">
            <v>0</v>
          </cell>
          <cell r="F456">
            <v>224</v>
          </cell>
          <cell r="G456">
            <v>294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518</v>
          </cell>
          <cell r="N456">
            <v>12</v>
          </cell>
        </row>
        <row r="457">
          <cell r="A457" t="str">
            <v>051</v>
          </cell>
          <cell r="B457" t="str">
            <v>0382</v>
          </cell>
          <cell r="C457" t="str">
            <v>C1</v>
          </cell>
          <cell r="D457">
            <v>661</v>
          </cell>
          <cell r="E457">
            <v>0</v>
          </cell>
          <cell r="F457">
            <v>278</v>
          </cell>
          <cell r="G457">
            <v>269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547</v>
          </cell>
          <cell r="N457">
            <v>1</v>
          </cell>
        </row>
        <row r="458">
          <cell r="A458" t="str">
            <v>051</v>
          </cell>
          <cell r="B458" t="str">
            <v>0383</v>
          </cell>
          <cell r="C458" t="str">
            <v>B</v>
          </cell>
          <cell r="D458">
            <v>63</v>
          </cell>
          <cell r="E458">
            <v>0</v>
          </cell>
          <cell r="F458">
            <v>3</v>
          </cell>
          <cell r="G458">
            <v>51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54</v>
          </cell>
          <cell r="N458">
            <v>0</v>
          </cell>
        </row>
        <row r="459">
          <cell r="A459" t="str">
            <v>051</v>
          </cell>
          <cell r="B459" t="str">
            <v>0383</v>
          </cell>
          <cell r="C459" t="str">
            <v>X1</v>
          </cell>
          <cell r="D459">
            <v>89</v>
          </cell>
          <cell r="E459">
            <v>0</v>
          </cell>
          <cell r="F459">
            <v>68</v>
          </cell>
          <cell r="G459">
            <v>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75</v>
          </cell>
          <cell r="N459">
            <v>0</v>
          </cell>
        </row>
        <row r="460">
          <cell r="A460" t="str">
            <v>051</v>
          </cell>
          <cell r="B460" t="str">
            <v>0384</v>
          </cell>
          <cell r="C460" t="str">
            <v>B</v>
          </cell>
          <cell r="D460">
            <v>80</v>
          </cell>
          <cell r="E460">
            <v>0</v>
          </cell>
          <cell r="F460">
            <v>40</v>
          </cell>
          <cell r="G460">
            <v>31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71</v>
          </cell>
          <cell r="N460">
            <v>1</v>
          </cell>
        </row>
        <row r="461">
          <cell r="A461" t="str">
            <v>051</v>
          </cell>
          <cell r="B461" t="str">
            <v>0385</v>
          </cell>
          <cell r="C461" t="str">
            <v>B</v>
          </cell>
          <cell r="D461">
            <v>519</v>
          </cell>
          <cell r="E461">
            <v>0</v>
          </cell>
          <cell r="F461">
            <v>267</v>
          </cell>
          <cell r="G461">
            <v>115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382</v>
          </cell>
          <cell r="N461">
            <v>5</v>
          </cell>
        </row>
        <row r="462">
          <cell r="A462" t="str">
            <v>052</v>
          </cell>
          <cell r="B462" t="str">
            <v>0386</v>
          </cell>
          <cell r="C462" t="str">
            <v>B</v>
          </cell>
          <cell r="D462">
            <v>440</v>
          </cell>
          <cell r="E462">
            <v>0</v>
          </cell>
          <cell r="F462">
            <v>200</v>
          </cell>
          <cell r="G462">
            <v>154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354</v>
          </cell>
          <cell r="N462">
            <v>0</v>
          </cell>
        </row>
        <row r="463">
          <cell r="A463" t="str">
            <v>052</v>
          </cell>
          <cell r="B463" t="str">
            <v>0386</v>
          </cell>
          <cell r="C463" t="str">
            <v>C1</v>
          </cell>
          <cell r="D463">
            <v>441</v>
          </cell>
          <cell r="E463">
            <v>0</v>
          </cell>
          <cell r="F463">
            <v>187</v>
          </cell>
          <cell r="G463">
            <v>119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306</v>
          </cell>
          <cell r="N463">
            <v>3</v>
          </cell>
        </row>
        <row r="464">
          <cell r="A464" t="str">
            <v>055</v>
          </cell>
          <cell r="B464" t="str">
            <v>0389</v>
          </cell>
          <cell r="C464" t="str">
            <v>B</v>
          </cell>
          <cell r="D464">
            <v>545</v>
          </cell>
          <cell r="E464">
            <v>0</v>
          </cell>
          <cell r="F464">
            <v>180</v>
          </cell>
          <cell r="G464">
            <v>1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181</v>
          </cell>
          <cell r="N464">
            <v>1</v>
          </cell>
        </row>
        <row r="465">
          <cell r="A465" t="str">
            <v>055</v>
          </cell>
          <cell r="B465" t="str">
            <v>0390</v>
          </cell>
          <cell r="C465" t="str">
            <v>B</v>
          </cell>
          <cell r="D465">
            <v>273</v>
          </cell>
          <cell r="E465">
            <v>0</v>
          </cell>
          <cell r="F465">
            <v>96</v>
          </cell>
          <cell r="G465">
            <v>5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101</v>
          </cell>
          <cell r="N465">
            <v>1</v>
          </cell>
        </row>
        <row r="466">
          <cell r="A466" t="str">
            <v>055</v>
          </cell>
          <cell r="B466" t="str">
            <v>0391</v>
          </cell>
          <cell r="C466" t="str">
            <v>B</v>
          </cell>
          <cell r="D466">
            <v>337</v>
          </cell>
          <cell r="E466">
            <v>0</v>
          </cell>
          <cell r="F466">
            <v>107</v>
          </cell>
          <cell r="G466">
            <v>5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112</v>
          </cell>
          <cell r="N466">
            <v>2</v>
          </cell>
        </row>
        <row r="467">
          <cell r="A467" t="str">
            <v>055</v>
          </cell>
          <cell r="B467" t="str">
            <v>0392</v>
          </cell>
          <cell r="C467" t="str">
            <v>B</v>
          </cell>
          <cell r="D467">
            <v>110</v>
          </cell>
          <cell r="E467">
            <v>0</v>
          </cell>
          <cell r="F467">
            <v>20</v>
          </cell>
          <cell r="G467">
            <v>10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30</v>
          </cell>
          <cell r="N467">
            <v>2</v>
          </cell>
        </row>
        <row r="468">
          <cell r="A468" t="str">
            <v>055</v>
          </cell>
          <cell r="B468" t="str">
            <v>0393</v>
          </cell>
          <cell r="C468" t="str">
            <v>B</v>
          </cell>
          <cell r="D468">
            <v>328</v>
          </cell>
          <cell r="E468">
            <v>0</v>
          </cell>
          <cell r="F468">
            <v>118</v>
          </cell>
          <cell r="G468">
            <v>6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124</v>
          </cell>
          <cell r="N468">
            <v>2</v>
          </cell>
        </row>
        <row r="469">
          <cell r="A469" t="str">
            <v>055</v>
          </cell>
          <cell r="B469" t="str">
            <v>0394</v>
          </cell>
          <cell r="C469" t="str">
            <v>B</v>
          </cell>
          <cell r="D469">
            <v>200</v>
          </cell>
          <cell r="E469">
            <v>0</v>
          </cell>
          <cell r="F469">
            <v>75</v>
          </cell>
          <cell r="G469">
            <v>2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77</v>
          </cell>
          <cell r="N469">
            <v>1</v>
          </cell>
        </row>
        <row r="470">
          <cell r="A470" t="str">
            <v>055</v>
          </cell>
          <cell r="B470" t="str">
            <v>0395</v>
          </cell>
          <cell r="C470" t="str">
            <v>B</v>
          </cell>
          <cell r="D470">
            <v>171</v>
          </cell>
          <cell r="E470">
            <v>0</v>
          </cell>
          <cell r="F470">
            <v>57</v>
          </cell>
          <cell r="G470">
            <v>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58</v>
          </cell>
          <cell r="N470">
            <v>0</v>
          </cell>
        </row>
        <row r="471">
          <cell r="A471" t="str">
            <v>056</v>
          </cell>
          <cell r="B471" t="str">
            <v>0396</v>
          </cell>
          <cell r="C471" t="str">
            <v>B</v>
          </cell>
          <cell r="D471">
            <v>490</v>
          </cell>
          <cell r="E471">
            <v>0</v>
          </cell>
          <cell r="F471">
            <v>178</v>
          </cell>
          <cell r="G471">
            <v>178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356</v>
          </cell>
          <cell r="N471">
            <v>7</v>
          </cell>
        </row>
        <row r="472">
          <cell r="A472" t="str">
            <v>056</v>
          </cell>
          <cell r="B472" t="str">
            <v>0396</v>
          </cell>
          <cell r="C472" t="str">
            <v>X1</v>
          </cell>
          <cell r="D472">
            <v>223</v>
          </cell>
          <cell r="E472">
            <v>0</v>
          </cell>
          <cell r="F472">
            <v>75</v>
          </cell>
          <cell r="G472">
            <v>76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151</v>
          </cell>
          <cell r="N472">
            <v>0</v>
          </cell>
        </row>
        <row r="473">
          <cell r="A473" t="str">
            <v>057</v>
          </cell>
          <cell r="B473" t="str">
            <v>0397</v>
          </cell>
          <cell r="C473" t="str">
            <v>B</v>
          </cell>
          <cell r="D473">
            <v>677</v>
          </cell>
          <cell r="E473">
            <v>153</v>
          </cell>
          <cell r="F473">
            <v>188</v>
          </cell>
          <cell r="G473">
            <v>38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379</v>
          </cell>
          <cell r="N473">
            <v>8</v>
          </cell>
        </row>
        <row r="474">
          <cell r="A474" t="str">
            <v>057</v>
          </cell>
          <cell r="B474" t="str">
            <v>0397</v>
          </cell>
          <cell r="C474" t="str">
            <v>C1</v>
          </cell>
          <cell r="D474">
            <v>678</v>
          </cell>
          <cell r="E474">
            <v>208</v>
          </cell>
          <cell r="F474">
            <v>159</v>
          </cell>
          <cell r="G474">
            <v>26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393</v>
          </cell>
          <cell r="N474">
            <v>7</v>
          </cell>
        </row>
        <row r="475">
          <cell r="A475" t="str">
            <v>057</v>
          </cell>
          <cell r="B475" t="str">
            <v>0398</v>
          </cell>
          <cell r="C475" t="str">
            <v>B</v>
          </cell>
          <cell r="D475">
            <v>421</v>
          </cell>
          <cell r="E475">
            <v>132</v>
          </cell>
          <cell r="F475">
            <v>96</v>
          </cell>
          <cell r="G475">
            <v>15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243</v>
          </cell>
          <cell r="N475">
            <v>1</v>
          </cell>
        </row>
        <row r="476">
          <cell r="A476" t="str">
            <v>057</v>
          </cell>
          <cell r="B476" t="str">
            <v>0398</v>
          </cell>
          <cell r="C476" t="str">
            <v>C1</v>
          </cell>
          <cell r="D476">
            <v>421</v>
          </cell>
          <cell r="E476">
            <v>127</v>
          </cell>
          <cell r="F476">
            <v>94</v>
          </cell>
          <cell r="G476">
            <v>17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238</v>
          </cell>
          <cell r="N476">
            <v>3</v>
          </cell>
        </row>
        <row r="477">
          <cell r="A477" t="str">
            <v>057</v>
          </cell>
          <cell r="B477" t="str">
            <v>0399</v>
          </cell>
          <cell r="C477" t="str">
            <v>B</v>
          </cell>
          <cell r="D477">
            <v>475</v>
          </cell>
          <cell r="E477">
            <v>167</v>
          </cell>
          <cell r="F477">
            <v>86</v>
          </cell>
          <cell r="G477">
            <v>9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262</v>
          </cell>
          <cell r="N477">
            <v>4</v>
          </cell>
        </row>
        <row r="478">
          <cell r="A478" t="str">
            <v>057</v>
          </cell>
          <cell r="B478" t="str">
            <v>0399</v>
          </cell>
          <cell r="C478" t="str">
            <v>C1</v>
          </cell>
          <cell r="D478">
            <v>476</v>
          </cell>
          <cell r="E478">
            <v>116</v>
          </cell>
          <cell r="F478">
            <v>100</v>
          </cell>
          <cell r="G478">
            <v>17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233</v>
          </cell>
          <cell r="N478">
            <v>7</v>
          </cell>
        </row>
        <row r="479">
          <cell r="A479" t="str">
            <v>057</v>
          </cell>
          <cell r="B479" t="str">
            <v>0400</v>
          </cell>
          <cell r="C479" t="str">
            <v>B</v>
          </cell>
          <cell r="D479">
            <v>589</v>
          </cell>
          <cell r="E479">
            <v>149</v>
          </cell>
          <cell r="F479">
            <v>139</v>
          </cell>
          <cell r="G479">
            <v>14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302</v>
          </cell>
          <cell r="N479">
            <v>0</v>
          </cell>
        </row>
        <row r="480">
          <cell r="A480" t="str">
            <v>057</v>
          </cell>
          <cell r="B480" t="str">
            <v>0400</v>
          </cell>
          <cell r="C480" t="str">
            <v>C1</v>
          </cell>
          <cell r="D480">
            <v>589</v>
          </cell>
          <cell r="E480">
            <v>145</v>
          </cell>
          <cell r="F480">
            <v>136</v>
          </cell>
          <cell r="G480">
            <v>13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294</v>
          </cell>
          <cell r="N480">
            <v>9</v>
          </cell>
        </row>
        <row r="481">
          <cell r="A481" t="str">
            <v>057</v>
          </cell>
          <cell r="B481" t="str">
            <v>0401</v>
          </cell>
          <cell r="C481" t="str">
            <v>B</v>
          </cell>
          <cell r="D481">
            <v>449</v>
          </cell>
          <cell r="E481">
            <v>92</v>
          </cell>
          <cell r="F481">
            <v>128</v>
          </cell>
          <cell r="G481">
            <v>27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247</v>
          </cell>
          <cell r="N481">
            <v>0</v>
          </cell>
        </row>
        <row r="482">
          <cell r="A482" t="str">
            <v>057</v>
          </cell>
          <cell r="B482" t="str">
            <v>0401</v>
          </cell>
          <cell r="C482" t="str">
            <v>C1</v>
          </cell>
          <cell r="D482">
            <v>449</v>
          </cell>
          <cell r="E482">
            <v>110</v>
          </cell>
          <cell r="F482">
            <v>92</v>
          </cell>
          <cell r="G482">
            <v>20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222</v>
          </cell>
          <cell r="N482">
            <v>0</v>
          </cell>
        </row>
        <row r="483">
          <cell r="A483" t="str">
            <v>057</v>
          </cell>
          <cell r="B483" t="str">
            <v>0402</v>
          </cell>
          <cell r="C483" t="str">
            <v>B</v>
          </cell>
          <cell r="D483">
            <v>538</v>
          </cell>
          <cell r="E483">
            <v>136</v>
          </cell>
          <cell r="F483">
            <v>126</v>
          </cell>
          <cell r="G483">
            <v>20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282</v>
          </cell>
          <cell r="N483">
            <v>5</v>
          </cell>
        </row>
        <row r="484">
          <cell r="A484" t="str">
            <v>057</v>
          </cell>
          <cell r="B484" t="str">
            <v>0402</v>
          </cell>
          <cell r="C484" t="str">
            <v>C1</v>
          </cell>
          <cell r="D484">
            <v>539</v>
          </cell>
          <cell r="E484">
            <v>156</v>
          </cell>
          <cell r="F484">
            <v>116</v>
          </cell>
          <cell r="G484">
            <v>16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288</v>
          </cell>
          <cell r="N484">
            <v>2</v>
          </cell>
        </row>
        <row r="485">
          <cell r="A485" t="str">
            <v>057</v>
          </cell>
          <cell r="B485" t="str">
            <v>0403</v>
          </cell>
          <cell r="C485" t="str">
            <v>B</v>
          </cell>
          <cell r="D485">
            <v>528</v>
          </cell>
          <cell r="E485">
            <v>126</v>
          </cell>
          <cell r="F485">
            <v>146</v>
          </cell>
          <cell r="G485">
            <v>32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304</v>
          </cell>
          <cell r="N485">
            <v>12</v>
          </cell>
        </row>
        <row r="486">
          <cell r="A486" t="str">
            <v>057</v>
          </cell>
          <cell r="B486" t="str">
            <v>0403</v>
          </cell>
          <cell r="C486" t="str">
            <v>C1</v>
          </cell>
          <cell r="D486">
            <v>528</v>
          </cell>
          <cell r="E486">
            <v>119</v>
          </cell>
          <cell r="F486">
            <v>129</v>
          </cell>
          <cell r="G486">
            <v>36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284</v>
          </cell>
          <cell r="N486">
            <v>5</v>
          </cell>
        </row>
        <row r="487">
          <cell r="A487" t="str">
            <v>057</v>
          </cell>
          <cell r="B487" t="str">
            <v>0404</v>
          </cell>
          <cell r="C487" t="str">
            <v>B</v>
          </cell>
          <cell r="D487">
            <v>460</v>
          </cell>
          <cell r="E487">
            <v>78</v>
          </cell>
          <cell r="F487">
            <v>128</v>
          </cell>
          <cell r="G487">
            <v>20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226</v>
          </cell>
          <cell r="N487">
            <v>4</v>
          </cell>
        </row>
        <row r="488">
          <cell r="A488" t="str">
            <v>057</v>
          </cell>
          <cell r="B488" t="str">
            <v>0404</v>
          </cell>
          <cell r="C488" t="str">
            <v>C1</v>
          </cell>
          <cell r="D488">
            <v>460</v>
          </cell>
          <cell r="E488">
            <v>81</v>
          </cell>
          <cell r="F488">
            <v>145</v>
          </cell>
          <cell r="G488">
            <v>9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235</v>
          </cell>
          <cell r="N488">
            <v>3</v>
          </cell>
        </row>
        <row r="489">
          <cell r="A489" t="str">
            <v>057</v>
          </cell>
          <cell r="B489" t="str">
            <v>0405</v>
          </cell>
          <cell r="C489" t="str">
            <v>B</v>
          </cell>
          <cell r="D489">
            <v>550</v>
          </cell>
          <cell r="E489">
            <v>125</v>
          </cell>
          <cell r="F489">
            <v>164</v>
          </cell>
          <cell r="G489">
            <v>24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313</v>
          </cell>
          <cell r="N489">
            <v>4</v>
          </cell>
        </row>
        <row r="490">
          <cell r="A490" t="str">
            <v>057</v>
          </cell>
          <cell r="B490" t="str">
            <v>0405</v>
          </cell>
          <cell r="C490" t="str">
            <v>C1</v>
          </cell>
          <cell r="D490">
            <v>551</v>
          </cell>
          <cell r="E490">
            <v>136</v>
          </cell>
          <cell r="F490">
            <v>141</v>
          </cell>
          <cell r="G490">
            <v>27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304</v>
          </cell>
          <cell r="N490">
            <v>0</v>
          </cell>
        </row>
        <row r="491">
          <cell r="A491" t="str">
            <v>057</v>
          </cell>
          <cell r="B491" t="str">
            <v>0406</v>
          </cell>
          <cell r="C491" t="str">
            <v>B</v>
          </cell>
          <cell r="D491">
            <v>508</v>
          </cell>
          <cell r="E491">
            <v>122</v>
          </cell>
          <cell r="F491">
            <v>131</v>
          </cell>
          <cell r="G491">
            <v>28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281</v>
          </cell>
          <cell r="N491">
            <v>5</v>
          </cell>
        </row>
        <row r="492">
          <cell r="A492" t="str">
            <v>057</v>
          </cell>
          <cell r="B492" t="str">
            <v>0406</v>
          </cell>
          <cell r="C492" t="str">
            <v>C1</v>
          </cell>
          <cell r="D492">
            <v>509</v>
          </cell>
          <cell r="E492">
            <v>115</v>
          </cell>
          <cell r="F492">
            <v>139</v>
          </cell>
          <cell r="G492">
            <v>17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271</v>
          </cell>
          <cell r="N492">
            <v>2</v>
          </cell>
        </row>
        <row r="493">
          <cell r="A493" t="str">
            <v>057</v>
          </cell>
          <cell r="B493" t="str">
            <v>0407</v>
          </cell>
          <cell r="C493" t="str">
            <v>B</v>
          </cell>
          <cell r="D493">
            <v>674</v>
          </cell>
          <cell r="E493">
            <v>129</v>
          </cell>
          <cell r="F493">
            <v>217</v>
          </cell>
          <cell r="G493">
            <v>36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382</v>
          </cell>
          <cell r="N493">
            <v>12</v>
          </cell>
        </row>
        <row r="494">
          <cell r="A494" t="str">
            <v>057</v>
          </cell>
          <cell r="B494" t="str">
            <v>0407</v>
          </cell>
          <cell r="C494" t="str">
            <v>C1</v>
          </cell>
          <cell r="D494">
            <v>674</v>
          </cell>
          <cell r="E494">
            <v>108</v>
          </cell>
          <cell r="F494">
            <v>251</v>
          </cell>
          <cell r="G494">
            <v>29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388</v>
          </cell>
          <cell r="N494">
            <v>16</v>
          </cell>
        </row>
        <row r="495">
          <cell r="A495" t="str">
            <v>057</v>
          </cell>
          <cell r="B495" t="str">
            <v>0408</v>
          </cell>
          <cell r="C495" t="str">
            <v>B</v>
          </cell>
          <cell r="D495">
            <v>539</v>
          </cell>
          <cell r="E495">
            <v>124</v>
          </cell>
          <cell r="F495">
            <v>173</v>
          </cell>
          <cell r="G495">
            <v>30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327</v>
          </cell>
          <cell r="N495">
            <v>5</v>
          </cell>
        </row>
        <row r="496">
          <cell r="A496" t="str">
            <v>057</v>
          </cell>
          <cell r="B496" t="str">
            <v>0408</v>
          </cell>
          <cell r="C496" t="str">
            <v>C1</v>
          </cell>
          <cell r="D496">
            <v>540</v>
          </cell>
          <cell r="E496">
            <v>118</v>
          </cell>
          <cell r="F496">
            <v>162</v>
          </cell>
          <cell r="G496">
            <v>19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299</v>
          </cell>
          <cell r="N496">
            <v>11</v>
          </cell>
        </row>
        <row r="497">
          <cell r="A497" t="str">
            <v>057</v>
          </cell>
          <cell r="B497" t="str">
            <v>0409</v>
          </cell>
          <cell r="C497" t="str">
            <v>B</v>
          </cell>
          <cell r="D497">
            <v>403</v>
          </cell>
          <cell r="E497">
            <v>45</v>
          </cell>
          <cell r="F497">
            <v>101</v>
          </cell>
          <cell r="G497">
            <v>12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158</v>
          </cell>
          <cell r="N497">
            <v>7</v>
          </cell>
        </row>
        <row r="498">
          <cell r="A498" t="str">
            <v>057</v>
          </cell>
          <cell r="B498" t="str">
            <v>0409</v>
          </cell>
          <cell r="C498" t="str">
            <v>C1</v>
          </cell>
          <cell r="D498">
            <v>403</v>
          </cell>
          <cell r="E498">
            <v>41</v>
          </cell>
          <cell r="F498">
            <v>124</v>
          </cell>
          <cell r="G498">
            <v>12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177</v>
          </cell>
          <cell r="N498">
            <v>0</v>
          </cell>
        </row>
        <row r="499">
          <cell r="A499" t="str">
            <v>057</v>
          </cell>
          <cell r="B499" t="str">
            <v>0409</v>
          </cell>
          <cell r="C499" t="str">
            <v>X1</v>
          </cell>
          <cell r="D499">
            <v>265</v>
          </cell>
          <cell r="E499">
            <v>23</v>
          </cell>
          <cell r="F499">
            <v>115</v>
          </cell>
          <cell r="G499">
            <v>2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140</v>
          </cell>
          <cell r="N499">
            <v>1</v>
          </cell>
        </row>
        <row r="500">
          <cell r="A500" t="str">
            <v>057</v>
          </cell>
          <cell r="B500" t="str">
            <v>0410</v>
          </cell>
          <cell r="C500" t="str">
            <v>B</v>
          </cell>
          <cell r="D500">
            <v>505</v>
          </cell>
          <cell r="E500">
            <v>19</v>
          </cell>
          <cell r="F500">
            <v>142</v>
          </cell>
          <cell r="G500">
            <v>34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195</v>
          </cell>
          <cell r="N500">
            <v>7</v>
          </cell>
        </row>
        <row r="501">
          <cell r="A501" t="str">
            <v>057</v>
          </cell>
          <cell r="B501" t="str">
            <v>0410</v>
          </cell>
          <cell r="C501" t="str">
            <v>C1</v>
          </cell>
          <cell r="D501">
            <v>505</v>
          </cell>
          <cell r="E501">
            <v>34</v>
          </cell>
          <cell r="F501">
            <v>124</v>
          </cell>
          <cell r="G501">
            <v>29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187</v>
          </cell>
          <cell r="N501">
            <v>9</v>
          </cell>
        </row>
        <row r="502">
          <cell r="A502" t="str">
            <v>057</v>
          </cell>
          <cell r="B502" t="str">
            <v>0411</v>
          </cell>
          <cell r="C502" t="str">
            <v>B</v>
          </cell>
          <cell r="D502">
            <v>627</v>
          </cell>
          <cell r="E502">
            <v>46</v>
          </cell>
          <cell r="F502">
            <v>112</v>
          </cell>
          <cell r="G502">
            <v>86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244</v>
          </cell>
          <cell r="N502">
            <v>16</v>
          </cell>
        </row>
        <row r="503">
          <cell r="A503" t="str">
            <v>057</v>
          </cell>
          <cell r="B503" t="str">
            <v>0412</v>
          </cell>
          <cell r="C503" t="str">
            <v>B</v>
          </cell>
          <cell r="D503">
            <v>455</v>
          </cell>
          <cell r="E503">
            <v>90</v>
          </cell>
          <cell r="F503">
            <v>48</v>
          </cell>
          <cell r="G503">
            <v>20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158</v>
          </cell>
          <cell r="N503">
            <v>4</v>
          </cell>
        </row>
        <row r="504">
          <cell r="A504" t="str">
            <v>057</v>
          </cell>
          <cell r="B504" t="str">
            <v>0412</v>
          </cell>
          <cell r="C504" t="str">
            <v>C1</v>
          </cell>
          <cell r="D504">
            <v>456</v>
          </cell>
          <cell r="E504">
            <v>81</v>
          </cell>
          <cell r="F504">
            <v>41</v>
          </cell>
          <cell r="G504">
            <v>30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152</v>
          </cell>
          <cell r="N504">
            <v>5</v>
          </cell>
        </row>
        <row r="505">
          <cell r="A505" t="str">
            <v>057</v>
          </cell>
          <cell r="B505" t="str">
            <v>0413</v>
          </cell>
          <cell r="C505" t="str">
            <v>B</v>
          </cell>
          <cell r="D505">
            <v>296</v>
          </cell>
          <cell r="E505">
            <v>74</v>
          </cell>
          <cell r="F505">
            <v>46</v>
          </cell>
          <cell r="G505">
            <v>22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142</v>
          </cell>
          <cell r="N505">
            <v>3</v>
          </cell>
        </row>
        <row r="506">
          <cell r="A506" t="str">
            <v>057</v>
          </cell>
          <cell r="B506" t="str">
            <v>0414</v>
          </cell>
          <cell r="C506" t="str">
            <v>B</v>
          </cell>
          <cell r="D506">
            <v>679</v>
          </cell>
          <cell r="E506">
            <v>164</v>
          </cell>
          <cell r="F506">
            <v>124</v>
          </cell>
          <cell r="G506">
            <v>8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296</v>
          </cell>
          <cell r="N506">
            <v>12</v>
          </cell>
        </row>
        <row r="507">
          <cell r="A507" t="str">
            <v>057</v>
          </cell>
          <cell r="B507" t="str">
            <v>0414</v>
          </cell>
          <cell r="C507" t="str">
            <v>X1</v>
          </cell>
          <cell r="D507">
            <v>178</v>
          </cell>
          <cell r="E507">
            <v>11</v>
          </cell>
          <cell r="F507">
            <v>43</v>
          </cell>
          <cell r="G507">
            <v>12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66</v>
          </cell>
          <cell r="N507">
            <v>2</v>
          </cell>
        </row>
        <row r="508">
          <cell r="A508" t="str">
            <v>057</v>
          </cell>
          <cell r="B508" t="str">
            <v>0415</v>
          </cell>
          <cell r="C508" t="str">
            <v>B</v>
          </cell>
          <cell r="D508">
            <v>694</v>
          </cell>
          <cell r="E508">
            <v>148</v>
          </cell>
          <cell r="F508">
            <v>155</v>
          </cell>
          <cell r="G508">
            <v>5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308</v>
          </cell>
          <cell r="N508">
            <v>16</v>
          </cell>
        </row>
        <row r="509">
          <cell r="A509" t="str">
            <v>057</v>
          </cell>
          <cell r="B509" t="str">
            <v>0415</v>
          </cell>
          <cell r="C509" t="str">
            <v>C1</v>
          </cell>
          <cell r="D509">
            <v>695</v>
          </cell>
          <cell r="E509">
            <v>143</v>
          </cell>
          <cell r="F509">
            <v>173</v>
          </cell>
          <cell r="G509">
            <v>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321</v>
          </cell>
          <cell r="N509">
            <v>0</v>
          </cell>
        </row>
        <row r="510">
          <cell r="A510" t="str">
            <v>057</v>
          </cell>
          <cell r="B510" t="str">
            <v>0416</v>
          </cell>
          <cell r="C510" t="str">
            <v>B</v>
          </cell>
          <cell r="D510">
            <v>589</v>
          </cell>
          <cell r="E510">
            <v>21</v>
          </cell>
          <cell r="F510">
            <v>157</v>
          </cell>
          <cell r="G510">
            <v>61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239</v>
          </cell>
          <cell r="N510">
            <v>12</v>
          </cell>
        </row>
        <row r="511">
          <cell r="A511" t="str">
            <v>057</v>
          </cell>
          <cell r="B511" t="str">
            <v>0416</v>
          </cell>
          <cell r="C511" t="str">
            <v>X1</v>
          </cell>
          <cell r="D511">
            <v>324</v>
          </cell>
          <cell r="E511">
            <v>44</v>
          </cell>
          <cell r="F511">
            <v>158</v>
          </cell>
          <cell r="G511">
            <v>4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206</v>
          </cell>
          <cell r="N511">
            <v>2</v>
          </cell>
        </row>
        <row r="512">
          <cell r="A512" t="str">
            <v>057</v>
          </cell>
          <cell r="B512" t="str">
            <v>0417</v>
          </cell>
          <cell r="C512" t="str">
            <v>B</v>
          </cell>
          <cell r="D512">
            <v>716</v>
          </cell>
          <cell r="E512">
            <v>118</v>
          </cell>
          <cell r="F512">
            <v>226</v>
          </cell>
          <cell r="G512">
            <v>9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353</v>
          </cell>
          <cell r="N512">
            <v>10</v>
          </cell>
        </row>
        <row r="513">
          <cell r="A513" t="str">
            <v>057</v>
          </cell>
          <cell r="B513" t="str">
            <v>0418</v>
          </cell>
          <cell r="C513" t="str">
            <v>B</v>
          </cell>
          <cell r="D513">
            <v>197</v>
          </cell>
          <cell r="E513">
            <v>48</v>
          </cell>
          <cell r="F513">
            <v>52</v>
          </cell>
          <cell r="G513">
            <v>10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110</v>
          </cell>
          <cell r="N513">
            <v>0</v>
          </cell>
        </row>
        <row r="514">
          <cell r="A514" t="str">
            <v>057</v>
          </cell>
          <cell r="B514" t="str">
            <v>0419</v>
          </cell>
          <cell r="C514" t="str">
            <v>B</v>
          </cell>
          <cell r="D514">
            <v>286</v>
          </cell>
          <cell r="E514">
            <v>67</v>
          </cell>
          <cell r="F514">
            <v>89</v>
          </cell>
          <cell r="G514">
            <v>3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159</v>
          </cell>
          <cell r="N514">
            <v>4</v>
          </cell>
        </row>
        <row r="515">
          <cell r="A515" t="str">
            <v>057</v>
          </cell>
          <cell r="B515" t="str">
            <v>0419</v>
          </cell>
          <cell r="C515" t="str">
            <v>X1</v>
          </cell>
          <cell r="D515">
            <v>180</v>
          </cell>
          <cell r="E515">
            <v>64</v>
          </cell>
          <cell r="F515">
            <v>35</v>
          </cell>
          <cell r="G515">
            <v>1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100</v>
          </cell>
          <cell r="N515">
            <v>0</v>
          </cell>
        </row>
        <row r="516">
          <cell r="A516" t="str">
            <v>057</v>
          </cell>
          <cell r="B516" t="str">
            <v>0420</v>
          </cell>
          <cell r="C516" t="str">
            <v>B</v>
          </cell>
          <cell r="D516">
            <v>519</v>
          </cell>
          <cell r="E516">
            <v>143</v>
          </cell>
          <cell r="F516">
            <v>86</v>
          </cell>
          <cell r="G516">
            <v>25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254</v>
          </cell>
          <cell r="N516">
            <v>7</v>
          </cell>
        </row>
        <row r="517">
          <cell r="A517" t="str">
            <v>057</v>
          </cell>
          <cell r="B517" t="str">
            <v>0420</v>
          </cell>
          <cell r="C517" t="str">
            <v>C1</v>
          </cell>
          <cell r="D517">
            <v>519</v>
          </cell>
          <cell r="E517">
            <v>112</v>
          </cell>
          <cell r="F517">
            <v>99</v>
          </cell>
          <cell r="G517">
            <v>29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240</v>
          </cell>
          <cell r="N517">
            <v>5</v>
          </cell>
        </row>
        <row r="518">
          <cell r="A518" t="str">
            <v>057</v>
          </cell>
          <cell r="B518" t="str">
            <v>0420</v>
          </cell>
          <cell r="C518" t="str">
            <v>C2</v>
          </cell>
          <cell r="D518">
            <v>519</v>
          </cell>
          <cell r="E518">
            <v>118</v>
          </cell>
          <cell r="F518">
            <v>98</v>
          </cell>
          <cell r="G518">
            <v>32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248</v>
          </cell>
          <cell r="N518">
            <v>18</v>
          </cell>
        </row>
        <row r="519">
          <cell r="A519" t="str">
            <v>057</v>
          </cell>
          <cell r="B519" t="str">
            <v>0421</v>
          </cell>
          <cell r="C519" t="str">
            <v>B</v>
          </cell>
          <cell r="D519">
            <v>132</v>
          </cell>
          <cell r="E519">
            <v>47</v>
          </cell>
          <cell r="F519">
            <v>21</v>
          </cell>
          <cell r="G519">
            <v>8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76</v>
          </cell>
          <cell r="N519">
            <v>1</v>
          </cell>
        </row>
        <row r="520">
          <cell r="A520" t="str">
            <v>059</v>
          </cell>
          <cell r="B520" t="str">
            <v>0432</v>
          </cell>
          <cell r="C520" t="str">
            <v>B</v>
          </cell>
          <cell r="D520">
            <v>448</v>
          </cell>
          <cell r="E520">
            <v>0</v>
          </cell>
          <cell r="F520">
            <v>77</v>
          </cell>
          <cell r="G520">
            <v>64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141</v>
          </cell>
          <cell r="N520">
            <v>12</v>
          </cell>
        </row>
        <row r="521">
          <cell r="A521" t="str">
            <v>059</v>
          </cell>
          <cell r="B521" t="str">
            <v>0432</v>
          </cell>
          <cell r="C521" t="str">
            <v>C1</v>
          </cell>
          <cell r="D521">
            <v>448</v>
          </cell>
          <cell r="E521">
            <v>0</v>
          </cell>
          <cell r="F521">
            <v>70</v>
          </cell>
          <cell r="G521">
            <v>78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148</v>
          </cell>
          <cell r="N521">
            <v>7</v>
          </cell>
        </row>
        <row r="522">
          <cell r="A522" t="str">
            <v>059</v>
          </cell>
          <cell r="B522" t="str">
            <v>0433</v>
          </cell>
          <cell r="C522" t="str">
            <v>B</v>
          </cell>
          <cell r="D522">
            <v>558</v>
          </cell>
          <cell r="E522">
            <v>0</v>
          </cell>
          <cell r="F522">
            <v>91</v>
          </cell>
          <cell r="G522">
            <v>85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176</v>
          </cell>
          <cell r="N522">
            <v>24</v>
          </cell>
        </row>
        <row r="523">
          <cell r="A523" t="str">
            <v>059</v>
          </cell>
          <cell r="B523" t="str">
            <v>0433</v>
          </cell>
          <cell r="C523" t="str">
            <v>C1</v>
          </cell>
          <cell r="D523">
            <v>559</v>
          </cell>
          <cell r="E523">
            <v>0</v>
          </cell>
          <cell r="F523">
            <v>80</v>
          </cell>
          <cell r="G523">
            <v>96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176</v>
          </cell>
          <cell r="N523">
            <v>14</v>
          </cell>
        </row>
        <row r="524">
          <cell r="A524" t="str">
            <v>059</v>
          </cell>
          <cell r="B524" t="str">
            <v>0434</v>
          </cell>
          <cell r="C524" t="str">
            <v>B</v>
          </cell>
          <cell r="D524">
            <v>569</v>
          </cell>
          <cell r="E524">
            <v>0</v>
          </cell>
          <cell r="F524">
            <v>91</v>
          </cell>
          <cell r="G524">
            <v>128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219</v>
          </cell>
          <cell r="N524">
            <v>15</v>
          </cell>
        </row>
        <row r="525">
          <cell r="A525" t="str">
            <v>059</v>
          </cell>
          <cell r="B525" t="str">
            <v>0434</v>
          </cell>
          <cell r="C525" t="str">
            <v>C1</v>
          </cell>
          <cell r="D525">
            <v>570</v>
          </cell>
          <cell r="E525">
            <v>0</v>
          </cell>
          <cell r="F525">
            <v>93</v>
          </cell>
          <cell r="G525">
            <v>138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231</v>
          </cell>
          <cell r="N525">
            <v>16</v>
          </cell>
        </row>
        <row r="526">
          <cell r="A526" t="str">
            <v>059</v>
          </cell>
          <cell r="B526" t="str">
            <v>0435</v>
          </cell>
          <cell r="C526" t="str">
            <v>B</v>
          </cell>
          <cell r="D526">
            <v>636</v>
          </cell>
          <cell r="E526">
            <v>0</v>
          </cell>
          <cell r="F526">
            <v>82</v>
          </cell>
          <cell r="G526">
            <v>175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257</v>
          </cell>
          <cell r="N526">
            <v>10</v>
          </cell>
        </row>
        <row r="527">
          <cell r="A527" t="str">
            <v>059</v>
          </cell>
          <cell r="B527" t="str">
            <v>0436</v>
          </cell>
          <cell r="C527" t="str">
            <v>B</v>
          </cell>
          <cell r="D527">
            <v>656</v>
          </cell>
          <cell r="E527">
            <v>0</v>
          </cell>
          <cell r="F527">
            <v>75</v>
          </cell>
          <cell r="G527">
            <v>160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235</v>
          </cell>
          <cell r="N527">
            <v>10</v>
          </cell>
        </row>
        <row r="528">
          <cell r="A528" t="str">
            <v>059</v>
          </cell>
          <cell r="B528" t="str">
            <v>0437</v>
          </cell>
          <cell r="C528" t="str">
            <v>B</v>
          </cell>
          <cell r="D528">
            <v>449</v>
          </cell>
          <cell r="E528">
            <v>0</v>
          </cell>
          <cell r="F528">
            <v>74</v>
          </cell>
          <cell r="G528">
            <v>91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165</v>
          </cell>
          <cell r="N528">
            <v>13</v>
          </cell>
        </row>
        <row r="529">
          <cell r="A529" t="str">
            <v>059</v>
          </cell>
          <cell r="B529" t="str">
            <v>0437</v>
          </cell>
          <cell r="C529" t="str">
            <v>C1</v>
          </cell>
          <cell r="D529">
            <v>449</v>
          </cell>
          <cell r="E529">
            <v>0</v>
          </cell>
          <cell r="F529">
            <v>97</v>
          </cell>
          <cell r="G529">
            <v>92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189</v>
          </cell>
          <cell r="N529">
            <v>11</v>
          </cell>
        </row>
        <row r="530">
          <cell r="A530" t="str">
            <v>059</v>
          </cell>
          <cell r="B530" t="str">
            <v>0438</v>
          </cell>
          <cell r="C530" t="str">
            <v>B</v>
          </cell>
          <cell r="D530">
            <v>461</v>
          </cell>
          <cell r="E530">
            <v>0</v>
          </cell>
          <cell r="F530">
            <v>44</v>
          </cell>
          <cell r="G530">
            <v>84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128</v>
          </cell>
          <cell r="N530">
            <v>5</v>
          </cell>
        </row>
        <row r="531">
          <cell r="A531" t="str">
            <v>059</v>
          </cell>
          <cell r="B531" t="str">
            <v>0438</v>
          </cell>
          <cell r="C531" t="str">
            <v>C1</v>
          </cell>
          <cell r="D531">
            <v>461</v>
          </cell>
          <cell r="E531">
            <v>0</v>
          </cell>
          <cell r="F531">
            <v>52</v>
          </cell>
          <cell r="G531">
            <v>83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135</v>
          </cell>
          <cell r="N531">
            <v>7</v>
          </cell>
        </row>
        <row r="532">
          <cell r="A532" t="str">
            <v>059</v>
          </cell>
          <cell r="B532" t="str">
            <v>0439</v>
          </cell>
          <cell r="C532" t="str">
            <v>B</v>
          </cell>
          <cell r="D532">
            <v>510</v>
          </cell>
          <cell r="E532">
            <v>0</v>
          </cell>
          <cell r="F532">
            <v>45</v>
          </cell>
          <cell r="G532">
            <v>149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194</v>
          </cell>
          <cell r="N532">
            <v>11</v>
          </cell>
        </row>
        <row r="533">
          <cell r="A533" t="str">
            <v>059</v>
          </cell>
          <cell r="B533" t="str">
            <v>0439</v>
          </cell>
          <cell r="C533" t="str">
            <v>C1</v>
          </cell>
          <cell r="D533">
            <v>511</v>
          </cell>
          <cell r="E533">
            <v>0</v>
          </cell>
          <cell r="F533">
            <v>45</v>
          </cell>
          <cell r="G533">
            <v>127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172</v>
          </cell>
          <cell r="N533">
            <v>10</v>
          </cell>
        </row>
        <row r="534">
          <cell r="A534" t="str">
            <v>059</v>
          </cell>
          <cell r="B534" t="str">
            <v>0440</v>
          </cell>
          <cell r="C534" t="str">
            <v>B</v>
          </cell>
          <cell r="D534">
            <v>497</v>
          </cell>
          <cell r="E534">
            <v>0</v>
          </cell>
          <cell r="F534">
            <v>73</v>
          </cell>
          <cell r="G534">
            <v>74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147</v>
          </cell>
          <cell r="N534">
            <v>16</v>
          </cell>
        </row>
        <row r="535">
          <cell r="A535" t="str">
            <v>059</v>
          </cell>
          <cell r="B535" t="str">
            <v>0440</v>
          </cell>
          <cell r="C535" t="str">
            <v>C1</v>
          </cell>
          <cell r="D535">
            <v>498</v>
          </cell>
          <cell r="E535">
            <v>0</v>
          </cell>
          <cell r="F535">
            <v>57</v>
          </cell>
          <cell r="G535">
            <v>92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149</v>
          </cell>
          <cell r="N535">
            <v>20</v>
          </cell>
        </row>
        <row r="536">
          <cell r="A536" t="str">
            <v>059</v>
          </cell>
          <cell r="B536" t="str">
            <v>0441</v>
          </cell>
          <cell r="C536" t="str">
            <v>B</v>
          </cell>
          <cell r="D536">
            <v>593</v>
          </cell>
          <cell r="E536">
            <v>0</v>
          </cell>
          <cell r="F536">
            <v>88</v>
          </cell>
          <cell r="G536">
            <v>78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166</v>
          </cell>
          <cell r="N536">
            <v>18</v>
          </cell>
        </row>
        <row r="537">
          <cell r="A537" t="str">
            <v>059</v>
          </cell>
          <cell r="B537" t="str">
            <v>0441</v>
          </cell>
          <cell r="C537" t="str">
            <v>C1</v>
          </cell>
          <cell r="D537">
            <v>593</v>
          </cell>
          <cell r="E537">
            <v>0</v>
          </cell>
          <cell r="F537">
            <v>91</v>
          </cell>
          <cell r="G537">
            <v>123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214</v>
          </cell>
          <cell r="N537">
            <v>17</v>
          </cell>
        </row>
        <row r="538">
          <cell r="A538" t="str">
            <v>059</v>
          </cell>
          <cell r="B538" t="str">
            <v>0442</v>
          </cell>
          <cell r="C538" t="str">
            <v>B</v>
          </cell>
          <cell r="D538">
            <v>712</v>
          </cell>
          <cell r="E538">
            <v>0</v>
          </cell>
          <cell r="F538">
            <v>210</v>
          </cell>
          <cell r="G538">
            <v>33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243</v>
          </cell>
          <cell r="N538">
            <v>22</v>
          </cell>
        </row>
        <row r="539">
          <cell r="A539" t="str">
            <v>059</v>
          </cell>
          <cell r="B539" t="str">
            <v>0442</v>
          </cell>
          <cell r="C539" t="str">
            <v>X1</v>
          </cell>
          <cell r="D539">
            <v>517</v>
          </cell>
          <cell r="E539">
            <v>0</v>
          </cell>
          <cell r="F539">
            <v>149</v>
          </cell>
          <cell r="G539">
            <v>38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1</v>
          </cell>
          <cell r="M539">
            <v>188</v>
          </cell>
          <cell r="N539">
            <v>17</v>
          </cell>
        </row>
        <row r="540">
          <cell r="A540" t="str">
            <v>059</v>
          </cell>
          <cell r="B540" t="str">
            <v>0443</v>
          </cell>
          <cell r="C540" t="str">
            <v>B</v>
          </cell>
          <cell r="D540">
            <v>217</v>
          </cell>
          <cell r="E540">
            <v>0</v>
          </cell>
          <cell r="F540">
            <v>96</v>
          </cell>
          <cell r="G540">
            <v>4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100</v>
          </cell>
          <cell r="N540">
            <v>3</v>
          </cell>
        </row>
        <row r="541">
          <cell r="A541" t="str">
            <v>059</v>
          </cell>
          <cell r="B541" t="str">
            <v>0444</v>
          </cell>
          <cell r="C541" t="str">
            <v>B</v>
          </cell>
          <cell r="D541">
            <v>380</v>
          </cell>
          <cell r="E541">
            <v>0</v>
          </cell>
          <cell r="F541">
            <v>114</v>
          </cell>
          <cell r="G541">
            <v>26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140</v>
          </cell>
          <cell r="N541">
            <v>6</v>
          </cell>
        </row>
        <row r="542">
          <cell r="A542" t="str">
            <v>059</v>
          </cell>
          <cell r="B542" t="str">
            <v>0444</v>
          </cell>
          <cell r="C542" t="str">
            <v>C1</v>
          </cell>
          <cell r="D542">
            <v>381</v>
          </cell>
          <cell r="E542">
            <v>0</v>
          </cell>
          <cell r="F542">
            <v>127</v>
          </cell>
          <cell r="G542">
            <v>17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144</v>
          </cell>
          <cell r="N542">
            <v>12</v>
          </cell>
        </row>
        <row r="543">
          <cell r="A543" t="str">
            <v>059</v>
          </cell>
          <cell r="B543" t="str">
            <v>0445</v>
          </cell>
          <cell r="C543" t="str">
            <v>B</v>
          </cell>
          <cell r="D543">
            <v>492</v>
          </cell>
          <cell r="E543">
            <v>0</v>
          </cell>
          <cell r="F543">
            <v>96</v>
          </cell>
          <cell r="G543">
            <v>7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103</v>
          </cell>
          <cell r="N543">
            <v>5</v>
          </cell>
        </row>
        <row r="544">
          <cell r="A544" t="str">
            <v>059</v>
          </cell>
          <cell r="B544" t="str">
            <v>0445</v>
          </cell>
          <cell r="C544" t="str">
            <v>X1</v>
          </cell>
          <cell r="D544">
            <v>317</v>
          </cell>
          <cell r="E544">
            <v>0</v>
          </cell>
          <cell r="F544">
            <v>79</v>
          </cell>
          <cell r="G544">
            <v>3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82</v>
          </cell>
          <cell r="N544">
            <v>4</v>
          </cell>
        </row>
        <row r="545">
          <cell r="A545" t="str">
            <v>059</v>
          </cell>
          <cell r="B545" t="str">
            <v>0446</v>
          </cell>
          <cell r="C545" t="str">
            <v>B</v>
          </cell>
          <cell r="D545">
            <v>625</v>
          </cell>
          <cell r="E545">
            <v>0</v>
          </cell>
          <cell r="F545">
            <v>120</v>
          </cell>
          <cell r="G545">
            <v>9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129</v>
          </cell>
          <cell r="N545">
            <v>20</v>
          </cell>
        </row>
        <row r="546">
          <cell r="A546" t="str">
            <v>059</v>
          </cell>
          <cell r="B546" t="str">
            <v>0446</v>
          </cell>
          <cell r="C546" t="str">
            <v>C1</v>
          </cell>
          <cell r="D546">
            <v>625</v>
          </cell>
          <cell r="E546">
            <v>0</v>
          </cell>
          <cell r="F546">
            <v>143</v>
          </cell>
          <cell r="G546">
            <v>20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163</v>
          </cell>
          <cell r="N546">
            <v>4</v>
          </cell>
        </row>
        <row r="547">
          <cell r="A547" t="str">
            <v>059</v>
          </cell>
          <cell r="B547" t="str">
            <v>0447</v>
          </cell>
          <cell r="C547" t="str">
            <v>B</v>
          </cell>
          <cell r="D547">
            <v>609</v>
          </cell>
          <cell r="E547">
            <v>0</v>
          </cell>
          <cell r="F547">
            <v>175</v>
          </cell>
          <cell r="G547">
            <v>49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224</v>
          </cell>
          <cell r="N547">
            <v>15</v>
          </cell>
        </row>
        <row r="548">
          <cell r="A548" t="str">
            <v>059</v>
          </cell>
          <cell r="B548" t="str">
            <v>0448</v>
          </cell>
          <cell r="C548" t="str">
            <v>B</v>
          </cell>
          <cell r="D548">
            <v>366</v>
          </cell>
          <cell r="E548">
            <v>0</v>
          </cell>
          <cell r="F548">
            <v>67</v>
          </cell>
          <cell r="G548">
            <v>20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87</v>
          </cell>
          <cell r="N548">
            <v>15</v>
          </cell>
        </row>
        <row r="549">
          <cell r="A549" t="str">
            <v>059</v>
          </cell>
          <cell r="B549" t="str">
            <v>0449</v>
          </cell>
          <cell r="C549" t="str">
            <v>B</v>
          </cell>
          <cell r="D549">
            <v>693</v>
          </cell>
          <cell r="E549">
            <v>0</v>
          </cell>
          <cell r="F549">
            <v>113</v>
          </cell>
          <cell r="G549">
            <v>95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1</v>
          </cell>
          <cell r="M549">
            <v>209</v>
          </cell>
          <cell r="N549">
            <v>20</v>
          </cell>
        </row>
        <row r="550">
          <cell r="A550" t="str">
            <v>059</v>
          </cell>
          <cell r="B550" t="str">
            <v>0450</v>
          </cell>
          <cell r="C550" t="str">
            <v>B</v>
          </cell>
          <cell r="D550">
            <v>348</v>
          </cell>
          <cell r="E550">
            <v>0</v>
          </cell>
          <cell r="F550">
            <v>96</v>
          </cell>
          <cell r="G550">
            <v>21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117</v>
          </cell>
          <cell r="N550">
            <v>10</v>
          </cell>
        </row>
        <row r="551">
          <cell r="A551" t="str">
            <v>059</v>
          </cell>
          <cell r="B551" t="str">
            <v>0451</v>
          </cell>
          <cell r="C551" t="str">
            <v>B</v>
          </cell>
          <cell r="D551">
            <v>382</v>
          </cell>
          <cell r="E551">
            <v>0</v>
          </cell>
          <cell r="F551">
            <v>42</v>
          </cell>
          <cell r="G551">
            <v>59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101</v>
          </cell>
          <cell r="N551">
            <v>4</v>
          </cell>
        </row>
        <row r="552">
          <cell r="A552" t="str">
            <v>059</v>
          </cell>
          <cell r="B552" t="str">
            <v>0452</v>
          </cell>
          <cell r="C552" t="str">
            <v>B</v>
          </cell>
          <cell r="D552">
            <v>475</v>
          </cell>
          <cell r="E552">
            <v>0</v>
          </cell>
          <cell r="F552">
            <v>196</v>
          </cell>
          <cell r="G552">
            <v>6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202</v>
          </cell>
          <cell r="N552">
            <v>10</v>
          </cell>
        </row>
        <row r="553">
          <cell r="A553" t="str">
            <v>059</v>
          </cell>
          <cell r="B553" t="str">
            <v>0453</v>
          </cell>
          <cell r="C553" t="str">
            <v>B</v>
          </cell>
          <cell r="D553">
            <v>137</v>
          </cell>
          <cell r="E553">
            <v>0</v>
          </cell>
          <cell r="F553">
            <v>72</v>
          </cell>
          <cell r="G553">
            <v>10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82</v>
          </cell>
          <cell r="N553">
            <v>3</v>
          </cell>
        </row>
        <row r="554">
          <cell r="A554" t="str">
            <v>066</v>
          </cell>
          <cell r="B554" t="str">
            <v>0470</v>
          </cell>
          <cell r="C554" t="str">
            <v>B</v>
          </cell>
          <cell r="D554">
            <v>556</v>
          </cell>
          <cell r="E554">
            <v>147</v>
          </cell>
          <cell r="F554">
            <v>56</v>
          </cell>
          <cell r="G554">
            <v>15</v>
          </cell>
          <cell r="H554">
            <v>4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223</v>
          </cell>
          <cell r="N554">
            <v>2</v>
          </cell>
        </row>
        <row r="555">
          <cell r="A555" t="str">
            <v>066</v>
          </cell>
          <cell r="B555" t="str">
            <v>0470</v>
          </cell>
          <cell r="C555" t="str">
            <v>C1</v>
          </cell>
          <cell r="D555">
            <v>556</v>
          </cell>
          <cell r="E555">
            <v>141</v>
          </cell>
          <cell r="F555">
            <v>66</v>
          </cell>
          <cell r="G555">
            <v>17</v>
          </cell>
          <cell r="H555">
            <v>1</v>
          </cell>
          <cell r="I555">
            <v>1</v>
          </cell>
          <cell r="J555">
            <v>1</v>
          </cell>
          <cell r="K555">
            <v>0</v>
          </cell>
          <cell r="L555">
            <v>0</v>
          </cell>
          <cell r="M555">
            <v>227</v>
          </cell>
          <cell r="N555">
            <v>5</v>
          </cell>
        </row>
        <row r="556">
          <cell r="A556" t="str">
            <v>066</v>
          </cell>
          <cell r="B556" t="str">
            <v>0470</v>
          </cell>
          <cell r="C556" t="str">
            <v>C2</v>
          </cell>
          <cell r="D556">
            <v>557</v>
          </cell>
          <cell r="E556">
            <v>148</v>
          </cell>
          <cell r="F556">
            <v>48</v>
          </cell>
          <cell r="G556">
            <v>16</v>
          </cell>
          <cell r="H556">
            <v>1</v>
          </cell>
          <cell r="I556">
            <v>3</v>
          </cell>
          <cell r="J556">
            <v>0</v>
          </cell>
          <cell r="K556">
            <v>0</v>
          </cell>
          <cell r="L556">
            <v>0</v>
          </cell>
          <cell r="M556">
            <v>216</v>
          </cell>
          <cell r="N556">
            <v>5</v>
          </cell>
        </row>
        <row r="557">
          <cell r="A557" t="str">
            <v>066</v>
          </cell>
          <cell r="B557" t="str">
            <v>0471</v>
          </cell>
          <cell r="C557" t="str">
            <v>B</v>
          </cell>
          <cell r="D557">
            <v>737</v>
          </cell>
          <cell r="E557">
            <v>203</v>
          </cell>
          <cell r="F557">
            <v>112</v>
          </cell>
          <cell r="G557">
            <v>29</v>
          </cell>
          <cell r="H557">
            <v>1</v>
          </cell>
          <cell r="I557">
            <v>4</v>
          </cell>
          <cell r="J557">
            <v>1</v>
          </cell>
          <cell r="K557">
            <v>0</v>
          </cell>
          <cell r="L557">
            <v>0</v>
          </cell>
          <cell r="M557">
            <v>350</v>
          </cell>
          <cell r="N557">
            <v>0</v>
          </cell>
        </row>
        <row r="558">
          <cell r="A558" t="str">
            <v>066</v>
          </cell>
          <cell r="B558" t="str">
            <v>0471</v>
          </cell>
          <cell r="C558" t="str">
            <v>C1</v>
          </cell>
          <cell r="D558">
            <v>738</v>
          </cell>
          <cell r="E558">
            <v>171</v>
          </cell>
          <cell r="F558">
            <v>114</v>
          </cell>
          <cell r="G558">
            <v>32</v>
          </cell>
          <cell r="H558">
            <v>3</v>
          </cell>
          <cell r="I558">
            <v>1</v>
          </cell>
          <cell r="J558">
            <v>1</v>
          </cell>
          <cell r="K558">
            <v>0</v>
          </cell>
          <cell r="L558">
            <v>0</v>
          </cell>
          <cell r="M558">
            <v>322</v>
          </cell>
          <cell r="N558">
            <v>7</v>
          </cell>
        </row>
        <row r="559">
          <cell r="A559" t="str">
            <v>066</v>
          </cell>
          <cell r="B559" t="str">
            <v>0471</v>
          </cell>
          <cell r="C559" t="str">
            <v>C2</v>
          </cell>
          <cell r="D559">
            <v>738</v>
          </cell>
          <cell r="E559">
            <v>166</v>
          </cell>
          <cell r="F559">
            <v>121</v>
          </cell>
          <cell r="G559">
            <v>21</v>
          </cell>
          <cell r="H559">
            <v>3</v>
          </cell>
          <cell r="I559">
            <v>2</v>
          </cell>
          <cell r="J559">
            <v>2</v>
          </cell>
          <cell r="K559">
            <v>0</v>
          </cell>
          <cell r="L559">
            <v>0</v>
          </cell>
          <cell r="M559">
            <v>315</v>
          </cell>
          <cell r="N559">
            <v>15</v>
          </cell>
        </row>
        <row r="560">
          <cell r="A560" t="str">
            <v>066</v>
          </cell>
          <cell r="B560" t="str">
            <v>0472</v>
          </cell>
          <cell r="C560" t="str">
            <v>B</v>
          </cell>
          <cell r="D560">
            <v>730</v>
          </cell>
          <cell r="E560">
            <v>175</v>
          </cell>
          <cell r="F560">
            <v>140</v>
          </cell>
          <cell r="G560">
            <v>26</v>
          </cell>
          <cell r="H560">
            <v>4</v>
          </cell>
          <cell r="I560">
            <v>2</v>
          </cell>
          <cell r="J560">
            <v>1</v>
          </cell>
          <cell r="K560">
            <v>0</v>
          </cell>
          <cell r="L560">
            <v>0</v>
          </cell>
          <cell r="M560">
            <v>348</v>
          </cell>
          <cell r="N560">
            <v>6</v>
          </cell>
        </row>
        <row r="561">
          <cell r="A561" t="str">
            <v>066</v>
          </cell>
          <cell r="B561" t="str">
            <v>0472</v>
          </cell>
          <cell r="C561" t="str">
            <v>C1</v>
          </cell>
          <cell r="D561">
            <v>730</v>
          </cell>
          <cell r="E561">
            <v>152</v>
          </cell>
          <cell r="F561">
            <v>145</v>
          </cell>
          <cell r="G561">
            <v>29</v>
          </cell>
          <cell r="H561">
            <v>1</v>
          </cell>
          <cell r="I561">
            <v>0</v>
          </cell>
          <cell r="J561">
            <v>3</v>
          </cell>
          <cell r="K561">
            <v>0</v>
          </cell>
          <cell r="L561">
            <v>0</v>
          </cell>
          <cell r="M561">
            <v>330</v>
          </cell>
          <cell r="N561">
            <v>1</v>
          </cell>
        </row>
        <row r="562">
          <cell r="A562" t="str">
            <v>066</v>
          </cell>
          <cell r="B562" t="str">
            <v>0473</v>
          </cell>
          <cell r="C562" t="str">
            <v>B</v>
          </cell>
          <cell r="D562">
            <v>734</v>
          </cell>
          <cell r="E562">
            <v>169</v>
          </cell>
          <cell r="F562">
            <v>128</v>
          </cell>
          <cell r="G562">
            <v>43</v>
          </cell>
          <cell r="H562">
            <v>1</v>
          </cell>
          <cell r="I562">
            <v>2</v>
          </cell>
          <cell r="J562">
            <v>1</v>
          </cell>
          <cell r="K562">
            <v>0</v>
          </cell>
          <cell r="L562">
            <v>0</v>
          </cell>
          <cell r="M562">
            <v>344</v>
          </cell>
          <cell r="N562">
            <v>6</v>
          </cell>
        </row>
        <row r="563">
          <cell r="A563" t="str">
            <v>066</v>
          </cell>
          <cell r="B563" t="str">
            <v>0474</v>
          </cell>
          <cell r="C563" t="str">
            <v>B</v>
          </cell>
          <cell r="D563">
            <v>487</v>
          </cell>
          <cell r="E563">
            <v>156</v>
          </cell>
          <cell r="F563">
            <v>58</v>
          </cell>
          <cell r="G563">
            <v>11</v>
          </cell>
          <cell r="H563">
            <v>2</v>
          </cell>
          <cell r="I563">
            <v>3</v>
          </cell>
          <cell r="J563">
            <v>0</v>
          </cell>
          <cell r="K563">
            <v>0</v>
          </cell>
          <cell r="L563">
            <v>0</v>
          </cell>
          <cell r="M563">
            <v>230</v>
          </cell>
          <cell r="N563">
            <v>4</v>
          </cell>
        </row>
        <row r="564">
          <cell r="A564" t="str">
            <v>066</v>
          </cell>
          <cell r="B564" t="str">
            <v>0474</v>
          </cell>
          <cell r="C564" t="str">
            <v>C1</v>
          </cell>
          <cell r="D564">
            <v>487</v>
          </cell>
          <cell r="E564">
            <v>129</v>
          </cell>
          <cell r="F564">
            <v>66</v>
          </cell>
          <cell r="G564">
            <v>15</v>
          </cell>
          <cell r="H564">
            <v>2</v>
          </cell>
          <cell r="I564">
            <v>1</v>
          </cell>
          <cell r="J564">
            <v>2</v>
          </cell>
          <cell r="K564">
            <v>0</v>
          </cell>
          <cell r="L564">
            <v>0</v>
          </cell>
          <cell r="M564">
            <v>215</v>
          </cell>
          <cell r="N564">
            <v>1</v>
          </cell>
        </row>
        <row r="565">
          <cell r="A565" t="str">
            <v>066</v>
          </cell>
          <cell r="B565" t="str">
            <v>0475</v>
          </cell>
          <cell r="C565" t="str">
            <v>B</v>
          </cell>
          <cell r="D565">
            <v>482</v>
          </cell>
          <cell r="E565">
            <v>146</v>
          </cell>
          <cell r="F565">
            <v>50</v>
          </cell>
          <cell r="G565">
            <v>9</v>
          </cell>
          <cell r="H565">
            <v>0</v>
          </cell>
          <cell r="I565">
            <v>1</v>
          </cell>
          <cell r="J565">
            <v>0</v>
          </cell>
          <cell r="K565">
            <v>0</v>
          </cell>
          <cell r="L565">
            <v>0</v>
          </cell>
          <cell r="M565">
            <v>206</v>
          </cell>
          <cell r="N565">
            <v>5</v>
          </cell>
        </row>
        <row r="566">
          <cell r="A566" t="str">
            <v>066</v>
          </cell>
          <cell r="B566" t="str">
            <v>0475</v>
          </cell>
          <cell r="C566" t="str">
            <v>C1</v>
          </cell>
          <cell r="D566">
            <v>482</v>
          </cell>
          <cell r="E566">
            <v>139</v>
          </cell>
          <cell r="F566">
            <v>58</v>
          </cell>
          <cell r="G566">
            <v>14</v>
          </cell>
          <cell r="H566">
            <v>0</v>
          </cell>
          <cell r="I566">
            <v>1</v>
          </cell>
          <cell r="J566">
            <v>1</v>
          </cell>
          <cell r="K566">
            <v>0</v>
          </cell>
          <cell r="L566">
            <v>0</v>
          </cell>
          <cell r="M566">
            <v>213</v>
          </cell>
          <cell r="N566">
            <v>0</v>
          </cell>
        </row>
        <row r="567">
          <cell r="A567" t="str">
            <v>066</v>
          </cell>
          <cell r="B567" t="str">
            <v>0476</v>
          </cell>
          <cell r="C567" t="str">
            <v>B</v>
          </cell>
          <cell r="D567">
            <v>459</v>
          </cell>
          <cell r="E567">
            <v>93</v>
          </cell>
          <cell r="F567">
            <v>93</v>
          </cell>
          <cell r="G567">
            <v>50</v>
          </cell>
          <cell r="H567">
            <v>0</v>
          </cell>
          <cell r="I567">
            <v>6</v>
          </cell>
          <cell r="J567">
            <v>0</v>
          </cell>
          <cell r="K567">
            <v>0</v>
          </cell>
          <cell r="L567">
            <v>0</v>
          </cell>
          <cell r="M567">
            <v>242</v>
          </cell>
          <cell r="N567">
            <v>2</v>
          </cell>
        </row>
        <row r="568">
          <cell r="A568" t="str">
            <v>066</v>
          </cell>
          <cell r="B568" t="str">
            <v>0476</v>
          </cell>
          <cell r="C568" t="str">
            <v>C1</v>
          </cell>
          <cell r="D568">
            <v>459</v>
          </cell>
          <cell r="E568">
            <v>81</v>
          </cell>
          <cell r="F568">
            <v>104</v>
          </cell>
          <cell r="G568">
            <v>34</v>
          </cell>
          <cell r="H568">
            <v>2</v>
          </cell>
          <cell r="I568">
            <v>1</v>
          </cell>
          <cell r="J568">
            <v>1</v>
          </cell>
          <cell r="K568">
            <v>0</v>
          </cell>
          <cell r="L568">
            <v>0</v>
          </cell>
          <cell r="M568">
            <v>223</v>
          </cell>
          <cell r="N568">
            <v>1</v>
          </cell>
        </row>
        <row r="569">
          <cell r="A569" t="str">
            <v>066</v>
          </cell>
          <cell r="B569" t="str">
            <v>0477</v>
          </cell>
          <cell r="C569" t="str">
            <v>B</v>
          </cell>
          <cell r="D569">
            <v>418</v>
          </cell>
          <cell r="E569">
            <v>43</v>
          </cell>
          <cell r="F569">
            <v>114</v>
          </cell>
          <cell r="G569">
            <v>15</v>
          </cell>
          <cell r="H569">
            <v>0</v>
          </cell>
          <cell r="I569">
            <v>1</v>
          </cell>
          <cell r="J569">
            <v>1</v>
          </cell>
          <cell r="K569">
            <v>0</v>
          </cell>
          <cell r="L569">
            <v>0</v>
          </cell>
          <cell r="M569">
            <v>174</v>
          </cell>
          <cell r="N569">
            <v>10</v>
          </cell>
        </row>
        <row r="570">
          <cell r="A570" t="str">
            <v>066</v>
          </cell>
          <cell r="B570" t="str">
            <v>0477</v>
          </cell>
          <cell r="C570" t="str">
            <v>C1</v>
          </cell>
          <cell r="D570">
            <v>418</v>
          </cell>
          <cell r="E570">
            <v>50</v>
          </cell>
          <cell r="F570">
            <v>109</v>
          </cell>
          <cell r="G570">
            <v>12</v>
          </cell>
          <cell r="H570">
            <v>0</v>
          </cell>
          <cell r="I570">
            <v>2</v>
          </cell>
          <cell r="J570">
            <v>2</v>
          </cell>
          <cell r="K570">
            <v>0</v>
          </cell>
          <cell r="L570">
            <v>0</v>
          </cell>
          <cell r="M570">
            <v>175</v>
          </cell>
          <cell r="N570">
            <v>10</v>
          </cell>
        </row>
        <row r="571">
          <cell r="A571" t="str">
            <v>066</v>
          </cell>
          <cell r="B571" t="str">
            <v>0478</v>
          </cell>
          <cell r="C571" t="str">
            <v>B</v>
          </cell>
          <cell r="D571">
            <v>507</v>
          </cell>
          <cell r="E571">
            <v>78</v>
          </cell>
          <cell r="F571">
            <v>76</v>
          </cell>
          <cell r="G571">
            <v>7</v>
          </cell>
          <cell r="H571">
            <v>1</v>
          </cell>
          <cell r="I571">
            <v>1</v>
          </cell>
          <cell r="J571">
            <v>1</v>
          </cell>
          <cell r="K571">
            <v>0</v>
          </cell>
          <cell r="L571">
            <v>0</v>
          </cell>
          <cell r="M571">
            <v>164</v>
          </cell>
          <cell r="N571">
            <v>1</v>
          </cell>
        </row>
        <row r="572">
          <cell r="A572" t="str">
            <v>066</v>
          </cell>
          <cell r="B572" t="str">
            <v>0478</v>
          </cell>
          <cell r="C572" t="str">
            <v>C1</v>
          </cell>
          <cell r="D572">
            <v>507</v>
          </cell>
          <cell r="E572">
            <v>85</v>
          </cell>
          <cell r="F572">
            <v>97</v>
          </cell>
          <cell r="G572">
            <v>15</v>
          </cell>
          <cell r="H572">
            <v>2</v>
          </cell>
          <cell r="I572">
            <v>2</v>
          </cell>
          <cell r="J572">
            <v>0</v>
          </cell>
          <cell r="K572">
            <v>0</v>
          </cell>
          <cell r="L572">
            <v>0</v>
          </cell>
          <cell r="M572">
            <v>201</v>
          </cell>
          <cell r="N572">
            <v>2</v>
          </cell>
        </row>
        <row r="573">
          <cell r="A573" t="str">
            <v>066</v>
          </cell>
          <cell r="B573" t="str">
            <v>0479</v>
          </cell>
          <cell r="C573" t="str">
            <v>B</v>
          </cell>
          <cell r="D573">
            <v>529</v>
          </cell>
          <cell r="E573">
            <v>104</v>
          </cell>
          <cell r="F573">
            <v>63</v>
          </cell>
          <cell r="G573">
            <v>30</v>
          </cell>
          <cell r="H573">
            <v>4</v>
          </cell>
          <cell r="I573">
            <v>1</v>
          </cell>
          <cell r="J573">
            <v>4</v>
          </cell>
          <cell r="K573">
            <v>0</v>
          </cell>
          <cell r="L573">
            <v>0</v>
          </cell>
          <cell r="M573">
            <v>206</v>
          </cell>
          <cell r="N573">
            <v>8</v>
          </cell>
        </row>
        <row r="574">
          <cell r="A574" t="str">
            <v>066</v>
          </cell>
          <cell r="B574" t="str">
            <v>0479</v>
          </cell>
          <cell r="C574" t="str">
            <v>C1</v>
          </cell>
          <cell r="D574">
            <v>530</v>
          </cell>
          <cell r="E574">
            <v>74</v>
          </cell>
          <cell r="F574">
            <v>85</v>
          </cell>
          <cell r="G574">
            <v>29</v>
          </cell>
          <cell r="H574">
            <v>1</v>
          </cell>
          <cell r="I574">
            <v>4</v>
          </cell>
          <cell r="J574">
            <v>4</v>
          </cell>
          <cell r="K574">
            <v>0</v>
          </cell>
          <cell r="L574">
            <v>0</v>
          </cell>
          <cell r="M574">
            <v>197</v>
          </cell>
          <cell r="N574">
            <v>5</v>
          </cell>
        </row>
        <row r="575">
          <cell r="A575" t="str">
            <v>066</v>
          </cell>
          <cell r="B575" t="str">
            <v>0480</v>
          </cell>
          <cell r="C575" t="str">
            <v>B</v>
          </cell>
          <cell r="D575">
            <v>544</v>
          </cell>
          <cell r="E575">
            <v>92</v>
          </cell>
          <cell r="F575">
            <v>137</v>
          </cell>
          <cell r="G575">
            <v>28</v>
          </cell>
          <cell r="H575">
            <v>2</v>
          </cell>
          <cell r="I575">
            <v>9</v>
          </cell>
          <cell r="J575">
            <v>0</v>
          </cell>
          <cell r="K575">
            <v>0</v>
          </cell>
          <cell r="L575">
            <v>0</v>
          </cell>
          <cell r="M575">
            <v>268</v>
          </cell>
          <cell r="N575">
            <v>4</v>
          </cell>
        </row>
        <row r="576">
          <cell r="A576" t="str">
            <v>066</v>
          </cell>
          <cell r="B576" t="str">
            <v>0480</v>
          </cell>
          <cell r="C576" t="str">
            <v>C1</v>
          </cell>
          <cell r="D576">
            <v>544</v>
          </cell>
          <cell r="E576">
            <v>116</v>
          </cell>
          <cell r="F576">
            <v>125</v>
          </cell>
          <cell r="G576">
            <v>33</v>
          </cell>
          <cell r="H576">
            <v>0</v>
          </cell>
          <cell r="I576">
            <v>3</v>
          </cell>
          <cell r="J576">
            <v>1</v>
          </cell>
          <cell r="K576">
            <v>0</v>
          </cell>
          <cell r="L576">
            <v>0</v>
          </cell>
          <cell r="M576">
            <v>278</v>
          </cell>
          <cell r="N576">
            <v>4</v>
          </cell>
        </row>
        <row r="577">
          <cell r="A577" t="str">
            <v>066</v>
          </cell>
          <cell r="B577" t="str">
            <v>0481</v>
          </cell>
          <cell r="C577" t="str">
            <v>B</v>
          </cell>
          <cell r="D577">
            <v>589</v>
          </cell>
          <cell r="E577">
            <v>105</v>
          </cell>
          <cell r="F577">
            <v>160</v>
          </cell>
          <cell r="G577">
            <v>21</v>
          </cell>
          <cell r="H577">
            <v>3</v>
          </cell>
          <cell r="I577">
            <v>6</v>
          </cell>
          <cell r="J577">
            <v>2</v>
          </cell>
          <cell r="K577">
            <v>0</v>
          </cell>
          <cell r="L577">
            <v>0</v>
          </cell>
          <cell r="M577">
            <v>297</v>
          </cell>
          <cell r="N577">
            <v>1</v>
          </cell>
        </row>
        <row r="578">
          <cell r="A578" t="str">
            <v>066</v>
          </cell>
          <cell r="B578" t="str">
            <v>0481</v>
          </cell>
          <cell r="C578" t="str">
            <v>C1</v>
          </cell>
          <cell r="D578">
            <v>589</v>
          </cell>
          <cell r="E578">
            <v>130</v>
          </cell>
          <cell r="F578">
            <v>117</v>
          </cell>
          <cell r="G578">
            <v>34</v>
          </cell>
          <cell r="H578">
            <v>1</v>
          </cell>
          <cell r="I578">
            <v>4</v>
          </cell>
          <cell r="J578">
            <v>2</v>
          </cell>
          <cell r="K578">
            <v>0</v>
          </cell>
          <cell r="L578">
            <v>0</v>
          </cell>
          <cell r="M578">
            <v>288</v>
          </cell>
          <cell r="N578">
            <v>2</v>
          </cell>
        </row>
        <row r="579">
          <cell r="A579" t="str">
            <v>066</v>
          </cell>
          <cell r="B579" t="str">
            <v>0481</v>
          </cell>
          <cell r="C579" t="str">
            <v>C2</v>
          </cell>
          <cell r="D579">
            <v>589</v>
          </cell>
          <cell r="E579">
            <v>144</v>
          </cell>
          <cell r="F579">
            <v>116</v>
          </cell>
          <cell r="G579">
            <v>21</v>
          </cell>
          <cell r="H579">
            <v>2</v>
          </cell>
          <cell r="I579">
            <v>3</v>
          </cell>
          <cell r="J579">
            <v>1</v>
          </cell>
          <cell r="K579">
            <v>0</v>
          </cell>
          <cell r="L579">
            <v>0</v>
          </cell>
          <cell r="M579">
            <v>287</v>
          </cell>
          <cell r="N579">
            <v>3</v>
          </cell>
        </row>
        <row r="580">
          <cell r="A580" t="str">
            <v>066</v>
          </cell>
          <cell r="B580" t="str">
            <v>0482</v>
          </cell>
          <cell r="C580" t="str">
            <v>B</v>
          </cell>
          <cell r="D580">
            <v>722</v>
          </cell>
          <cell r="E580">
            <v>175</v>
          </cell>
          <cell r="F580">
            <v>124</v>
          </cell>
          <cell r="G580">
            <v>30</v>
          </cell>
          <cell r="H580">
            <v>2</v>
          </cell>
          <cell r="I580">
            <v>2</v>
          </cell>
          <cell r="J580">
            <v>0</v>
          </cell>
          <cell r="K580">
            <v>0</v>
          </cell>
          <cell r="L580">
            <v>0</v>
          </cell>
          <cell r="M580">
            <v>333</v>
          </cell>
          <cell r="N580">
            <v>6</v>
          </cell>
        </row>
        <row r="581">
          <cell r="A581" t="str">
            <v>066</v>
          </cell>
          <cell r="B581" t="str">
            <v>0482</v>
          </cell>
          <cell r="C581" t="str">
            <v>C1</v>
          </cell>
          <cell r="D581">
            <v>723</v>
          </cell>
          <cell r="E581">
            <v>152</v>
          </cell>
          <cell r="F581">
            <v>137</v>
          </cell>
          <cell r="G581">
            <v>27</v>
          </cell>
          <cell r="H581">
            <v>2</v>
          </cell>
          <cell r="I581">
            <v>2</v>
          </cell>
          <cell r="J581">
            <v>4</v>
          </cell>
          <cell r="K581">
            <v>0</v>
          </cell>
          <cell r="L581">
            <v>0</v>
          </cell>
          <cell r="M581">
            <v>324</v>
          </cell>
          <cell r="N581">
            <v>0</v>
          </cell>
        </row>
        <row r="582">
          <cell r="A582" t="str">
            <v>066</v>
          </cell>
          <cell r="B582" t="str">
            <v>0482</v>
          </cell>
          <cell r="C582" t="str">
            <v>C2</v>
          </cell>
          <cell r="D582">
            <v>723</v>
          </cell>
          <cell r="E582">
            <v>156</v>
          </cell>
          <cell r="F582">
            <v>128</v>
          </cell>
          <cell r="G582">
            <v>22</v>
          </cell>
          <cell r="H582">
            <v>1</v>
          </cell>
          <cell r="I582">
            <v>1</v>
          </cell>
          <cell r="J582">
            <v>0</v>
          </cell>
          <cell r="K582">
            <v>0</v>
          </cell>
          <cell r="L582">
            <v>0</v>
          </cell>
          <cell r="M582">
            <v>308</v>
          </cell>
          <cell r="N582">
            <v>6</v>
          </cell>
        </row>
        <row r="583">
          <cell r="A583" t="str">
            <v>066</v>
          </cell>
          <cell r="B583" t="str">
            <v>0483</v>
          </cell>
          <cell r="C583" t="str">
            <v>B</v>
          </cell>
          <cell r="D583">
            <v>496</v>
          </cell>
          <cell r="E583">
            <v>126</v>
          </cell>
          <cell r="F583">
            <v>62</v>
          </cell>
          <cell r="G583">
            <v>24</v>
          </cell>
          <cell r="H583">
            <v>2</v>
          </cell>
          <cell r="I583">
            <v>4</v>
          </cell>
          <cell r="J583">
            <v>0</v>
          </cell>
          <cell r="K583">
            <v>0</v>
          </cell>
          <cell r="L583">
            <v>0</v>
          </cell>
          <cell r="M583">
            <v>218</v>
          </cell>
          <cell r="N583">
            <v>5</v>
          </cell>
        </row>
        <row r="584">
          <cell r="A584" t="str">
            <v>066</v>
          </cell>
          <cell r="B584" t="str">
            <v>0483</v>
          </cell>
          <cell r="C584" t="str">
            <v>C1</v>
          </cell>
          <cell r="D584">
            <v>497</v>
          </cell>
          <cell r="E584">
            <v>126</v>
          </cell>
          <cell r="F584">
            <v>83</v>
          </cell>
          <cell r="G584">
            <v>19</v>
          </cell>
          <cell r="H584">
            <v>1</v>
          </cell>
          <cell r="I584">
            <v>4</v>
          </cell>
          <cell r="J584">
            <v>0</v>
          </cell>
          <cell r="K584">
            <v>0</v>
          </cell>
          <cell r="L584">
            <v>0</v>
          </cell>
          <cell r="M584">
            <v>233</v>
          </cell>
          <cell r="N584">
            <v>0</v>
          </cell>
        </row>
        <row r="585">
          <cell r="A585" t="str">
            <v>066</v>
          </cell>
          <cell r="B585" t="str">
            <v>0484</v>
          </cell>
          <cell r="C585" t="str">
            <v>B</v>
          </cell>
          <cell r="D585">
            <v>499</v>
          </cell>
          <cell r="E585">
            <v>111</v>
          </cell>
          <cell r="F585">
            <v>83</v>
          </cell>
          <cell r="G585">
            <v>34</v>
          </cell>
          <cell r="H585">
            <v>1</v>
          </cell>
          <cell r="I585">
            <v>5</v>
          </cell>
          <cell r="J585">
            <v>2</v>
          </cell>
          <cell r="K585">
            <v>0</v>
          </cell>
          <cell r="L585">
            <v>0</v>
          </cell>
          <cell r="M585">
            <v>236</v>
          </cell>
          <cell r="N585">
            <v>2</v>
          </cell>
        </row>
        <row r="586">
          <cell r="A586" t="str">
            <v>066</v>
          </cell>
          <cell r="B586" t="str">
            <v>0484</v>
          </cell>
          <cell r="C586" t="str">
            <v>C1</v>
          </cell>
          <cell r="D586">
            <v>499</v>
          </cell>
          <cell r="E586">
            <v>92</v>
          </cell>
          <cell r="F586">
            <v>98</v>
          </cell>
          <cell r="G586">
            <v>42</v>
          </cell>
          <cell r="H586">
            <v>4</v>
          </cell>
          <cell r="I586">
            <v>4</v>
          </cell>
          <cell r="J586">
            <v>0</v>
          </cell>
          <cell r="K586">
            <v>0</v>
          </cell>
          <cell r="L586">
            <v>0</v>
          </cell>
          <cell r="M586">
            <v>240</v>
          </cell>
          <cell r="N586">
            <v>5</v>
          </cell>
        </row>
        <row r="587">
          <cell r="A587" t="str">
            <v>066</v>
          </cell>
          <cell r="B587" t="str">
            <v>0485</v>
          </cell>
          <cell r="C587" t="str">
            <v>B</v>
          </cell>
          <cell r="D587">
            <v>497</v>
          </cell>
          <cell r="E587">
            <v>117</v>
          </cell>
          <cell r="F587">
            <v>97</v>
          </cell>
          <cell r="G587">
            <v>35</v>
          </cell>
          <cell r="H587">
            <v>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252</v>
          </cell>
          <cell r="N587">
            <v>4</v>
          </cell>
        </row>
        <row r="588">
          <cell r="A588" t="str">
            <v>066</v>
          </cell>
          <cell r="B588" t="str">
            <v>0485</v>
          </cell>
          <cell r="C588" t="str">
            <v>C1</v>
          </cell>
          <cell r="D588">
            <v>498</v>
          </cell>
          <cell r="E588">
            <v>114</v>
          </cell>
          <cell r="F588">
            <v>86</v>
          </cell>
          <cell r="G588">
            <v>30</v>
          </cell>
          <cell r="H588">
            <v>1</v>
          </cell>
          <cell r="I588">
            <v>1</v>
          </cell>
          <cell r="J588">
            <v>1</v>
          </cell>
          <cell r="K588">
            <v>0</v>
          </cell>
          <cell r="L588">
            <v>0</v>
          </cell>
          <cell r="M588">
            <v>233</v>
          </cell>
          <cell r="N588">
            <v>4</v>
          </cell>
        </row>
        <row r="589">
          <cell r="A589" t="str">
            <v>066</v>
          </cell>
          <cell r="B589" t="str">
            <v>0486</v>
          </cell>
          <cell r="C589" t="str">
            <v>B</v>
          </cell>
          <cell r="D589">
            <v>462</v>
          </cell>
          <cell r="E589">
            <v>115</v>
          </cell>
          <cell r="F589">
            <v>72</v>
          </cell>
          <cell r="G589">
            <v>25</v>
          </cell>
          <cell r="H589">
            <v>0</v>
          </cell>
          <cell r="I589">
            <v>2</v>
          </cell>
          <cell r="J589">
            <v>1</v>
          </cell>
          <cell r="K589">
            <v>0</v>
          </cell>
          <cell r="L589">
            <v>0</v>
          </cell>
          <cell r="M589">
            <v>215</v>
          </cell>
          <cell r="N589">
            <v>3</v>
          </cell>
        </row>
        <row r="590">
          <cell r="A590" t="str">
            <v>066</v>
          </cell>
          <cell r="B590" t="str">
            <v>0486</v>
          </cell>
          <cell r="C590" t="str">
            <v>C1</v>
          </cell>
          <cell r="D590">
            <v>462</v>
          </cell>
          <cell r="E590">
            <v>105</v>
          </cell>
          <cell r="F590">
            <v>54</v>
          </cell>
          <cell r="G590">
            <v>24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183</v>
          </cell>
          <cell r="N590">
            <v>0</v>
          </cell>
        </row>
        <row r="591">
          <cell r="A591" t="str">
            <v>066</v>
          </cell>
          <cell r="B591" t="str">
            <v>0487</v>
          </cell>
          <cell r="C591" t="str">
            <v>B</v>
          </cell>
          <cell r="D591">
            <v>510</v>
          </cell>
          <cell r="E591">
            <v>100</v>
          </cell>
          <cell r="F591">
            <v>79</v>
          </cell>
          <cell r="G591">
            <v>21</v>
          </cell>
          <cell r="H591">
            <v>1</v>
          </cell>
          <cell r="I591">
            <v>2</v>
          </cell>
          <cell r="J591">
            <v>1</v>
          </cell>
          <cell r="K591">
            <v>0</v>
          </cell>
          <cell r="L591">
            <v>0</v>
          </cell>
          <cell r="M591">
            <v>204</v>
          </cell>
          <cell r="N591">
            <v>5</v>
          </cell>
        </row>
        <row r="592">
          <cell r="A592" t="str">
            <v>066</v>
          </cell>
          <cell r="B592" t="str">
            <v>0487</v>
          </cell>
          <cell r="C592" t="str">
            <v>C1</v>
          </cell>
          <cell r="D592">
            <v>510</v>
          </cell>
          <cell r="E592">
            <v>110</v>
          </cell>
          <cell r="F592">
            <v>102</v>
          </cell>
          <cell r="G592">
            <v>15</v>
          </cell>
          <cell r="H592">
            <v>2</v>
          </cell>
          <cell r="I592">
            <v>1</v>
          </cell>
          <cell r="J592">
            <v>2</v>
          </cell>
          <cell r="K592">
            <v>0</v>
          </cell>
          <cell r="L592">
            <v>0</v>
          </cell>
          <cell r="M592">
            <v>232</v>
          </cell>
          <cell r="N592">
            <v>6</v>
          </cell>
        </row>
        <row r="593">
          <cell r="A593" t="str">
            <v>066</v>
          </cell>
          <cell r="B593" t="str">
            <v>0488</v>
          </cell>
          <cell r="C593" t="str">
            <v>B</v>
          </cell>
          <cell r="D593">
            <v>437</v>
          </cell>
          <cell r="E593">
            <v>80</v>
          </cell>
          <cell r="F593">
            <v>91</v>
          </cell>
          <cell r="G593">
            <v>19</v>
          </cell>
          <cell r="H593">
            <v>1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192</v>
          </cell>
          <cell r="N593">
            <v>6</v>
          </cell>
        </row>
        <row r="594">
          <cell r="A594" t="str">
            <v>066</v>
          </cell>
          <cell r="B594" t="str">
            <v>0488</v>
          </cell>
          <cell r="C594" t="str">
            <v>C1</v>
          </cell>
          <cell r="D594">
            <v>438</v>
          </cell>
          <cell r="E594">
            <v>92</v>
          </cell>
          <cell r="F594">
            <v>78</v>
          </cell>
          <cell r="G594">
            <v>15</v>
          </cell>
          <cell r="H594">
            <v>3</v>
          </cell>
          <cell r="I594">
            <v>3</v>
          </cell>
          <cell r="J594">
            <v>4</v>
          </cell>
          <cell r="K594">
            <v>0</v>
          </cell>
          <cell r="L594">
            <v>0</v>
          </cell>
          <cell r="M594">
            <v>195</v>
          </cell>
          <cell r="N594">
            <v>4</v>
          </cell>
        </row>
        <row r="595">
          <cell r="A595" t="str">
            <v>066</v>
          </cell>
          <cell r="B595" t="str">
            <v>0489</v>
          </cell>
          <cell r="C595" t="str">
            <v>B</v>
          </cell>
          <cell r="D595">
            <v>655</v>
          </cell>
          <cell r="E595">
            <v>129</v>
          </cell>
          <cell r="F595">
            <v>121</v>
          </cell>
          <cell r="G595">
            <v>18</v>
          </cell>
          <cell r="H595">
            <v>0</v>
          </cell>
          <cell r="I595">
            <v>5</v>
          </cell>
          <cell r="J595">
            <v>1</v>
          </cell>
          <cell r="K595">
            <v>0</v>
          </cell>
          <cell r="L595">
            <v>0</v>
          </cell>
          <cell r="M595">
            <v>274</v>
          </cell>
          <cell r="N595">
            <v>2</v>
          </cell>
        </row>
        <row r="596">
          <cell r="A596" t="str">
            <v>066</v>
          </cell>
          <cell r="B596" t="str">
            <v>0489</v>
          </cell>
          <cell r="C596" t="str">
            <v>C1</v>
          </cell>
          <cell r="D596">
            <v>656</v>
          </cell>
          <cell r="E596">
            <v>116</v>
          </cell>
          <cell r="F596">
            <v>135</v>
          </cell>
          <cell r="G596">
            <v>28</v>
          </cell>
          <cell r="H596">
            <v>5</v>
          </cell>
          <cell r="I596">
            <v>5</v>
          </cell>
          <cell r="J596">
            <v>3</v>
          </cell>
          <cell r="K596">
            <v>0</v>
          </cell>
          <cell r="L596">
            <v>0</v>
          </cell>
          <cell r="M596">
            <v>292</v>
          </cell>
          <cell r="N596">
            <v>3</v>
          </cell>
        </row>
        <row r="597">
          <cell r="A597" t="str">
            <v>066</v>
          </cell>
          <cell r="B597" t="str">
            <v>0490</v>
          </cell>
          <cell r="C597" t="str">
            <v>B</v>
          </cell>
          <cell r="D597">
            <v>529</v>
          </cell>
          <cell r="E597">
            <v>88</v>
          </cell>
          <cell r="F597">
            <v>107</v>
          </cell>
          <cell r="G597">
            <v>36</v>
          </cell>
          <cell r="H597">
            <v>4</v>
          </cell>
          <cell r="I597">
            <v>1</v>
          </cell>
          <cell r="J597">
            <v>1</v>
          </cell>
          <cell r="K597">
            <v>0</v>
          </cell>
          <cell r="L597">
            <v>0</v>
          </cell>
          <cell r="M597">
            <v>237</v>
          </cell>
          <cell r="N597">
            <v>2</v>
          </cell>
        </row>
        <row r="598">
          <cell r="A598" t="str">
            <v>066</v>
          </cell>
          <cell r="B598" t="str">
            <v>0490</v>
          </cell>
          <cell r="C598" t="str">
            <v>C1</v>
          </cell>
          <cell r="D598">
            <v>530</v>
          </cell>
          <cell r="E598">
            <v>95</v>
          </cell>
          <cell r="F598">
            <v>109</v>
          </cell>
          <cell r="G598">
            <v>26</v>
          </cell>
          <cell r="H598">
            <v>2</v>
          </cell>
          <cell r="I598">
            <v>1</v>
          </cell>
          <cell r="J598">
            <v>0</v>
          </cell>
          <cell r="K598">
            <v>0</v>
          </cell>
          <cell r="L598">
            <v>0</v>
          </cell>
          <cell r="M598">
            <v>233</v>
          </cell>
          <cell r="N598">
            <v>1</v>
          </cell>
        </row>
        <row r="599">
          <cell r="A599" t="str">
            <v>066</v>
          </cell>
          <cell r="B599" t="str">
            <v>0491</v>
          </cell>
          <cell r="C599" t="str">
            <v>B</v>
          </cell>
          <cell r="D599">
            <v>524</v>
          </cell>
          <cell r="E599">
            <v>79</v>
          </cell>
          <cell r="F599">
            <v>102</v>
          </cell>
          <cell r="G599">
            <v>28</v>
          </cell>
          <cell r="H599">
            <v>1</v>
          </cell>
          <cell r="I599">
            <v>1</v>
          </cell>
          <cell r="J599">
            <v>0</v>
          </cell>
          <cell r="K599">
            <v>0</v>
          </cell>
          <cell r="L599">
            <v>0</v>
          </cell>
          <cell r="M599">
            <v>211</v>
          </cell>
          <cell r="N599">
            <v>2</v>
          </cell>
        </row>
        <row r="600">
          <cell r="A600" t="str">
            <v>066</v>
          </cell>
          <cell r="B600" t="str">
            <v>0491</v>
          </cell>
          <cell r="C600" t="str">
            <v>C1</v>
          </cell>
          <cell r="D600">
            <v>524</v>
          </cell>
          <cell r="E600">
            <v>110</v>
          </cell>
          <cell r="F600">
            <v>79</v>
          </cell>
          <cell r="G600">
            <v>34</v>
          </cell>
          <cell r="H600">
            <v>1</v>
          </cell>
          <cell r="I600">
            <v>4</v>
          </cell>
          <cell r="J600">
            <v>2</v>
          </cell>
          <cell r="K600">
            <v>0</v>
          </cell>
          <cell r="L600">
            <v>0</v>
          </cell>
          <cell r="M600">
            <v>230</v>
          </cell>
          <cell r="N600">
            <v>2</v>
          </cell>
        </row>
        <row r="601">
          <cell r="A601" t="str">
            <v>066</v>
          </cell>
          <cell r="B601" t="str">
            <v>0492</v>
          </cell>
          <cell r="C601" t="str">
            <v>B</v>
          </cell>
          <cell r="D601">
            <v>506</v>
          </cell>
          <cell r="E601">
            <v>107</v>
          </cell>
          <cell r="F601">
            <v>59</v>
          </cell>
          <cell r="G601">
            <v>27</v>
          </cell>
          <cell r="H601">
            <v>2</v>
          </cell>
          <cell r="I601">
            <v>2</v>
          </cell>
          <cell r="J601">
            <v>2</v>
          </cell>
          <cell r="K601">
            <v>0</v>
          </cell>
          <cell r="L601">
            <v>0</v>
          </cell>
          <cell r="M601">
            <v>199</v>
          </cell>
          <cell r="N601">
            <v>1</v>
          </cell>
        </row>
        <row r="602">
          <cell r="A602" t="str">
            <v>066</v>
          </cell>
          <cell r="B602" t="str">
            <v>0492</v>
          </cell>
          <cell r="C602" t="str">
            <v>C1</v>
          </cell>
          <cell r="D602">
            <v>507</v>
          </cell>
          <cell r="E602">
            <v>104</v>
          </cell>
          <cell r="F602">
            <v>70</v>
          </cell>
          <cell r="G602">
            <v>22</v>
          </cell>
          <cell r="H602">
            <v>0</v>
          </cell>
          <cell r="I602">
            <v>2</v>
          </cell>
          <cell r="J602">
            <v>3</v>
          </cell>
          <cell r="K602">
            <v>0</v>
          </cell>
          <cell r="L602">
            <v>0</v>
          </cell>
          <cell r="M602">
            <v>201</v>
          </cell>
          <cell r="N602">
            <v>1</v>
          </cell>
        </row>
        <row r="603">
          <cell r="A603" t="str">
            <v>066</v>
          </cell>
          <cell r="B603" t="str">
            <v>0493</v>
          </cell>
          <cell r="C603" t="str">
            <v>B</v>
          </cell>
          <cell r="D603">
            <v>661</v>
          </cell>
          <cell r="E603">
            <v>121</v>
          </cell>
          <cell r="F603">
            <v>73</v>
          </cell>
          <cell r="G603">
            <v>34</v>
          </cell>
          <cell r="H603">
            <v>2</v>
          </cell>
          <cell r="I603">
            <v>4</v>
          </cell>
          <cell r="J603">
            <v>2</v>
          </cell>
          <cell r="K603">
            <v>0</v>
          </cell>
          <cell r="L603">
            <v>0</v>
          </cell>
          <cell r="M603">
            <v>236</v>
          </cell>
          <cell r="N603">
            <v>2</v>
          </cell>
        </row>
        <row r="604">
          <cell r="A604" t="str">
            <v>066</v>
          </cell>
          <cell r="B604" t="str">
            <v>0493</v>
          </cell>
          <cell r="C604" t="str">
            <v>C1</v>
          </cell>
          <cell r="D604">
            <v>661</v>
          </cell>
          <cell r="E604">
            <v>124</v>
          </cell>
          <cell r="F604">
            <v>92</v>
          </cell>
          <cell r="G604">
            <v>37</v>
          </cell>
          <cell r="H604">
            <v>2</v>
          </cell>
          <cell r="I604">
            <v>4</v>
          </cell>
          <cell r="J604">
            <v>2</v>
          </cell>
          <cell r="K604">
            <v>0</v>
          </cell>
          <cell r="L604">
            <v>0</v>
          </cell>
          <cell r="M604">
            <v>261</v>
          </cell>
          <cell r="N604">
            <v>3</v>
          </cell>
        </row>
        <row r="605">
          <cell r="A605" t="str">
            <v>066</v>
          </cell>
          <cell r="B605" t="str">
            <v>0494</v>
          </cell>
          <cell r="C605" t="str">
            <v>B</v>
          </cell>
          <cell r="D605">
            <v>568</v>
          </cell>
          <cell r="E605">
            <v>91</v>
          </cell>
          <cell r="F605">
            <v>71</v>
          </cell>
          <cell r="G605">
            <v>30</v>
          </cell>
          <cell r="H605">
            <v>1</v>
          </cell>
          <cell r="I605">
            <v>6</v>
          </cell>
          <cell r="J605">
            <v>1</v>
          </cell>
          <cell r="K605">
            <v>0</v>
          </cell>
          <cell r="L605">
            <v>0</v>
          </cell>
          <cell r="M605">
            <v>200</v>
          </cell>
          <cell r="N605">
            <v>0</v>
          </cell>
        </row>
        <row r="606">
          <cell r="A606" t="str">
            <v>066</v>
          </cell>
          <cell r="B606" t="str">
            <v>0494</v>
          </cell>
          <cell r="C606" t="str">
            <v>C1</v>
          </cell>
          <cell r="D606">
            <v>569</v>
          </cell>
          <cell r="E606">
            <v>81</v>
          </cell>
          <cell r="F606">
            <v>98</v>
          </cell>
          <cell r="G606">
            <v>19</v>
          </cell>
          <cell r="H606">
            <v>3</v>
          </cell>
          <cell r="I606">
            <v>0</v>
          </cell>
          <cell r="J606">
            <v>4</v>
          </cell>
          <cell r="K606">
            <v>0</v>
          </cell>
          <cell r="L606">
            <v>0</v>
          </cell>
          <cell r="M606">
            <v>205</v>
          </cell>
          <cell r="N606">
            <v>1</v>
          </cell>
        </row>
        <row r="607">
          <cell r="A607" t="str">
            <v>066</v>
          </cell>
          <cell r="B607" t="str">
            <v>0495</v>
          </cell>
          <cell r="C607" t="str">
            <v>B</v>
          </cell>
          <cell r="D607">
            <v>615</v>
          </cell>
          <cell r="E607">
            <v>102</v>
          </cell>
          <cell r="F607">
            <v>85</v>
          </cell>
          <cell r="G607">
            <v>27</v>
          </cell>
          <cell r="H607">
            <v>0</v>
          </cell>
          <cell r="I607">
            <v>1</v>
          </cell>
          <cell r="J607">
            <v>0</v>
          </cell>
          <cell r="K607">
            <v>0</v>
          </cell>
          <cell r="L607">
            <v>0</v>
          </cell>
          <cell r="M607">
            <v>215</v>
          </cell>
          <cell r="N607">
            <v>8</v>
          </cell>
        </row>
        <row r="608">
          <cell r="A608" t="str">
            <v>066</v>
          </cell>
          <cell r="B608" t="str">
            <v>0495</v>
          </cell>
          <cell r="C608" t="str">
            <v>C1</v>
          </cell>
          <cell r="D608">
            <v>616</v>
          </cell>
          <cell r="E608">
            <v>117</v>
          </cell>
          <cell r="F608">
            <v>100</v>
          </cell>
          <cell r="G608">
            <v>37</v>
          </cell>
          <cell r="H608">
            <v>1</v>
          </cell>
          <cell r="I608">
            <v>3</v>
          </cell>
          <cell r="J608">
            <v>0</v>
          </cell>
          <cell r="K608">
            <v>0</v>
          </cell>
          <cell r="L608">
            <v>0</v>
          </cell>
          <cell r="M608">
            <v>258</v>
          </cell>
          <cell r="N608">
            <v>7</v>
          </cell>
        </row>
        <row r="609">
          <cell r="A609" t="str">
            <v>066</v>
          </cell>
          <cell r="B609" t="str">
            <v>0496</v>
          </cell>
          <cell r="C609" t="str">
            <v>B</v>
          </cell>
          <cell r="D609">
            <v>464</v>
          </cell>
          <cell r="E609">
            <v>69</v>
          </cell>
          <cell r="F609">
            <v>71</v>
          </cell>
          <cell r="G609">
            <v>26</v>
          </cell>
          <cell r="H609">
            <v>0</v>
          </cell>
          <cell r="I609">
            <v>3</v>
          </cell>
          <cell r="J609">
            <v>0</v>
          </cell>
          <cell r="K609">
            <v>0</v>
          </cell>
          <cell r="L609">
            <v>0</v>
          </cell>
          <cell r="M609">
            <v>169</v>
          </cell>
          <cell r="N609">
            <v>4</v>
          </cell>
        </row>
        <row r="610">
          <cell r="A610" t="str">
            <v>066</v>
          </cell>
          <cell r="B610" t="str">
            <v>0496</v>
          </cell>
          <cell r="C610" t="str">
            <v>C1</v>
          </cell>
          <cell r="D610">
            <v>464</v>
          </cell>
          <cell r="E610">
            <v>94</v>
          </cell>
          <cell r="F610">
            <v>61</v>
          </cell>
          <cell r="G610">
            <v>27</v>
          </cell>
          <cell r="H610">
            <v>0</v>
          </cell>
          <cell r="I610">
            <v>5</v>
          </cell>
          <cell r="J610">
            <v>2</v>
          </cell>
          <cell r="K610">
            <v>0</v>
          </cell>
          <cell r="L610">
            <v>0</v>
          </cell>
          <cell r="M610">
            <v>189</v>
          </cell>
          <cell r="N610">
            <v>2</v>
          </cell>
        </row>
        <row r="611">
          <cell r="A611" t="str">
            <v>066</v>
          </cell>
          <cell r="B611" t="str">
            <v>0497</v>
          </cell>
          <cell r="C611" t="str">
            <v>B</v>
          </cell>
          <cell r="D611">
            <v>556</v>
          </cell>
          <cell r="E611">
            <v>117</v>
          </cell>
          <cell r="F611">
            <v>69</v>
          </cell>
          <cell r="G611">
            <v>43</v>
          </cell>
          <cell r="H611">
            <v>3</v>
          </cell>
          <cell r="I611">
            <v>3</v>
          </cell>
          <cell r="J611">
            <v>4</v>
          </cell>
          <cell r="K611">
            <v>0</v>
          </cell>
          <cell r="L611">
            <v>0</v>
          </cell>
          <cell r="M611">
            <v>239</v>
          </cell>
          <cell r="N611">
            <v>4</v>
          </cell>
        </row>
        <row r="612">
          <cell r="A612" t="str">
            <v>066</v>
          </cell>
          <cell r="B612" t="str">
            <v>0497</v>
          </cell>
          <cell r="C612" t="str">
            <v>C1</v>
          </cell>
          <cell r="D612">
            <v>556</v>
          </cell>
          <cell r="E612">
            <v>81</v>
          </cell>
          <cell r="F612">
            <v>72</v>
          </cell>
          <cell r="G612">
            <v>61</v>
          </cell>
          <cell r="H612">
            <v>1</v>
          </cell>
          <cell r="I612">
            <v>2</v>
          </cell>
          <cell r="J612">
            <v>3</v>
          </cell>
          <cell r="K612">
            <v>0</v>
          </cell>
          <cell r="L612">
            <v>0</v>
          </cell>
          <cell r="M612">
            <v>220</v>
          </cell>
          <cell r="N612">
            <v>3</v>
          </cell>
        </row>
        <row r="613">
          <cell r="A613" t="str">
            <v>066</v>
          </cell>
          <cell r="B613" t="str">
            <v>0498</v>
          </cell>
          <cell r="C613" t="str">
            <v>B</v>
          </cell>
          <cell r="D613">
            <v>579</v>
          </cell>
          <cell r="E613">
            <v>106</v>
          </cell>
          <cell r="F613">
            <v>110</v>
          </cell>
          <cell r="G613">
            <v>27</v>
          </cell>
          <cell r="H613">
            <v>4</v>
          </cell>
          <cell r="I613">
            <v>8</v>
          </cell>
          <cell r="J613">
            <v>4</v>
          </cell>
          <cell r="K613">
            <v>0</v>
          </cell>
          <cell r="L613">
            <v>0</v>
          </cell>
          <cell r="M613">
            <v>259</v>
          </cell>
          <cell r="N613">
            <v>4</v>
          </cell>
        </row>
        <row r="614">
          <cell r="A614" t="str">
            <v>066</v>
          </cell>
          <cell r="B614" t="str">
            <v>0498</v>
          </cell>
          <cell r="C614" t="str">
            <v>C1</v>
          </cell>
          <cell r="D614">
            <v>579</v>
          </cell>
          <cell r="E614">
            <v>104</v>
          </cell>
          <cell r="F614">
            <v>112</v>
          </cell>
          <cell r="G614">
            <v>22</v>
          </cell>
          <cell r="H614">
            <v>5</v>
          </cell>
          <cell r="I614">
            <v>3</v>
          </cell>
          <cell r="J614">
            <v>5</v>
          </cell>
          <cell r="K614">
            <v>0</v>
          </cell>
          <cell r="L614">
            <v>0</v>
          </cell>
          <cell r="M614">
            <v>251</v>
          </cell>
          <cell r="N614">
            <v>7</v>
          </cell>
        </row>
        <row r="615">
          <cell r="A615" t="str">
            <v>066</v>
          </cell>
          <cell r="B615" t="str">
            <v>0499</v>
          </cell>
          <cell r="C615" t="str">
            <v>B</v>
          </cell>
          <cell r="D615">
            <v>732</v>
          </cell>
          <cell r="E615">
            <v>148</v>
          </cell>
          <cell r="F615">
            <v>196</v>
          </cell>
          <cell r="G615">
            <v>21</v>
          </cell>
          <cell r="H615">
            <v>5</v>
          </cell>
          <cell r="I615">
            <v>6</v>
          </cell>
          <cell r="J615">
            <v>5</v>
          </cell>
          <cell r="K615">
            <v>0</v>
          </cell>
          <cell r="L615">
            <v>0</v>
          </cell>
          <cell r="M615">
            <v>381</v>
          </cell>
          <cell r="N615">
            <v>6</v>
          </cell>
        </row>
        <row r="616">
          <cell r="A616" t="str">
            <v>066</v>
          </cell>
          <cell r="B616" t="str">
            <v>0499</v>
          </cell>
          <cell r="C616" t="str">
            <v>C1</v>
          </cell>
          <cell r="D616">
            <v>732</v>
          </cell>
          <cell r="E616">
            <v>165</v>
          </cell>
          <cell r="F616">
            <v>178</v>
          </cell>
          <cell r="G616">
            <v>27</v>
          </cell>
          <cell r="H616">
            <v>6</v>
          </cell>
          <cell r="I616">
            <v>7</v>
          </cell>
          <cell r="J616">
            <v>0</v>
          </cell>
          <cell r="K616">
            <v>0</v>
          </cell>
          <cell r="L616">
            <v>0</v>
          </cell>
          <cell r="M616">
            <v>383</v>
          </cell>
          <cell r="N616">
            <v>5</v>
          </cell>
        </row>
        <row r="617">
          <cell r="A617" t="str">
            <v>066</v>
          </cell>
          <cell r="B617" t="str">
            <v>0500</v>
          </cell>
          <cell r="C617" t="str">
            <v>B</v>
          </cell>
          <cell r="D617">
            <v>574</v>
          </cell>
          <cell r="E617">
            <v>157</v>
          </cell>
          <cell r="F617">
            <v>91</v>
          </cell>
          <cell r="G617">
            <v>25</v>
          </cell>
          <cell r="H617">
            <v>0</v>
          </cell>
          <cell r="I617">
            <v>4</v>
          </cell>
          <cell r="J617">
            <v>0</v>
          </cell>
          <cell r="K617">
            <v>0</v>
          </cell>
          <cell r="L617">
            <v>0</v>
          </cell>
          <cell r="M617">
            <v>277</v>
          </cell>
          <cell r="N617">
            <v>0</v>
          </cell>
        </row>
        <row r="618">
          <cell r="A618" t="str">
            <v>066</v>
          </cell>
          <cell r="B618" t="str">
            <v>0500</v>
          </cell>
          <cell r="C618" t="str">
            <v>C1</v>
          </cell>
          <cell r="D618">
            <v>574</v>
          </cell>
          <cell r="E618">
            <v>142</v>
          </cell>
          <cell r="F618">
            <v>114</v>
          </cell>
          <cell r="G618">
            <v>12</v>
          </cell>
          <cell r="H618">
            <v>2</v>
          </cell>
          <cell r="I618">
            <v>3</v>
          </cell>
          <cell r="J618">
            <v>3</v>
          </cell>
          <cell r="K618">
            <v>0</v>
          </cell>
          <cell r="L618">
            <v>0</v>
          </cell>
          <cell r="M618">
            <v>276</v>
          </cell>
          <cell r="N618">
            <v>9</v>
          </cell>
        </row>
        <row r="619">
          <cell r="A619" t="str">
            <v>066</v>
          </cell>
          <cell r="B619" t="str">
            <v>0500</v>
          </cell>
          <cell r="C619" t="str">
            <v>C2</v>
          </cell>
          <cell r="D619">
            <v>574</v>
          </cell>
          <cell r="E619">
            <v>159</v>
          </cell>
          <cell r="F619">
            <v>96</v>
          </cell>
          <cell r="G619">
            <v>23</v>
          </cell>
          <cell r="H619">
            <v>0</v>
          </cell>
          <cell r="I619">
            <v>2</v>
          </cell>
          <cell r="J619">
            <v>0</v>
          </cell>
          <cell r="K619">
            <v>0</v>
          </cell>
          <cell r="L619">
            <v>0</v>
          </cell>
          <cell r="M619">
            <v>280</v>
          </cell>
          <cell r="N619">
            <v>4</v>
          </cell>
        </row>
        <row r="620">
          <cell r="A620" t="str">
            <v>066</v>
          </cell>
          <cell r="B620" t="str">
            <v>0501</v>
          </cell>
          <cell r="C620" t="str">
            <v>B</v>
          </cell>
          <cell r="D620">
            <v>514</v>
          </cell>
          <cell r="E620">
            <v>91</v>
          </cell>
          <cell r="F620">
            <v>91</v>
          </cell>
          <cell r="G620">
            <v>22</v>
          </cell>
          <cell r="H620">
            <v>3</v>
          </cell>
          <cell r="I620">
            <v>0</v>
          </cell>
          <cell r="J620">
            <v>3</v>
          </cell>
          <cell r="K620">
            <v>0</v>
          </cell>
          <cell r="L620">
            <v>0</v>
          </cell>
          <cell r="M620">
            <v>210</v>
          </cell>
          <cell r="N620">
            <v>0</v>
          </cell>
        </row>
        <row r="621">
          <cell r="A621" t="str">
            <v>066</v>
          </cell>
          <cell r="B621" t="str">
            <v>0501</v>
          </cell>
          <cell r="C621" t="str">
            <v>C1</v>
          </cell>
          <cell r="D621">
            <v>515</v>
          </cell>
          <cell r="E621">
            <v>118</v>
          </cell>
          <cell r="F621">
            <v>79</v>
          </cell>
          <cell r="G621">
            <v>20</v>
          </cell>
          <cell r="H621">
            <v>1</v>
          </cell>
          <cell r="I621">
            <v>3</v>
          </cell>
          <cell r="J621">
            <v>2</v>
          </cell>
          <cell r="K621">
            <v>0</v>
          </cell>
          <cell r="L621">
            <v>0</v>
          </cell>
          <cell r="M621">
            <v>223</v>
          </cell>
          <cell r="N621">
            <v>4</v>
          </cell>
        </row>
        <row r="622">
          <cell r="A622" t="str">
            <v>066</v>
          </cell>
          <cell r="B622" t="str">
            <v>0502</v>
          </cell>
          <cell r="C622" t="str">
            <v>B</v>
          </cell>
          <cell r="D622">
            <v>724</v>
          </cell>
          <cell r="E622">
            <v>148</v>
          </cell>
          <cell r="F622">
            <v>122</v>
          </cell>
          <cell r="G622">
            <v>23</v>
          </cell>
          <cell r="H622">
            <v>1</v>
          </cell>
          <cell r="I622">
            <v>2</v>
          </cell>
          <cell r="J622">
            <v>0</v>
          </cell>
          <cell r="K622">
            <v>0</v>
          </cell>
          <cell r="L622">
            <v>0</v>
          </cell>
          <cell r="M622">
            <v>296</v>
          </cell>
          <cell r="N622">
            <v>9</v>
          </cell>
        </row>
        <row r="623">
          <cell r="A623" t="str">
            <v>066</v>
          </cell>
          <cell r="B623" t="str">
            <v>0502</v>
          </cell>
          <cell r="C623" t="str">
            <v>C1</v>
          </cell>
          <cell r="D623">
            <v>724</v>
          </cell>
          <cell r="E623">
            <v>132</v>
          </cell>
          <cell r="F623">
            <v>103</v>
          </cell>
          <cell r="G623">
            <v>24</v>
          </cell>
          <cell r="H623">
            <v>1</v>
          </cell>
          <cell r="I623">
            <v>4</v>
          </cell>
          <cell r="J623">
            <v>2</v>
          </cell>
          <cell r="K623">
            <v>0</v>
          </cell>
          <cell r="L623">
            <v>0</v>
          </cell>
          <cell r="M623">
            <v>266</v>
          </cell>
          <cell r="N623">
            <v>6</v>
          </cell>
        </row>
        <row r="624">
          <cell r="A624" t="str">
            <v>066</v>
          </cell>
          <cell r="B624" t="str">
            <v>0503</v>
          </cell>
          <cell r="C624" t="str">
            <v>B</v>
          </cell>
          <cell r="D624">
            <v>448</v>
          </cell>
          <cell r="E624">
            <v>94</v>
          </cell>
          <cell r="F624">
            <v>54</v>
          </cell>
          <cell r="G624">
            <v>24</v>
          </cell>
          <cell r="H624">
            <v>1</v>
          </cell>
          <cell r="I624">
            <v>2</v>
          </cell>
          <cell r="J624">
            <v>0</v>
          </cell>
          <cell r="K624">
            <v>0</v>
          </cell>
          <cell r="L624">
            <v>0</v>
          </cell>
          <cell r="M624">
            <v>175</v>
          </cell>
          <cell r="N624">
            <v>4</v>
          </cell>
        </row>
        <row r="625">
          <cell r="A625" t="str">
            <v>066</v>
          </cell>
          <cell r="B625" t="str">
            <v>0503</v>
          </cell>
          <cell r="C625" t="str">
            <v>C1</v>
          </cell>
          <cell r="D625">
            <v>448</v>
          </cell>
          <cell r="E625">
            <v>88</v>
          </cell>
          <cell r="F625">
            <v>92</v>
          </cell>
          <cell r="G625">
            <v>26</v>
          </cell>
          <cell r="H625">
            <v>4</v>
          </cell>
          <cell r="I625">
            <v>2</v>
          </cell>
          <cell r="J625">
            <v>2</v>
          </cell>
          <cell r="K625">
            <v>0</v>
          </cell>
          <cell r="L625">
            <v>1</v>
          </cell>
          <cell r="M625">
            <v>215</v>
          </cell>
          <cell r="N625">
            <v>1</v>
          </cell>
        </row>
        <row r="626">
          <cell r="A626" t="str">
            <v>066</v>
          </cell>
          <cell r="B626" t="str">
            <v>0504</v>
          </cell>
          <cell r="C626" t="str">
            <v>B</v>
          </cell>
          <cell r="D626">
            <v>663</v>
          </cell>
          <cell r="E626">
            <v>103</v>
          </cell>
          <cell r="F626">
            <v>139</v>
          </cell>
          <cell r="G626">
            <v>43</v>
          </cell>
          <cell r="H626">
            <v>2</v>
          </cell>
          <cell r="I626">
            <v>1</v>
          </cell>
          <cell r="J626">
            <v>0</v>
          </cell>
          <cell r="K626">
            <v>0</v>
          </cell>
          <cell r="L626">
            <v>0</v>
          </cell>
          <cell r="M626">
            <v>288</v>
          </cell>
          <cell r="N626">
            <v>5</v>
          </cell>
        </row>
        <row r="627">
          <cell r="A627" t="str">
            <v>066</v>
          </cell>
          <cell r="B627" t="str">
            <v>0504</v>
          </cell>
          <cell r="C627" t="str">
            <v>C1</v>
          </cell>
          <cell r="D627">
            <v>663</v>
          </cell>
          <cell r="E627">
            <v>111</v>
          </cell>
          <cell r="F627">
            <v>104</v>
          </cell>
          <cell r="G627">
            <v>39</v>
          </cell>
          <cell r="H627">
            <v>1</v>
          </cell>
          <cell r="I627">
            <v>2</v>
          </cell>
          <cell r="J627">
            <v>4</v>
          </cell>
          <cell r="K627">
            <v>0</v>
          </cell>
          <cell r="L627">
            <v>0</v>
          </cell>
          <cell r="M627">
            <v>261</v>
          </cell>
          <cell r="N627">
            <v>4</v>
          </cell>
        </row>
        <row r="628">
          <cell r="A628" t="str">
            <v>066</v>
          </cell>
          <cell r="B628" t="str">
            <v>0505</v>
          </cell>
          <cell r="C628" t="str">
            <v>B</v>
          </cell>
          <cell r="D628">
            <v>546</v>
          </cell>
          <cell r="E628">
            <v>89</v>
          </cell>
          <cell r="F628">
            <v>76</v>
          </cell>
          <cell r="G628">
            <v>24</v>
          </cell>
          <cell r="H628">
            <v>1</v>
          </cell>
          <cell r="I628">
            <v>2</v>
          </cell>
          <cell r="J628">
            <v>2</v>
          </cell>
          <cell r="K628">
            <v>0</v>
          </cell>
          <cell r="L628">
            <v>0</v>
          </cell>
          <cell r="M628">
            <v>194</v>
          </cell>
          <cell r="N628">
            <v>0</v>
          </cell>
        </row>
        <row r="629">
          <cell r="A629" t="str">
            <v>066</v>
          </cell>
          <cell r="B629" t="str">
            <v>0505</v>
          </cell>
          <cell r="C629" t="str">
            <v>C1</v>
          </cell>
          <cell r="D629">
            <v>546</v>
          </cell>
          <cell r="E629">
            <v>85</v>
          </cell>
          <cell r="F629">
            <v>89</v>
          </cell>
          <cell r="G629">
            <v>21</v>
          </cell>
          <cell r="H629">
            <v>0</v>
          </cell>
          <cell r="I629">
            <v>3</v>
          </cell>
          <cell r="J629">
            <v>0</v>
          </cell>
          <cell r="K629">
            <v>0</v>
          </cell>
          <cell r="L629">
            <v>0</v>
          </cell>
          <cell r="M629">
            <v>198</v>
          </cell>
          <cell r="N629">
            <v>1</v>
          </cell>
        </row>
        <row r="630">
          <cell r="A630" t="str">
            <v>066</v>
          </cell>
          <cell r="B630" t="str">
            <v>0506</v>
          </cell>
          <cell r="C630" t="str">
            <v>B</v>
          </cell>
          <cell r="D630">
            <v>466</v>
          </cell>
          <cell r="E630">
            <v>112</v>
          </cell>
          <cell r="F630">
            <v>64</v>
          </cell>
          <cell r="G630">
            <v>22</v>
          </cell>
          <cell r="H630">
            <v>0</v>
          </cell>
          <cell r="I630">
            <v>2</v>
          </cell>
          <cell r="J630">
            <v>2</v>
          </cell>
          <cell r="K630">
            <v>0</v>
          </cell>
          <cell r="L630">
            <v>0</v>
          </cell>
          <cell r="M630">
            <v>202</v>
          </cell>
          <cell r="N630">
            <v>5</v>
          </cell>
        </row>
        <row r="631">
          <cell r="A631" t="str">
            <v>066</v>
          </cell>
          <cell r="B631" t="str">
            <v>0506</v>
          </cell>
          <cell r="C631" t="str">
            <v>C1</v>
          </cell>
          <cell r="D631">
            <v>466</v>
          </cell>
          <cell r="E631">
            <v>110</v>
          </cell>
          <cell r="F631">
            <v>62</v>
          </cell>
          <cell r="G631">
            <v>25</v>
          </cell>
          <cell r="H631">
            <v>2</v>
          </cell>
          <cell r="I631">
            <v>3</v>
          </cell>
          <cell r="J631">
            <v>1</v>
          </cell>
          <cell r="K631">
            <v>0</v>
          </cell>
          <cell r="L631">
            <v>0</v>
          </cell>
          <cell r="M631">
            <v>203</v>
          </cell>
          <cell r="N631">
            <v>3</v>
          </cell>
        </row>
        <row r="632">
          <cell r="A632" t="str">
            <v>066</v>
          </cell>
          <cell r="B632" t="str">
            <v>0507</v>
          </cell>
          <cell r="C632" t="str">
            <v>B</v>
          </cell>
          <cell r="D632">
            <v>579</v>
          </cell>
          <cell r="E632">
            <v>112</v>
          </cell>
          <cell r="F632">
            <v>99</v>
          </cell>
          <cell r="G632">
            <v>15</v>
          </cell>
          <cell r="H632">
            <v>1</v>
          </cell>
          <cell r="I632">
            <v>7</v>
          </cell>
          <cell r="J632">
            <v>2</v>
          </cell>
          <cell r="K632">
            <v>0</v>
          </cell>
          <cell r="L632">
            <v>0</v>
          </cell>
          <cell r="M632">
            <v>236</v>
          </cell>
          <cell r="N632">
            <v>3</v>
          </cell>
        </row>
        <row r="633">
          <cell r="A633" t="str">
            <v>066</v>
          </cell>
          <cell r="B633" t="str">
            <v>0507</v>
          </cell>
          <cell r="C633" t="str">
            <v>C1</v>
          </cell>
          <cell r="D633">
            <v>579</v>
          </cell>
          <cell r="E633">
            <v>131</v>
          </cell>
          <cell r="F633">
            <v>103</v>
          </cell>
          <cell r="G633">
            <v>17</v>
          </cell>
          <cell r="H633">
            <v>3</v>
          </cell>
          <cell r="I633">
            <v>2</v>
          </cell>
          <cell r="J633">
            <v>1</v>
          </cell>
          <cell r="K633">
            <v>0</v>
          </cell>
          <cell r="L633">
            <v>0</v>
          </cell>
          <cell r="M633">
            <v>257</v>
          </cell>
          <cell r="N633">
            <v>5</v>
          </cell>
        </row>
        <row r="634">
          <cell r="A634" t="str">
            <v>066</v>
          </cell>
          <cell r="B634" t="str">
            <v>0508</v>
          </cell>
          <cell r="C634" t="str">
            <v>B</v>
          </cell>
          <cell r="D634">
            <v>477</v>
          </cell>
          <cell r="E634">
            <v>97</v>
          </cell>
          <cell r="F634">
            <v>99</v>
          </cell>
          <cell r="G634">
            <v>18</v>
          </cell>
          <cell r="H634">
            <v>0</v>
          </cell>
          <cell r="I634">
            <v>5</v>
          </cell>
          <cell r="J634">
            <v>1</v>
          </cell>
          <cell r="K634">
            <v>0</v>
          </cell>
          <cell r="L634">
            <v>0</v>
          </cell>
          <cell r="M634">
            <v>220</v>
          </cell>
          <cell r="N634">
            <v>8</v>
          </cell>
        </row>
        <row r="635">
          <cell r="A635" t="str">
            <v>066</v>
          </cell>
          <cell r="B635" t="str">
            <v>0508</v>
          </cell>
          <cell r="C635" t="str">
            <v>C1</v>
          </cell>
          <cell r="D635">
            <v>477</v>
          </cell>
          <cell r="E635">
            <v>87</v>
          </cell>
          <cell r="F635">
            <v>76</v>
          </cell>
          <cell r="G635">
            <v>24</v>
          </cell>
          <cell r="H635">
            <v>1</v>
          </cell>
          <cell r="I635">
            <v>1</v>
          </cell>
          <cell r="J635">
            <v>1</v>
          </cell>
          <cell r="K635">
            <v>0</v>
          </cell>
          <cell r="L635">
            <v>0</v>
          </cell>
          <cell r="M635">
            <v>190</v>
          </cell>
          <cell r="N635">
            <v>1</v>
          </cell>
        </row>
        <row r="636">
          <cell r="A636" t="str">
            <v>066</v>
          </cell>
          <cell r="B636" t="str">
            <v>0509</v>
          </cell>
          <cell r="C636" t="str">
            <v>B</v>
          </cell>
          <cell r="D636">
            <v>704</v>
          </cell>
          <cell r="E636">
            <v>108</v>
          </cell>
          <cell r="F636">
            <v>146</v>
          </cell>
          <cell r="G636">
            <v>24</v>
          </cell>
          <cell r="H636">
            <v>1</v>
          </cell>
          <cell r="I636">
            <v>9</v>
          </cell>
          <cell r="J636">
            <v>3</v>
          </cell>
          <cell r="K636">
            <v>0</v>
          </cell>
          <cell r="L636">
            <v>0</v>
          </cell>
          <cell r="M636">
            <v>291</v>
          </cell>
          <cell r="N636">
            <v>7</v>
          </cell>
        </row>
        <row r="637">
          <cell r="A637" t="str">
            <v>066</v>
          </cell>
          <cell r="B637" t="str">
            <v>0509</v>
          </cell>
          <cell r="C637" t="str">
            <v>C1</v>
          </cell>
          <cell r="D637">
            <v>704</v>
          </cell>
          <cell r="E637">
            <v>135</v>
          </cell>
          <cell r="F637">
            <v>141</v>
          </cell>
          <cell r="G637">
            <v>35</v>
          </cell>
          <cell r="H637">
            <v>2</v>
          </cell>
          <cell r="I637">
            <v>9</v>
          </cell>
          <cell r="J637">
            <v>2</v>
          </cell>
          <cell r="K637">
            <v>0</v>
          </cell>
          <cell r="L637">
            <v>0</v>
          </cell>
          <cell r="M637">
            <v>324</v>
          </cell>
          <cell r="N637">
            <v>3</v>
          </cell>
        </row>
        <row r="638">
          <cell r="A638" t="str">
            <v>066</v>
          </cell>
          <cell r="B638" t="str">
            <v>0510</v>
          </cell>
          <cell r="C638" t="str">
            <v>B</v>
          </cell>
          <cell r="D638">
            <v>721</v>
          </cell>
          <cell r="E638">
            <v>123</v>
          </cell>
          <cell r="F638">
            <v>208</v>
          </cell>
          <cell r="G638">
            <v>32</v>
          </cell>
          <cell r="H638">
            <v>3</v>
          </cell>
          <cell r="I638">
            <v>5</v>
          </cell>
          <cell r="J638">
            <v>2</v>
          </cell>
          <cell r="K638">
            <v>0</v>
          </cell>
          <cell r="L638">
            <v>0</v>
          </cell>
          <cell r="M638">
            <v>373</v>
          </cell>
          <cell r="N638">
            <v>6</v>
          </cell>
        </row>
        <row r="639">
          <cell r="A639" t="str">
            <v>066</v>
          </cell>
          <cell r="B639" t="str">
            <v>0510</v>
          </cell>
          <cell r="C639" t="str">
            <v>C1</v>
          </cell>
          <cell r="D639">
            <v>722</v>
          </cell>
          <cell r="E639">
            <v>138</v>
          </cell>
          <cell r="F639">
            <v>181</v>
          </cell>
          <cell r="G639">
            <v>37</v>
          </cell>
          <cell r="H639">
            <v>4</v>
          </cell>
          <cell r="I639">
            <v>6</v>
          </cell>
          <cell r="J639">
            <v>2</v>
          </cell>
          <cell r="K639">
            <v>0</v>
          </cell>
          <cell r="L639">
            <v>1</v>
          </cell>
          <cell r="M639">
            <v>369</v>
          </cell>
          <cell r="N639">
            <v>2</v>
          </cell>
        </row>
        <row r="640">
          <cell r="A640" t="str">
            <v>066</v>
          </cell>
          <cell r="B640" t="str">
            <v>0511</v>
          </cell>
          <cell r="C640" t="str">
            <v>B</v>
          </cell>
          <cell r="D640">
            <v>534</v>
          </cell>
          <cell r="E640">
            <v>102</v>
          </cell>
          <cell r="F640">
            <v>119</v>
          </cell>
          <cell r="G640">
            <v>21</v>
          </cell>
          <cell r="H640">
            <v>3</v>
          </cell>
          <cell r="I640">
            <v>4</v>
          </cell>
          <cell r="J640">
            <v>0</v>
          </cell>
          <cell r="K640">
            <v>0</v>
          </cell>
          <cell r="L640">
            <v>0</v>
          </cell>
          <cell r="M640">
            <v>249</v>
          </cell>
          <cell r="N640">
            <v>7</v>
          </cell>
        </row>
        <row r="641">
          <cell r="A641" t="str">
            <v>066</v>
          </cell>
          <cell r="B641" t="str">
            <v>0511</v>
          </cell>
          <cell r="C641" t="str">
            <v>C1</v>
          </cell>
          <cell r="D641">
            <v>534</v>
          </cell>
          <cell r="E641">
            <v>104</v>
          </cell>
          <cell r="F641">
            <v>94</v>
          </cell>
          <cell r="G641">
            <v>23</v>
          </cell>
          <cell r="H641">
            <v>5</v>
          </cell>
          <cell r="I641">
            <v>0</v>
          </cell>
          <cell r="J641">
            <v>1</v>
          </cell>
          <cell r="K641">
            <v>0</v>
          </cell>
          <cell r="L641">
            <v>0</v>
          </cell>
          <cell r="M641">
            <v>227</v>
          </cell>
          <cell r="N641">
            <v>0</v>
          </cell>
        </row>
        <row r="642">
          <cell r="A642" t="str">
            <v>066</v>
          </cell>
          <cell r="B642" t="str">
            <v>0511</v>
          </cell>
          <cell r="C642" t="str">
            <v>C2</v>
          </cell>
          <cell r="D642">
            <v>534</v>
          </cell>
          <cell r="E642">
            <v>103</v>
          </cell>
          <cell r="F642">
            <v>130</v>
          </cell>
          <cell r="G642">
            <v>13</v>
          </cell>
          <cell r="H642">
            <v>3</v>
          </cell>
          <cell r="I642">
            <v>4</v>
          </cell>
          <cell r="J642">
            <v>0</v>
          </cell>
          <cell r="K642">
            <v>0</v>
          </cell>
          <cell r="L642">
            <v>2</v>
          </cell>
          <cell r="M642">
            <v>255</v>
          </cell>
          <cell r="N642">
            <v>4</v>
          </cell>
        </row>
        <row r="643">
          <cell r="A643" t="str">
            <v>066</v>
          </cell>
          <cell r="B643" t="str">
            <v>0512</v>
          </cell>
          <cell r="C643" t="str">
            <v>B</v>
          </cell>
          <cell r="D643">
            <v>626</v>
          </cell>
          <cell r="E643">
            <v>115</v>
          </cell>
          <cell r="F643">
            <v>146</v>
          </cell>
          <cell r="G643">
            <v>30</v>
          </cell>
          <cell r="H643">
            <v>6</v>
          </cell>
          <cell r="I643">
            <v>1</v>
          </cell>
          <cell r="J643">
            <v>2</v>
          </cell>
          <cell r="K643">
            <v>0</v>
          </cell>
          <cell r="L643">
            <v>0</v>
          </cell>
          <cell r="M643">
            <v>300</v>
          </cell>
          <cell r="N643">
            <v>1</v>
          </cell>
        </row>
        <row r="644">
          <cell r="A644" t="str">
            <v>066</v>
          </cell>
          <cell r="B644" t="str">
            <v>0512</v>
          </cell>
          <cell r="C644" t="str">
            <v>C1</v>
          </cell>
          <cell r="D644">
            <v>626</v>
          </cell>
          <cell r="E644">
            <v>123</v>
          </cell>
          <cell r="F644">
            <v>133</v>
          </cell>
          <cell r="G644">
            <v>43</v>
          </cell>
          <cell r="H644">
            <v>3</v>
          </cell>
          <cell r="I644">
            <v>4</v>
          </cell>
          <cell r="J644">
            <v>1</v>
          </cell>
          <cell r="K644">
            <v>0</v>
          </cell>
          <cell r="L644">
            <v>0</v>
          </cell>
          <cell r="M644">
            <v>307</v>
          </cell>
          <cell r="N644">
            <v>3</v>
          </cell>
        </row>
        <row r="645">
          <cell r="A645" t="str">
            <v>066</v>
          </cell>
          <cell r="B645" t="str">
            <v>0513</v>
          </cell>
          <cell r="C645" t="str">
            <v>B</v>
          </cell>
          <cell r="D645">
            <v>449</v>
          </cell>
          <cell r="E645">
            <v>70</v>
          </cell>
          <cell r="F645">
            <v>54</v>
          </cell>
          <cell r="G645">
            <v>26</v>
          </cell>
          <cell r="H645">
            <v>0</v>
          </cell>
          <cell r="I645">
            <v>1</v>
          </cell>
          <cell r="J645">
            <v>1</v>
          </cell>
          <cell r="K645">
            <v>0</v>
          </cell>
          <cell r="L645">
            <v>0</v>
          </cell>
          <cell r="M645">
            <v>152</v>
          </cell>
          <cell r="N645">
            <v>2</v>
          </cell>
        </row>
        <row r="646">
          <cell r="A646" t="str">
            <v>066</v>
          </cell>
          <cell r="B646" t="str">
            <v>0513</v>
          </cell>
          <cell r="C646" t="str">
            <v>C1</v>
          </cell>
          <cell r="D646">
            <v>449</v>
          </cell>
          <cell r="E646">
            <v>82</v>
          </cell>
          <cell r="F646">
            <v>60</v>
          </cell>
          <cell r="G646">
            <v>16</v>
          </cell>
          <cell r="H646">
            <v>1</v>
          </cell>
          <cell r="I646">
            <v>0</v>
          </cell>
          <cell r="J646">
            <v>1</v>
          </cell>
          <cell r="K646">
            <v>0</v>
          </cell>
          <cell r="L646">
            <v>0</v>
          </cell>
          <cell r="M646">
            <v>160</v>
          </cell>
          <cell r="N646">
            <v>2</v>
          </cell>
        </row>
        <row r="647">
          <cell r="A647" t="str">
            <v>066</v>
          </cell>
          <cell r="B647" t="str">
            <v>0514</v>
          </cell>
          <cell r="C647" t="str">
            <v>B</v>
          </cell>
          <cell r="D647">
            <v>529</v>
          </cell>
          <cell r="E647">
            <v>112</v>
          </cell>
          <cell r="F647">
            <v>89</v>
          </cell>
          <cell r="G647">
            <v>30</v>
          </cell>
          <cell r="H647">
            <v>1</v>
          </cell>
          <cell r="I647">
            <v>3</v>
          </cell>
          <cell r="J647">
            <v>0</v>
          </cell>
          <cell r="K647">
            <v>0</v>
          </cell>
          <cell r="L647">
            <v>0</v>
          </cell>
          <cell r="M647">
            <v>235</v>
          </cell>
          <cell r="N647">
            <v>1</v>
          </cell>
        </row>
        <row r="648">
          <cell r="A648" t="str">
            <v>066</v>
          </cell>
          <cell r="B648" t="str">
            <v>0514</v>
          </cell>
          <cell r="C648" t="str">
            <v>C1</v>
          </cell>
          <cell r="D648">
            <v>530</v>
          </cell>
          <cell r="E648">
            <v>69</v>
          </cell>
          <cell r="F648">
            <v>93</v>
          </cell>
          <cell r="G648">
            <v>31</v>
          </cell>
          <cell r="H648">
            <v>2</v>
          </cell>
          <cell r="I648">
            <v>1</v>
          </cell>
          <cell r="J648">
            <v>2</v>
          </cell>
          <cell r="K648">
            <v>0</v>
          </cell>
          <cell r="L648">
            <v>0</v>
          </cell>
          <cell r="M648">
            <v>198</v>
          </cell>
          <cell r="N648">
            <v>4</v>
          </cell>
        </row>
        <row r="649">
          <cell r="A649" t="str">
            <v>066</v>
          </cell>
          <cell r="B649" t="str">
            <v>0515</v>
          </cell>
          <cell r="C649" t="str">
            <v>B</v>
          </cell>
          <cell r="D649">
            <v>394</v>
          </cell>
          <cell r="E649">
            <v>75</v>
          </cell>
          <cell r="F649">
            <v>59</v>
          </cell>
          <cell r="G649">
            <v>16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0</v>
          </cell>
          <cell r="M649">
            <v>151</v>
          </cell>
          <cell r="N649">
            <v>4</v>
          </cell>
        </row>
        <row r="650">
          <cell r="A650" t="str">
            <v>066</v>
          </cell>
          <cell r="B650" t="str">
            <v>0515</v>
          </cell>
          <cell r="C650" t="str">
            <v>C1</v>
          </cell>
          <cell r="D650">
            <v>394</v>
          </cell>
          <cell r="E650">
            <v>81</v>
          </cell>
          <cell r="F650">
            <v>74</v>
          </cell>
          <cell r="G650">
            <v>23</v>
          </cell>
          <cell r="H650">
            <v>0</v>
          </cell>
          <cell r="I650">
            <v>3</v>
          </cell>
          <cell r="J650">
            <v>2</v>
          </cell>
          <cell r="K650">
            <v>0</v>
          </cell>
          <cell r="L650">
            <v>0</v>
          </cell>
          <cell r="M650">
            <v>183</v>
          </cell>
          <cell r="N650">
            <v>2</v>
          </cell>
        </row>
        <row r="651">
          <cell r="A651" t="str">
            <v>066</v>
          </cell>
          <cell r="B651" t="str">
            <v>0516</v>
          </cell>
          <cell r="C651" t="str">
            <v>B</v>
          </cell>
          <cell r="D651">
            <v>398</v>
          </cell>
          <cell r="E651">
            <v>70</v>
          </cell>
          <cell r="F651">
            <v>81</v>
          </cell>
          <cell r="G651">
            <v>18</v>
          </cell>
          <cell r="H651">
            <v>1</v>
          </cell>
          <cell r="I651">
            <v>1</v>
          </cell>
          <cell r="J651">
            <v>0</v>
          </cell>
          <cell r="K651">
            <v>0</v>
          </cell>
          <cell r="L651">
            <v>0</v>
          </cell>
          <cell r="M651">
            <v>171</v>
          </cell>
          <cell r="N651">
            <v>0</v>
          </cell>
        </row>
        <row r="652">
          <cell r="A652" t="str">
            <v>066</v>
          </cell>
          <cell r="B652" t="str">
            <v>0516</v>
          </cell>
          <cell r="C652" t="str">
            <v>C1</v>
          </cell>
          <cell r="D652">
            <v>398</v>
          </cell>
          <cell r="E652">
            <v>85</v>
          </cell>
          <cell r="F652">
            <v>82</v>
          </cell>
          <cell r="G652">
            <v>14</v>
          </cell>
          <cell r="H652">
            <v>3</v>
          </cell>
          <cell r="I652">
            <v>7</v>
          </cell>
          <cell r="J652">
            <v>0</v>
          </cell>
          <cell r="K652">
            <v>0</v>
          </cell>
          <cell r="L652">
            <v>0</v>
          </cell>
          <cell r="M652">
            <v>191</v>
          </cell>
          <cell r="N652">
            <v>2</v>
          </cell>
        </row>
        <row r="653">
          <cell r="A653" t="str">
            <v>066</v>
          </cell>
          <cell r="B653" t="str">
            <v>0517</v>
          </cell>
          <cell r="C653" t="str">
            <v>B</v>
          </cell>
          <cell r="D653">
            <v>449</v>
          </cell>
          <cell r="E653">
            <v>93</v>
          </cell>
          <cell r="F653">
            <v>80</v>
          </cell>
          <cell r="G653">
            <v>21</v>
          </cell>
          <cell r="H653">
            <v>1</v>
          </cell>
          <cell r="I653">
            <v>2</v>
          </cell>
          <cell r="J653">
            <v>1</v>
          </cell>
          <cell r="K653">
            <v>0</v>
          </cell>
          <cell r="L653">
            <v>0</v>
          </cell>
          <cell r="M653">
            <v>198</v>
          </cell>
          <cell r="N653">
            <v>2</v>
          </cell>
        </row>
        <row r="654">
          <cell r="A654" t="str">
            <v>066</v>
          </cell>
          <cell r="B654" t="str">
            <v>0517</v>
          </cell>
          <cell r="C654" t="str">
            <v>C1</v>
          </cell>
          <cell r="D654">
            <v>450</v>
          </cell>
          <cell r="E654">
            <v>81</v>
          </cell>
          <cell r="F654">
            <v>82</v>
          </cell>
          <cell r="G654">
            <v>16</v>
          </cell>
          <cell r="H654">
            <v>2</v>
          </cell>
          <cell r="I654">
            <v>5</v>
          </cell>
          <cell r="J654">
            <v>1</v>
          </cell>
          <cell r="K654">
            <v>0</v>
          </cell>
          <cell r="L654">
            <v>0</v>
          </cell>
          <cell r="M654">
            <v>187</v>
          </cell>
          <cell r="N654">
            <v>0</v>
          </cell>
        </row>
        <row r="655">
          <cell r="A655" t="str">
            <v>066</v>
          </cell>
          <cell r="B655" t="str">
            <v>0518</v>
          </cell>
          <cell r="C655" t="str">
            <v>B</v>
          </cell>
          <cell r="D655">
            <v>402</v>
          </cell>
          <cell r="E655">
            <v>84</v>
          </cell>
          <cell r="F655">
            <v>62</v>
          </cell>
          <cell r="G655">
            <v>22</v>
          </cell>
          <cell r="H655">
            <v>0</v>
          </cell>
          <cell r="I655">
            <v>5</v>
          </cell>
          <cell r="J655">
            <v>0</v>
          </cell>
          <cell r="K655">
            <v>0</v>
          </cell>
          <cell r="L655">
            <v>0</v>
          </cell>
          <cell r="M655">
            <v>173</v>
          </cell>
          <cell r="N655">
            <v>5</v>
          </cell>
        </row>
        <row r="656">
          <cell r="A656" t="str">
            <v>066</v>
          </cell>
          <cell r="B656" t="str">
            <v>0518</v>
          </cell>
          <cell r="C656" t="str">
            <v>C1</v>
          </cell>
          <cell r="D656">
            <v>402</v>
          </cell>
          <cell r="E656">
            <v>82</v>
          </cell>
          <cell r="F656">
            <v>75</v>
          </cell>
          <cell r="G656">
            <v>22</v>
          </cell>
          <cell r="H656">
            <v>3</v>
          </cell>
          <cell r="I656">
            <v>5</v>
          </cell>
          <cell r="J656">
            <v>4</v>
          </cell>
          <cell r="K656">
            <v>0</v>
          </cell>
          <cell r="L656">
            <v>0</v>
          </cell>
          <cell r="M656">
            <v>191</v>
          </cell>
          <cell r="N656">
            <v>1</v>
          </cell>
        </row>
        <row r="657">
          <cell r="A657" t="str">
            <v>066</v>
          </cell>
          <cell r="B657" t="str">
            <v>0519</v>
          </cell>
          <cell r="C657" t="str">
            <v>B</v>
          </cell>
          <cell r="D657">
            <v>600</v>
          </cell>
          <cell r="E657">
            <v>99</v>
          </cell>
          <cell r="F657">
            <v>115</v>
          </cell>
          <cell r="G657">
            <v>30</v>
          </cell>
          <cell r="H657">
            <v>4</v>
          </cell>
          <cell r="I657">
            <v>6</v>
          </cell>
          <cell r="J657">
            <v>1</v>
          </cell>
          <cell r="K657">
            <v>0</v>
          </cell>
          <cell r="L657">
            <v>0</v>
          </cell>
          <cell r="M657">
            <v>255</v>
          </cell>
          <cell r="N657">
            <v>2</v>
          </cell>
        </row>
        <row r="658">
          <cell r="A658" t="str">
            <v>066</v>
          </cell>
          <cell r="B658" t="str">
            <v>0519</v>
          </cell>
          <cell r="C658" t="str">
            <v>C1</v>
          </cell>
          <cell r="D658">
            <v>601</v>
          </cell>
          <cell r="E658">
            <v>125</v>
          </cell>
          <cell r="F658">
            <v>111</v>
          </cell>
          <cell r="G658">
            <v>27</v>
          </cell>
          <cell r="H658">
            <v>3</v>
          </cell>
          <cell r="I658">
            <v>7</v>
          </cell>
          <cell r="J658">
            <v>2</v>
          </cell>
          <cell r="K658">
            <v>0</v>
          </cell>
          <cell r="L658">
            <v>0</v>
          </cell>
          <cell r="M658">
            <v>275</v>
          </cell>
          <cell r="N658">
            <v>2</v>
          </cell>
        </row>
        <row r="659">
          <cell r="A659" t="str">
            <v>066</v>
          </cell>
          <cell r="B659" t="str">
            <v>0520</v>
          </cell>
          <cell r="C659" t="str">
            <v>B</v>
          </cell>
          <cell r="D659">
            <v>549</v>
          </cell>
          <cell r="E659">
            <v>103</v>
          </cell>
          <cell r="F659">
            <v>129</v>
          </cell>
          <cell r="G659">
            <v>22</v>
          </cell>
          <cell r="H659">
            <v>0</v>
          </cell>
          <cell r="I659">
            <v>4</v>
          </cell>
          <cell r="J659">
            <v>1</v>
          </cell>
          <cell r="K659">
            <v>0</v>
          </cell>
          <cell r="L659">
            <v>0</v>
          </cell>
          <cell r="M659">
            <v>259</v>
          </cell>
          <cell r="N659">
            <v>3</v>
          </cell>
        </row>
        <row r="660">
          <cell r="A660" t="str">
            <v>066</v>
          </cell>
          <cell r="B660" t="str">
            <v>0520</v>
          </cell>
          <cell r="C660" t="str">
            <v>C1</v>
          </cell>
          <cell r="D660">
            <v>549</v>
          </cell>
          <cell r="E660">
            <v>81</v>
          </cell>
          <cell r="F660">
            <v>139</v>
          </cell>
          <cell r="G660">
            <v>29</v>
          </cell>
          <cell r="H660">
            <v>1</v>
          </cell>
          <cell r="I660">
            <v>0</v>
          </cell>
          <cell r="J660">
            <v>5</v>
          </cell>
          <cell r="K660">
            <v>0</v>
          </cell>
          <cell r="L660">
            <v>0</v>
          </cell>
          <cell r="M660">
            <v>255</v>
          </cell>
          <cell r="N660">
            <v>3</v>
          </cell>
        </row>
        <row r="661">
          <cell r="A661" t="str">
            <v>066</v>
          </cell>
          <cell r="B661" t="str">
            <v>0521</v>
          </cell>
          <cell r="C661" t="str">
            <v>B</v>
          </cell>
          <cell r="D661">
            <v>486</v>
          </cell>
          <cell r="E661">
            <v>160</v>
          </cell>
          <cell r="F661">
            <v>59</v>
          </cell>
          <cell r="G661">
            <v>21</v>
          </cell>
          <cell r="H661">
            <v>2</v>
          </cell>
          <cell r="I661">
            <v>2</v>
          </cell>
          <cell r="J661">
            <v>1</v>
          </cell>
          <cell r="K661">
            <v>0</v>
          </cell>
          <cell r="L661">
            <v>0</v>
          </cell>
          <cell r="M661">
            <v>245</v>
          </cell>
          <cell r="N661">
            <v>7</v>
          </cell>
        </row>
        <row r="662">
          <cell r="A662" t="str">
            <v>066</v>
          </cell>
          <cell r="B662" t="str">
            <v>0521</v>
          </cell>
          <cell r="C662" t="str">
            <v>C1</v>
          </cell>
          <cell r="D662">
            <v>486</v>
          </cell>
          <cell r="E662">
            <v>136</v>
          </cell>
          <cell r="F662">
            <v>86</v>
          </cell>
          <cell r="G662">
            <v>15</v>
          </cell>
          <cell r="H662">
            <v>1</v>
          </cell>
          <cell r="I662">
            <v>0</v>
          </cell>
          <cell r="J662">
            <v>1</v>
          </cell>
          <cell r="K662">
            <v>0</v>
          </cell>
          <cell r="L662">
            <v>0</v>
          </cell>
          <cell r="M662">
            <v>239</v>
          </cell>
          <cell r="N662">
            <v>3</v>
          </cell>
        </row>
        <row r="663">
          <cell r="A663" t="str">
            <v>066</v>
          </cell>
          <cell r="B663" t="str">
            <v>0522</v>
          </cell>
          <cell r="C663" t="str">
            <v>B</v>
          </cell>
          <cell r="D663">
            <v>453</v>
          </cell>
          <cell r="E663">
            <v>85</v>
          </cell>
          <cell r="F663">
            <v>68</v>
          </cell>
          <cell r="G663">
            <v>27</v>
          </cell>
          <cell r="H663">
            <v>0</v>
          </cell>
          <cell r="I663">
            <v>2</v>
          </cell>
          <cell r="J663">
            <v>1</v>
          </cell>
          <cell r="K663">
            <v>0</v>
          </cell>
          <cell r="L663">
            <v>0</v>
          </cell>
          <cell r="M663">
            <v>183</v>
          </cell>
          <cell r="N663">
            <v>4</v>
          </cell>
        </row>
        <row r="664">
          <cell r="A664" t="str">
            <v>066</v>
          </cell>
          <cell r="B664" t="str">
            <v>0522</v>
          </cell>
          <cell r="C664" t="str">
            <v>C1</v>
          </cell>
          <cell r="D664">
            <v>454</v>
          </cell>
          <cell r="E664">
            <v>107</v>
          </cell>
          <cell r="F664">
            <v>82</v>
          </cell>
          <cell r="G664">
            <v>21</v>
          </cell>
          <cell r="H664">
            <v>1</v>
          </cell>
          <cell r="I664">
            <v>1</v>
          </cell>
          <cell r="J664">
            <v>1</v>
          </cell>
          <cell r="K664">
            <v>0</v>
          </cell>
          <cell r="L664">
            <v>0</v>
          </cell>
          <cell r="M664">
            <v>213</v>
          </cell>
          <cell r="N664">
            <v>6</v>
          </cell>
        </row>
        <row r="665">
          <cell r="A665" t="str">
            <v>066</v>
          </cell>
          <cell r="B665" t="str">
            <v>0523</v>
          </cell>
          <cell r="C665" t="str">
            <v>B</v>
          </cell>
          <cell r="D665">
            <v>523</v>
          </cell>
          <cell r="E665">
            <v>109</v>
          </cell>
          <cell r="F665">
            <v>75</v>
          </cell>
          <cell r="G665">
            <v>27</v>
          </cell>
          <cell r="H665">
            <v>4</v>
          </cell>
          <cell r="I665">
            <v>4</v>
          </cell>
          <cell r="J665">
            <v>2</v>
          </cell>
          <cell r="K665">
            <v>0</v>
          </cell>
          <cell r="L665">
            <v>0</v>
          </cell>
          <cell r="M665">
            <v>221</v>
          </cell>
          <cell r="N665">
            <v>6</v>
          </cell>
        </row>
        <row r="666">
          <cell r="A666" t="str">
            <v>066</v>
          </cell>
          <cell r="B666" t="str">
            <v>0523</v>
          </cell>
          <cell r="C666" t="str">
            <v>C1</v>
          </cell>
          <cell r="D666">
            <v>524</v>
          </cell>
          <cell r="E666">
            <v>120</v>
          </cell>
          <cell r="F666">
            <v>87</v>
          </cell>
          <cell r="G666">
            <v>22</v>
          </cell>
          <cell r="H666">
            <v>2</v>
          </cell>
          <cell r="I666">
            <v>3</v>
          </cell>
          <cell r="J666">
            <v>4</v>
          </cell>
          <cell r="K666">
            <v>0</v>
          </cell>
          <cell r="L666">
            <v>0</v>
          </cell>
          <cell r="M666">
            <v>238</v>
          </cell>
          <cell r="N666">
            <v>3</v>
          </cell>
        </row>
        <row r="667">
          <cell r="A667" t="str">
            <v>066</v>
          </cell>
          <cell r="B667" t="str">
            <v>0524</v>
          </cell>
          <cell r="C667" t="str">
            <v>B</v>
          </cell>
          <cell r="D667">
            <v>663</v>
          </cell>
          <cell r="E667">
            <v>164</v>
          </cell>
          <cell r="F667">
            <v>102</v>
          </cell>
          <cell r="G667">
            <v>29</v>
          </cell>
          <cell r="H667">
            <v>1</v>
          </cell>
          <cell r="I667">
            <v>1</v>
          </cell>
          <cell r="J667">
            <v>0</v>
          </cell>
          <cell r="K667">
            <v>0</v>
          </cell>
          <cell r="L667">
            <v>0</v>
          </cell>
          <cell r="M667">
            <v>297</v>
          </cell>
          <cell r="N667">
            <v>4</v>
          </cell>
        </row>
        <row r="668">
          <cell r="A668" t="str">
            <v>066</v>
          </cell>
          <cell r="B668" t="str">
            <v>0524</v>
          </cell>
          <cell r="C668" t="str">
            <v>C1</v>
          </cell>
          <cell r="D668">
            <v>664</v>
          </cell>
          <cell r="E668">
            <v>158</v>
          </cell>
          <cell r="F668">
            <v>90</v>
          </cell>
          <cell r="G668">
            <v>37</v>
          </cell>
          <cell r="H668">
            <v>0</v>
          </cell>
          <cell r="I668">
            <v>2</v>
          </cell>
          <cell r="J668">
            <v>3</v>
          </cell>
          <cell r="K668">
            <v>0</v>
          </cell>
          <cell r="L668">
            <v>0</v>
          </cell>
          <cell r="M668">
            <v>290</v>
          </cell>
          <cell r="N668">
            <v>3</v>
          </cell>
        </row>
        <row r="669">
          <cell r="A669" t="str">
            <v>066</v>
          </cell>
          <cell r="B669" t="str">
            <v>0525</v>
          </cell>
          <cell r="C669" t="str">
            <v>B</v>
          </cell>
          <cell r="D669">
            <v>462</v>
          </cell>
          <cell r="E669">
            <v>63</v>
          </cell>
          <cell r="F669">
            <v>79</v>
          </cell>
          <cell r="G669">
            <v>22</v>
          </cell>
          <cell r="H669">
            <v>1</v>
          </cell>
          <cell r="I669">
            <v>0</v>
          </cell>
          <cell r="J669">
            <v>4</v>
          </cell>
          <cell r="K669">
            <v>0</v>
          </cell>
          <cell r="L669">
            <v>0</v>
          </cell>
          <cell r="M669">
            <v>169</v>
          </cell>
          <cell r="N669">
            <v>3</v>
          </cell>
        </row>
        <row r="670">
          <cell r="A670" t="str">
            <v>066</v>
          </cell>
          <cell r="B670" t="str">
            <v>0525</v>
          </cell>
          <cell r="C670" t="str">
            <v>C1</v>
          </cell>
          <cell r="D670">
            <v>462</v>
          </cell>
          <cell r="E670">
            <v>70</v>
          </cell>
          <cell r="F670">
            <v>90</v>
          </cell>
          <cell r="G670">
            <v>18</v>
          </cell>
          <cell r="H670">
            <v>2</v>
          </cell>
          <cell r="I670">
            <v>2</v>
          </cell>
          <cell r="J670">
            <v>1</v>
          </cell>
          <cell r="K670">
            <v>0</v>
          </cell>
          <cell r="L670">
            <v>0</v>
          </cell>
          <cell r="M670">
            <v>183</v>
          </cell>
          <cell r="N670">
            <v>1</v>
          </cell>
        </row>
        <row r="671">
          <cell r="A671" t="str">
            <v>066</v>
          </cell>
          <cell r="B671" t="str">
            <v>0526</v>
          </cell>
          <cell r="C671" t="str">
            <v>B</v>
          </cell>
          <cell r="D671">
            <v>414</v>
          </cell>
          <cell r="E671">
            <v>85</v>
          </cell>
          <cell r="F671">
            <v>54</v>
          </cell>
          <cell r="G671">
            <v>9</v>
          </cell>
          <cell r="H671">
            <v>0</v>
          </cell>
          <cell r="I671">
            <v>3</v>
          </cell>
          <cell r="J671">
            <v>1</v>
          </cell>
          <cell r="K671">
            <v>0</v>
          </cell>
          <cell r="L671">
            <v>0</v>
          </cell>
          <cell r="M671">
            <v>152</v>
          </cell>
          <cell r="N671">
            <v>5</v>
          </cell>
        </row>
        <row r="672">
          <cell r="A672" t="str">
            <v>066</v>
          </cell>
          <cell r="B672" t="str">
            <v>0526</v>
          </cell>
          <cell r="C672" t="str">
            <v>C1</v>
          </cell>
          <cell r="D672">
            <v>414</v>
          </cell>
          <cell r="E672">
            <v>82</v>
          </cell>
          <cell r="F672">
            <v>63</v>
          </cell>
          <cell r="G672">
            <v>9</v>
          </cell>
          <cell r="H672">
            <v>0</v>
          </cell>
          <cell r="I672">
            <v>3</v>
          </cell>
          <cell r="J672">
            <v>0</v>
          </cell>
          <cell r="K672">
            <v>0</v>
          </cell>
          <cell r="L672">
            <v>0</v>
          </cell>
          <cell r="M672">
            <v>157</v>
          </cell>
          <cell r="N672">
            <v>0</v>
          </cell>
        </row>
        <row r="673">
          <cell r="A673" t="str">
            <v>066</v>
          </cell>
          <cell r="B673" t="str">
            <v>0527</v>
          </cell>
          <cell r="C673" t="str">
            <v>B</v>
          </cell>
          <cell r="D673">
            <v>467</v>
          </cell>
          <cell r="E673">
            <v>89</v>
          </cell>
          <cell r="F673">
            <v>68</v>
          </cell>
          <cell r="G673">
            <v>15</v>
          </cell>
          <cell r="H673">
            <v>0</v>
          </cell>
          <cell r="I673">
            <v>4</v>
          </cell>
          <cell r="J673">
            <v>1</v>
          </cell>
          <cell r="K673">
            <v>0</v>
          </cell>
          <cell r="L673">
            <v>0</v>
          </cell>
          <cell r="M673">
            <v>177</v>
          </cell>
          <cell r="N673">
            <v>2</v>
          </cell>
        </row>
        <row r="674">
          <cell r="A674" t="str">
            <v>066</v>
          </cell>
          <cell r="B674" t="str">
            <v>0527</v>
          </cell>
          <cell r="C674" t="str">
            <v>C1</v>
          </cell>
          <cell r="D674">
            <v>468</v>
          </cell>
          <cell r="E674">
            <v>80</v>
          </cell>
          <cell r="F674">
            <v>86</v>
          </cell>
          <cell r="G674">
            <v>21</v>
          </cell>
          <cell r="H674">
            <v>0</v>
          </cell>
          <cell r="I674">
            <v>3</v>
          </cell>
          <cell r="J674">
            <v>2</v>
          </cell>
          <cell r="K674">
            <v>0</v>
          </cell>
          <cell r="L674">
            <v>0</v>
          </cell>
          <cell r="M674">
            <v>192</v>
          </cell>
          <cell r="N674">
            <v>6</v>
          </cell>
        </row>
        <row r="675">
          <cell r="A675" t="str">
            <v>066</v>
          </cell>
          <cell r="B675" t="str">
            <v>0528</v>
          </cell>
          <cell r="C675" t="str">
            <v>B</v>
          </cell>
          <cell r="D675">
            <v>678</v>
          </cell>
          <cell r="E675">
            <v>167</v>
          </cell>
          <cell r="F675">
            <v>96</v>
          </cell>
          <cell r="G675">
            <v>25</v>
          </cell>
          <cell r="H675">
            <v>0</v>
          </cell>
          <cell r="I675">
            <v>5</v>
          </cell>
          <cell r="J675">
            <v>5</v>
          </cell>
          <cell r="K675">
            <v>0</v>
          </cell>
          <cell r="L675">
            <v>0</v>
          </cell>
          <cell r="M675">
            <v>298</v>
          </cell>
          <cell r="N675">
            <v>4</v>
          </cell>
        </row>
        <row r="676">
          <cell r="A676" t="str">
            <v>066</v>
          </cell>
          <cell r="B676" t="str">
            <v>0528</v>
          </cell>
          <cell r="C676" t="str">
            <v>C1</v>
          </cell>
          <cell r="D676">
            <v>679</v>
          </cell>
          <cell r="E676">
            <v>148</v>
          </cell>
          <cell r="F676">
            <v>93</v>
          </cell>
          <cell r="G676">
            <v>26</v>
          </cell>
          <cell r="H676">
            <v>0</v>
          </cell>
          <cell r="I676">
            <v>6</v>
          </cell>
          <cell r="J676">
            <v>3</v>
          </cell>
          <cell r="K676">
            <v>0</v>
          </cell>
          <cell r="L676">
            <v>0</v>
          </cell>
          <cell r="M676">
            <v>276</v>
          </cell>
          <cell r="N676">
            <v>7</v>
          </cell>
        </row>
        <row r="677">
          <cell r="A677" t="str">
            <v>066</v>
          </cell>
          <cell r="B677" t="str">
            <v>0529</v>
          </cell>
          <cell r="C677" t="str">
            <v>B</v>
          </cell>
          <cell r="D677">
            <v>614</v>
          </cell>
          <cell r="E677">
            <v>116</v>
          </cell>
          <cell r="F677">
            <v>139</v>
          </cell>
          <cell r="G677">
            <v>25</v>
          </cell>
          <cell r="H677">
            <v>0</v>
          </cell>
          <cell r="I677">
            <v>3</v>
          </cell>
          <cell r="J677">
            <v>0</v>
          </cell>
          <cell r="K677">
            <v>0</v>
          </cell>
          <cell r="L677">
            <v>0</v>
          </cell>
          <cell r="M677">
            <v>283</v>
          </cell>
          <cell r="N677">
            <v>7</v>
          </cell>
        </row>
        <row r="678">
          <cell r="A678" t="str">
            <v>066</v>
          </cell>
          <cell r="B678" t="str">
            <v>0529</v>
          </cell>
          <cell r="C678" t="str">
            <v>C1</v>
          </cell>
          <cell r="D678">
            <v>614</v>
          </cell>
          <cell r="E678">
            <v>96</v>
          </cell>
          <cell r="F678">
            <v>158</v>
          </cell>
          <cell r="G678">
            <v>29</v>
          </cell>
          <cell r="H678">
            <v>0</v>
          </cell>
          <cell r="I678">
            <v>3</v>
          </cell>
          <cell r="J678">
            <v>2</v>
          </cell>
          <cell r="K678">
            <v>0</v>
          </cell>
          <cell r="L678">
            <v>0</v>
          </cell>
          <cell r="M678">
            <v>288</v>
          </cell>
          <cell r="N678">
            <v>3</v>
          </cell>
        </row>
        <row r="679">
          <cell r="A679" t="str">
            <v>066</v>
          </cell>
          <cell r="B679" t="str">
            <v>0530</v>
          </cell>
          <cell r="C679" t="str">
            <v>B</v>
          </cell>
          <cell r="D679">
            <v>509</v>
          </cell>
          <cell r="E679">
            <v>91</v>
          </cell>
          <cell r="F679">
            <v>111</v>
          </cell>
          <cell r="G679">
            <v>26</v>
          </cell>
          <cell r="H679">
            <v>0</v>
          </cell>
          <cell r="I679">
            <v>6</v>
          </cell>
          <cell r="J679">
            <v>2</v>
          </cell>
          <cell r="K679">
            <v>0</v>
          </cell>
          <cell r="L679">
            <v>0</v>
          </cell>
          <cell r="M679">
            <v>236</v>
          </cell>
          <cell r="N679">
            <v>3</v>
          </cell>
        </row>
        <row r="680">
          <cell r="A680" t="str">
            <v>066</v>
          </cell>
          <cell r="B680" t="str">
            <v>0530</v>
          </cell>
          <cell r="C680" t="str">
            <v>C1</v>
          </cell>
          <cell r="D680">
            <v>510</v>
          </cell>
          <cell r="E680">
            <v>96</v>
          </cell>
          <cell r="F680">
            <v>88</v>
          </cell>
          <cell r="G680">
            <v>30</v>
          </cell>
          <cell r="H680">
            <v>3</v>
          </cell>
          <cell r="I680">
            <v>2</v>
          </cell>
          <cell r="J680">
            <v>3</v>
          </cell>
          <cell r="K680">
            <v>0</v>
          </cell>
          <cell r="L680">
            <v>0</v>
          </cell>
          <cell r="M680">
            <v>222</v>
          </cell>
          <cell r="N680">
            <v>4</v>
          </cell>
        </row>
        <row r="681">
          <cell r="A681" t="str">
            <v>066</v>
          </cell>
          <cell r="B681" t="str">
            <v>0531</v>
          </cell>
          <cell r="C681" t="str">
            <v>B</v>
          </cell>
          <cell r="D681">
            <v>677</v>
          </cell>
          <cell r="E681">
            <v>138</v>
          </cell>
          <cell r="F681">
            <v>149</v>
          </cell>
          <cell r="G681">
            <v>35</v>
          </cell>
          <cell r="H681">
            <v>1</v>
          </cell>
          <cell r="I681">
            <v>5</v>
          </cell>
          <cell r="J681">
            <v>2</v>
          </cell>
          <cell r="K681">
            <v>0</v>
          </cell>
          <cell r="L681">
            <v>0</v>
          </cell>
          <cell r="M681">
            <v>330</v>
          </cell>
          <cell r="N681">
            <v>3</v>
          </cell>
        </row>
        <row r="682">
          <cell r="A682" t="str">
            <v>066</v>
          </cell>
          <cell r="B682" t="str">
            <v>0532</v>
          </cell>
          <cell r="C682" t="str">
            <v>B</v>
          </cell>
          <cell r="D682">
            <v>507</v>
          </cell>
          <cell r="E682">
            <v>96</v>
          </cell>
          <cell r="F682">
            <v>114</v>
          </cell>
          <cell r="G682">
            <v>21</v>
          </cell>
          <cell r="H682">
            <v>1</v>
          </cell>
          <cell r="I682">
            <v>2</v>
          </cell>
          <cell r="J682">
            <v>2</v>
          </cell>
          <cell r="K682">
            <v>0</v>
          </cell>
          <cell r="L682">
            <v>0</v>
          </cell>
          <cell r="M682">
            <v>236</v>
          </cell>
          <cell r="N682">
            <v>3</v>
          </cell>
        </row>
        <row r="683">
          <cell r="A683" t="str">
            <v>066</v>
          </cell>
          <cell r="B683" t="str">
            <v>0532</v>
          </cell>
          <cell r="C683" t="str">
            <v>C1</v>
          </cell>
          <cell r="D683">
            <v>507</v>
          </cell>
          <cell r="E683">
            <v>112</v>
          </cell>
          <cell r="F683">
            <v>115</v>
          </cell>
          <cell r="G683">
            <v>18</v>
          </cell>
          <cell r="H683">
            <v>0</v>
          </cell>
          <cell r="I683">
            <v>2</v>
          </cell>
          <cell r="J683">
            <v>1</v>
          </cell>
          <cell r="K683">
            <v>0</v>
          </cell>
          <cell r="L683">
            <v>0</v>
          </cell>
          <cell r="M683">
            <v>248</v>
          </cell>
          <cell r="N683">
            <v>3</v>
          </cell>
        </row>
        <row r="684">
          <cell r="A684" t="str">
            <v>066</v>
          </cell>
          <cell r="B684" t="str">
            <v>0533</v>
          </cell>
          <cell r="C684" t="str">
            <v>B</v>
          </cell>
          <cell r="D684">
            <v>581</v>
          </cell>
          <cell r="E684">
            <v>126</v>
          </cell>
          <cell r="F684">
            <v>109</v>
          </cell>
          <cell r="G684">
            <v>41</v>
          </cell>
          <cell r="H684">
            <v>3</v>
          </cell>
          <cell r="I684">
            <v>5</v>
          </cell>
          <cell r="J684">
            <v>4</v>
          </cell>
          <cell r="K684">
            <v>0</v>
          </cell>
          <cell r="L684">
            <v>0</v>
          </cell>
          <cell r="M684">
            <v>288</v>
          </cell>
          <cell r="N684">
            <v>7</v>
          </cell>
        </row>
        <row r="685">
          <cell r="A685" t="str">
            <v>066</v>
          </cell>
          <cell r="B685" t="str">
            <v>0534</v>
          </cell>
          <cell r="C685" t="str">
            <v>B</v>
          </cell>
          <cell r="D685">
            <v>562</v>
          </cell>
          <cell r="E685">
            <v>95</v>
          </cell>
          <cell r="F685">
            <v>136</v>
          </cell>
          <cell r="G685">
            <v>27</v>
          </cell>
          <cell r="H685">
            <v>0</v>
          </cell>
          <cell r="I685">
            <v>4</v>
          </cell>
          <cell r="J685">
            <v>0</v>
          </cell>
          <cell r="K685">
            <v>0</v>
          </cell>
          <cell r="L685">
            <v>0</v>
          </cell>
          <cell r="M685">
            <v>262</v>
          </cell>
          <cell r="N685">
            <v>6</v>
          </cell>
        </row>
        <row r="686">
          <cell r="A686" t="str">
            <v>066</v>
          </cell>
          <cell r="B686" t="str">
            <v>0534</v>
          </cell>
          <cell r="C686" t="str">
            <v>C1</v>
          </cell>
          <cell r="D686">
            <v>563</v>
          </cell>
          <cell r="E686">
            <v>104</v>
          </cell>
          <cell r="F686">
            <v>135</v>
          </cell>
          <cell r="G686">
            <v>15</v>
          </cell>
          <cell r="H686">
            <v>0</v>
          </cell>
          <cell r="I686">
            <v>8</v>
          </cell>
          <cell r="J686">
            <v>1</v>
          </cell>
          <cell r="K686">
            <v>0</v>
          </cell>
          <cell r="L686">
            <v>0</v>
          </cell>
          <cell r="M686">
            <v>263</v>
          </cell>
          <cell r="N686">
            <v>8</v>
          </cell>
        </row>
        <row r="687">
          <cell r="A687" t="str">
            <v>066</v>
          </cell>
          <cell r="B687" t="str">
            <v>0535</v>
          </cell>
          <cell r="C687" t="str">
            <v>B</v>
          </cell>
          <cell r="D687">
            <v>577</v>
          </cell>
          <cell r="E687">
            <v>122</v>
          </cell>
          <cell r="F687">
            <v>99</v>
          </cell>
          <cell r="G687">
            <v>35</v>
          </cell>
          <cell r="H687">
            <v>1</v>
          </cell>
          <cell r="I687">
            <v>2</v>
          </cell>
          <cell r="J687">
            <v>2</v>
          </cell>
          <cell r="K687">
            <v>0</v>
          </cell>
          <cell r="L687">
            <v>0</v>
          </cell>
          <cell r="M687">
            <v>261</v>
          </cell>
          <cell r="N687">
            <v>1</v>
          </cell>
        </row>
        <row r="688">
          <cell r="A688" t="str">
            <v>066</v>
          </cell>
          <cell r="B688" t="str">
            <v>0535</v>
          </cell>
          <cell r="C688" t="str">
            <v>C1</v>
          </cell>
          <cell r="D688">
            <v>578</v>
          </cell>
          <cell r="E688">
            <v>112</v>
          </cell>
          <cell r="F688">
            <v>113</v>
          </cell>
          <cell r="G688">
            <v>24</v>
          </cell>
          <cell r="H688">
            <v>1</v>
          </cell>
          <cell r="I688">
            <v>3</v>
          </cell>
          <cell r="J688">
            <v>0</v>
          </cell>
          <cell r="K688">
            <v>0</v>
          </cell>
          <cell r="L688">
            <v>0</v>
          </cell>
          <cell r="M688">
            <v>253</v>
          </cell>
          <cell r="N688">
            <v>5</v>
          </cell>
        </row>
        <row r="689">
          <cell r="A689" t="str">
            <v>066</v>
          </cell>
          <cell r="B689" t="str">
            <v>0536</v>
          </cell>
          <cell r="C689" t="str">
            <v>B</v>
          </cell>
          <cell r="D689">
            <v>684</v>
          </cell>
          <cell r="E689">
            <v>168</v>
          </cell>
          <cell r="F689">
            <v>77</v>
          </cell>
          <cell r="G689">
            <v>28</v>
          </cell>
          <cell r="H689">
            <v>2</v>
          </cell>
          <cell r="I689">
            <v>3</v>
          </cell>
          <cell r="J689">
            <v>2</v>
          </cell>
          <cell r="K689">
            <v>0</v>
          </cell>
          <cell r="L689">
            <v>0</v>
          </cell>
          <cell r="M689">
            <v>280</v>
          </cell>
          <cell r="N689">
            <v>7</v>
          </cell>
        </row>
        <row r="690">
          <cell r="A690" t="str">
            <v>066</v>
          </cell>
          <cell r="B690" t="str">
            <v>0537</v>
          </cell>
          <cell r="C690" t="str">
            <v>B</v>
          </cell>
          <cell r="D690">
            <v>494</v>
          </cell>
          <cell r="E690">
            <v>138</v>
          </cell>
          <cell r="F690">
            <v>70</v>
          </cell>
          <cell r="G690">
            <v>19</v>
          </cell>
          <cell r="H690">
            <v>1</v>
          </cell>
          <cell r="I690">
            <v>0</v>
          </cell>
          <cell r="J690">
            <v>2</v>
          </cell>
          <cell r="K690">
            <v>0</v>
          </cell>
          <cell r="L690">
            <v>0</v>
          </cell>
          <cell r="M690">
            <v>230</v>
          </cell>
          <cell r="N690">
            <v>1</v>
          </cell>
        </row>
        <row r="691">
          <cell r="A691" t="str">
            <v>066</v>
          </cell>
          <cell r="B691" t="str">
            <v>0537</v>
          </cell>
          <cell r="C691" t="str">
            <v>C1</v>
          </cell>
          <cell r="D691">
            <v>494</v>
          </cell>
          <cell r="E691">
            <v>105</v>
          </cell>
          <cell r="F691">
            <v>67</v>
          </cell>
          <cell r="G691">
            <v>25</v>
          </cell>
          <cell r="H691">
            <v>1</v>
          </cell>
          <cell r="I691">
            <v>3</v>
          </cell>
          <cell r="J691">
            <v>2</v>
          </cell>
          <cell r="K691">
            <v>0</v>
          </cell>
          <cell r="L691">
            <v>0</v>
          </cell>
          <cell r="M691">
            <v>203</v>
          </cell>
          <cell r="N691">
            <v>2</v>
          </cell>
        </row>
        <row r="692">
          <cell r="A692" t="str">
            <v>066</v>
          </cell>
          <cell r="B692" t="str">
            <v>0538</v>
          </cell>
          <cell r="C692" t="str">
            <v>B</v>
          </cell>
          <cell r="D692">
            <v>497</v>
          </cell>
          <cell r="E692">
            <v>113</v>
          </cell>
          <cell r="F692">
            <v>96</v>
          </cell>
          <cell r="G692">
            <v>31</v>
          </cell>
          <cell r="H692">
            <v>1</v>
          </cell>
          <cell r="I692">
            <v>4</v>
          </cell>
          <cell r="J692">
            <v>1</v>
          </cell>
          <cell r="K692">
            <v>0</v>
          </cell>
          <cell r="L692">
            <v>0</v>
          </cell>
          <cell r="M692">
            <v>246</v>
          </cell>
          <cell r="N692">
            <v>1</v>
          </cell>
        </row>
        <row r="693">
          <cell r="A693" t="str">
            <v>066</v>
          </cell>
          <cell r="B693" t="str">
            <v>0538</v>
          </cell>
          <cell r="C693" t="str">
            <v>C1</v>
          </cell>
          <cell r="D693">
            <v>497</v>
          </cell>
          <cell r="E693">
            <v>108</v>
          </cell>
          <cell r="F693">
            <v>80</v>
          </cell>
          <cell r="G693">
            <v>21</v>
          </cell>
          <cell r="H693">
            <v>0</v>
          </cell>
          <cell r="I693">
            <v>1</v>
          </cell>
          <cell r="J693">
            <v>2</v>
          </cell>
          <cell r="K693">
            <v>0</v>
          </cell>
          <cell r="L693">
            <v>0</v>
          </cell>
          <cell r="M693">
            <v>212</v>
          </cell>
          <cell r="N693">
            <v>0</v>
          </cell>
        </row>
        <row r="694">
          <cell r="A694" t="str">
            <v>066</v>
          </cell>
          <cell r="B694" t="str">
            <v>0539</v>
          </cell>
          <cell r="C694" t="str">
            <v>B</v>
          </cell>
          <cell r="D694">
            <v>723</v>
          </cell>
          <cell r="E694">
            <v>214</v>
          </cell>
          <cell r="F694">
            <v>82</v>
          </cell>
          <cell r="G694">
            <v>36</v>
          </cell>
          <cell r="H694">
            <v>0</v>
          </cell>
          <cell r="I694">
            <v>3</v>
          </cell>
          <cell r="J694">
            <v>1</v>
          </cell>
          <cell r="K694">
            <v>0</v>
          </cell>
          <cell r="L694">
            <v>0</v>
          </cell>
          <cell r="M694">
            <v>336</v>
          </cell>
          <cell r="N694">
            <v>7</v>
          </cell>
        </row>
        <row r="695">
          <cell r="A695" t="str">
            <v>066</v>
          </cell>
          <cell r="B695" t="str">
            <v>0540</v>
          </cell>
          <cell r="C695" t="str">
            <v>B</v>
          </cell>
          <cell r="D695">
            <v>382</v>
          </cell>
          <cell r="E695">
            <v>62</v>
          </cell>
          <cell r="F695">
            <v>56</v>
          </cell>
          <cell r="G695">
            <v>10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128</v>
          </cell>
          <cell r="N695">
            <v>6</v>
          </cell>
        </row>
        <row r="696">
          <cell r="A696" t="str">
            <v>066</v>
          </cell>
          <cell r="B696" t="str">
            <v>0540</v>
          </cell>
          <cell r="C696" t="str">
            <v>C1</v>
          </cell>
          <cell r="D696">
            <v>383</v>
          </cell>
          <cell r="E696">
            <v>64</v>
          </cell>
          <cell r="F696">
            <v>51</v>
          </cell>
          <cell r="G696">
            <v>22</v>
          </cell>
          <cell r="H696">
            <v>1</v>
          </cell>
          <cell r="I696">
            <v>3</v>
          </cell>
          <cell r="J696">
            <v>0</v>
          </cell>
          <cell r="K696">
            <v>0</v>
          </cell>
          <cell r="L696">
            <v>0</v>
          </cell>
          <cell r="M696">
            <v>141</v>
          </cell>
          <cell r="N696">
            <v>2</v>
          </cell>
        </row>
        <row r="697">
          <cell r="A697" t="str">
            <v>066</v>
          </cell>
          <cell r="B697" t="str">
            <v>0541</v>
          </cell>
          <cell r="C697" t="str">
            <v>B</v>
          </cell>
          <cell r="D697">
            <v>499</v>
          </cell>
          <cell r="E697">
            <v>87</v>
          </cell>
          <cell r="F697">
            <v>90</v>
          </cell>
          <cell r="G697">
            <v>10</v>
          </cell>
          <cell r="H697">
            <v>1</v>
          </cell>
          <cell r="I697">
            <v>3</v>
          </cell>
          <cell r="J697">
            <v>3</v>
          </cell>
          <cell r="K697">
            <v>0</v>
          </cell>
          <cell r="L697">
            <v>0</v>
          </cell>
          <cell r="M697">
            <v>194</v>
          </cell>
          <cell r="N697">
            <v>6</v>
          </cell>
        </row>
        <row r="698">
          <cell r="A698" t="str">
            <v>066</v>
          </cell>
          <cell r="B698" t="str">
            <v>0541</v>
          </cell>
          <cell r="C698" t="str">
            <v>C1</v>
          </cell>
          <cell r="D698">
            <v>499</v>
          </cell>
          <cell r="E698">
            <v>93</v>
          </cell>
          <cell r="F698">
            <v>71</v>
          </cell>
          <cell r="G698">
            <v>29</v>
          </cell>
          <cell r="H698">
            <v>2</v>
          </cell>
          <cell r="I698">
            <v>2</v>
          </cell>
          <cell r="J698">
            <v>0</v>
          </cell>
          <cell r="K698">
            <v>0</v>
          </cell>
          <cell r="L698">
            <v>0</v>
          </cell>
          <cell r="M698">
            <v>197</v>
          </cell>
          <cell r="N698">
            <v>2</v>
          </cell>
        </row>
        <row r="699">
          <cell r="A699" t="str">
            <v>066</v>
          </cell>
          <cell r="B699" t="str">
            <v>0542</v>
          </cell>
          <cell r="C699" t="str">
            <v>B</v>
          </cell>
          <cell r="D699">
            <v>732</v>
          </cell>
          <cell r="E699">
            <v>158</v>
          </cell>
          <cell r="F699">
            <v>93</v>
          </cell>
          <cell r="G699">
            <v>60</v>
          </cell>
          <cell r="H699">
            <v>0</v>
          </cell>
          <cell r="I699">
            <v>1</v>
          </cell>
          <cell r="J699">
            <v>1</v>
          </cell>
          <cell r="K699">
            <v>0</v>
          </cell>
          <cell r="L699">
            <v>0</v>
          </cell>
          <cell r="M699">
            <v>313</v>
          </cell>
          <cell r="N699">
            <v>6</v>
          </cell>
        </row>
        <row r="700">
          <cell r="A700" t="str">
            <v>066</v>
          </cell>
          <cell r="B700" t="str">
            <v>0543</v>
          </cell>
          <cell r="C700" t="str">
            <v>B</v>
          </cell>
          <cell r="D700">
            <v>554</v>
          </cell>
          <cell r="E700">
            <v>111</v>
          </cell>
          <cell r="F700">
            <v>71</v>
          </cell>
          <cell r="G700">
            <v>26</v>
          </cell>
          <cell r="H700">
            <v>1</v>
          </cell>
          <cell r="I700">
            <v>1</v>
          </cell>
          <cell r="J700">
            <v>0</v>
          </cell>
          <cell r="K700">
            <v>0</v>
          </cell>
          <cell r="L700">
            <v>0</v>
          </cell>
          <cell r="M700">
            <v>210</v>
          </cell>
          <cell r="N700">
            <v>4</v>
          </cell>
        </row>
        <row r="701">
          <cell r="A701" t="str">
            <v>066</v>
          </cell>
          <cell r="B701" t="str">
            <v>0543</v>
          </cell>
          <cell r="C701" t="str">
            <v>C1</v>
          </cell>
          <cell r="D701">
            <v>554</v>
          </cell>
          <cell r="E701">
            <v>109</v>
          </cell>
          <cell r="F701">
            <v>76</v>
          </cell>
          <cell r="G701">
            <v>25</v>
          </cell>
          <cell r="H701">
            <v>0</v>
          </cell>
          <cell r="I701">
            <v>2</v>
          </cell>
          <cell r="J701">
            <v>0</v>
          </cell>
          <cell r="K701">
            <v>0</v>
          </cell>
          <cell r="L701">
            <v>0</v>
          </cell>
          <cell r="M701">
            <v>212</v>
          </cell>
          <cell r="N701">
            <v>0</v>
          </cell>
        </row>
        <row r="702">
          <cell r="A702" t="str">
            <v>066</v>
          </cell>
          <cell r="B702" t="str">
            <v>0543</v>
          </cell>
          <cell r="C702" t="str">
            <v>C2</v>
          </cell>
          <cell r="D702">
            <v>555</v>
          </cell>
          <cell r="E702">
            <v>99</v>
          </cell>
          <cell r="F702">
            <v>73</v>
          </cell>
          <cell r="G702">
            <v>22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195</v>
          </cell>
          <cell r="N702">
            <v>2</v>
          </cell>
        </row>
        <row r="703">
          <cell r="A703" t="str">
            <v>066</v>
          </cell>
          <cell r="B703" t="str">
            <v>0544</v>
          </cell>
          <cell r="C703" t="str">
            <v>B</v>
          </cell>
          <cell r="D703">
            <v>424</v>
          </cell>
          <cell r="E703">
            <v>73</v>
          </cell>
          <cell r="F703">
            <v>80</v>
          </cell>
          <cell r="G703">
            <v>25</v>
          </cell>
          <cell r="H703">
            <v>1</v>
          </cell>
          <cell r="I703">
            <v>4</v>
          </cell>
          <cell r="J703">
            <v>2</v>
          </cell>
          <cell r="K703">
            <v>0</v>
          </cell>
          <cell r="L703">
            <v>0</v>
          </cell>
          <cell r="M703">
            <v>185</v>
          </cell>
          <cell r="N703">
            <v>3</v>
          </cell>
        </row>
        <row r="704">
          <cell r="A704" t="str">
            <v>066</v>
          </cell>
          <cell r="B704" t="str">
            <v>0544</v>
          </cell>
          <cell r="C704" t="str">
            <v>C1</v>
          </cell>
          <cell r="D704">
            <v>424</v>
          </cell>
          <cell r="E704">
            <v>82</v>
          </cell>
          <cell r="F704">
            <v>61</v>
          </cell>
          <cell r="G704">
            <v>27</v>
          </cell>
          <cell r="H704">
            <v>1</v>
          </cell>
          <cell r="I704">
            <v>1</v>
          </cell>
          <cell r="J704">
            <v>2</v>
          </cell>
          <cell r="K704">
            <v>0</v>
          </cell>
          <cell r="L704">
            <v>0</v>
          </cell>
          <cell r="M704">
            <v>174</v>
          </cell>
          <cell r="N704">
            <v>1</v>
          </cell>
        </row>
        <row r="705">
          <cell r="A705" t="str">
            <v>066</v>
          </cell>
          <cell r="B705" t="str">
            <v>0545</v>
          </cell>
          <cell r="C705" t="str">
            <v>B</v>
          </cell>
          <cell r="D705">
            <v>726</v>
          </cell>
          <cell r="E705">
            <v>174</v>
          </cell>
          <cell r="F705">
            <v>128</v>
          </cell>
          <cell r="G705">
            <v>33</v>
          </cell>
          <cell r="H705">
            <v>2</v>
          </cell>
          <cell r="I705">
            <v>7</v>
          </cell>
          <cell r="J705">
            <v>2</v>
          </cell>
          <cell r="K705">
            <v>0</v>
          </cell>
          <cell r="L705">
            <v>0</v>
          </cell>
          <cell r="M705">
            <v>346</v>
          </cell>
          <cell r="N705">
            <v>5</v>
          </cell>
        </row>
        <row r="706">
          <cell r="A706" t="str">
            <v>066</v>
          </cell>
          <cell r="B706" t="str">
            <v>0546</v>
          </cell>
          <cell r="C706" t="str">
            <v>B</v>
          </cell>
          <cell r="D706">
            <v>553</v>
          </cell>
          <cell r="E706">
            <v>102</v>
          </cell>
          <cell r="F706">
            <v>96</v>
          </cell>
          <cell r="G706">
            <v>21</v>
          </cell>
          <cell r="H706">
            <v>0</v>
          </cell>
          <cell r="I706">
            <v>8</v>
          </cell>
          <cell r="J706">
            <v>4</v>
          </cell>
          <cell r="K706">
            <v>0</v>
          </cell>
          <cell r="L706">
            <v>0</v>
          </cell>
          <cell r="M706">
            <v>231</v>
          </cell>
          <cell r="N706">
            <v>2</v>
          </cell>
        </row>
        <row r="707">
          <cell r="A707" t="str">
            <v>066</v>
          </cell>
          <cell r="B707" t="str">
            <v>0547</v>
          </cell>
          <cell r="C707" t="str">
            <v>B</v>
          </cell>
          <cell r="D707">
            <v>626</v>
          </cell>
          <cell r="E707">
            <v>149</v>
          </cell>
          <cell r="F707">
            <v>111</v>
          </cell>
          <cell r="G707">
            <v>29</v>
          </cell>
          <cell r="H707">
            <v>5</v>
          </cell>
          <cell r="I707">
            <v>9</v>
          </cell>
          <cell r="J707">
            <v>2</v>
          </cell>
          <cell r="K707">
            <v>0</v>
          </cell>
          <cell r="L707">
            <v>0</v>
          </cell>
          <cell r="M707">
            <v>305</v>
          </cell>
          <cell r="N707">
            <v>0</v>
          </cell>
        </row>
        <row r="708">
          <cell r="A708" t="str">
            <v>066</v>
          </cell>
          <cell r="B708" t="str">
            <v>0547</v>
          </cell>
          <cell r="C708" t="str">
            <v>C1</v>
          </cell>
          <cell r="D708">
            <v>626</v>
          </cell>
          <cell r="E708">
            <v>144</v>
          </cell>
          <cell r="F708">
            <v>125</v>
          </cell>
          <cell r="G708">
            <v>17</v>
          </cell>
          <cell r="H708">
            <v>7</v>
          </cell>
          <cell r="I708">
            <v>13</v>
          </cell>
          <cell r="J708">
            <v>2</v>
          </cell>
          <cell r="K708">
            <v>0</v>
          </cell>
          <cell r="L708">
            <v>0</v>
          </cell>
          <cell r="M708">
            <v>308</v>
          </cell>
          <cell r="N708">
            <v>6</v>
          </cell>
        </row>
        <row r="709">
          <cell r="A709" t="str">
            <v>066</v>
          </cell>
          <cell r="B709" t="str">
            <v>0548</v>
          </cell>
          <cell r="C709" t="str">
            <v>B</v>
          </cell>
          <cell r="D709">
            <v>500</v>
          </cell>
          <cell r="E709">
            <v>104</v>
          </cell>
          <cell r="F709">
            <v>119</v>
          </cell>
          <cell r="G709">
            <v>24</v>
          </cell>
          <cell r="H709">
            <v>3</v>
          </cell>
          <cell r="I709">
            <v>5</v>
          </cell>
          <cell r="J709">
            <v>0</v>
          </cell>
          <cell r="K709">
            <v>0</v>
          </cell>
          <cell r="L709">
            <v>0</v>
          </cell>
          <cell r="M709">
            <v>255</v>
          </cell>
          <cell r="N709">
            <v>4</v>
          </cell>
        </row>
        <row r="710">
          <cell r="A710" t="str">
            <v>066</v>
          </cell>
          <cell r="B710" t="str">
            <v>0548</v>
          </cell>
          <cell r="C710" t="str">
            <v>C1</v>
          </cell>
          <cell r="D710">
            <v>501</v>
          </cell>
          <cell r="E710">
            <v>107</v>
          </cell>
          <cell r="F710">
            <v>108</v>
          </cell>
          <cell r="G710">
            <v>21</v>
          </cell>
          <cell r="H710">
            <v>1</v>
          </cell>
          <cell r="I710">
            <v>6</v>
          </cell>
          <cell r="J710">
            <v>2</v>
          </cell>
          <cell r="K710">
            <v>0</v>
          </cell>
          <cell r="L710">
            <v>0</v>
          </cell>
          <cell r="M710">
            <v>245</v>
          </cell>
          <cell r="N710">
            <v>3</v>
          </cell>
        </row>
        <row r="711">
          <cell r="A711" t="str">
            <v>066</v>
          </cell>
          <cell r="B711" t="str">
            <v>0549</v>
          </cell>
          <cell r="C711" t="str">
            <v>B</v>
          </cell>
          <cell r="D711">
            <v>558</v>
          </cell>
          <cell r="E711">
            <v>88</v>
          </cell>
          <cell r="F711">
            <v>94</v>
          </cell>
          <cell r="G711">
            <v>35</v>
          </cell>
          <cell r="H711">
            <v>1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219</v>
          </cell>
          <cell r="N711">
            <v>8</v>
          </cell>
        </row>
        <row r="712">
          <cell r="A712" t="str">
            <v>066</v>
          </cell>
          <cell r="B712" t="str">
            <v>0550</v>
          </cell>
          <cell r="C712" t="str">
            <v>B</v>
          </cell>
          <cell r="D712">
            <v>658</v>
          </cell>
          <cell r="E712">
            <v>115</v>
          </cell>
          <cell r="F712">
            <v>117</v>
          </cell>
          <cell r="G712">
            <v>40</v>
          </cell>
          <cell r="H712">
            <v>4</v>
          </cell>
          <cell r="I712">
            <v>2</v>
          </cell>
          <cell r="J712">
            <v>3</v>
          </cell>
          <cell r="K712">
            <v>0</v>
          </cell>
          <cell r="L712">
            <v>0</v>
          </cell>
          <cell r="M712">
            <v>281</v>
          </cell>
          <cell r="N712">
            <v>1</v>
          </cell>
        </row>
        <row r="713">
          <cell r="A713" t="str">
            <v>066</v>
          </cell>
          <cell r="B713" t="str">
            <v>0551</v>
          </cell>
          <cell r="C713" t="str">
            <v>B</v>
          </cell>
          <cell r="D713">
            <v>533</v>
          </cell>
          <cell r="E713">
            <v>126</v>
          </cell>
          <cell r="F713">
            <v>107</v>
          </cell>
          <cell r="G713">
            <v>12</v>
          </cell>
          <cell r="H713">
            <v>1</v>
          </cell>
          <cell r="I713">
            <v>3</v>
          </cell>
          <cell r="J713">
            <v>0</v>
          </cell>
          <cell r="K713">
            <v>0</v>
          </cell>
          <cell r="L713">
            <v>0</v>
          </cell>
          <cell r="M713">
            <v>249</v>
          </cell>
          <cell r="N713">
            <v>2</v>
          </cell>
        </row>
        <row r="714">
          <cell r="A714" t="str">
            <v>066</v>
          </cell>
          <cell r="B714" t="str">
            <v>0551</v>
          </cell>
          <cell r="C714" t="str">
            <v>C1</v>
          </cell>
          <cell r="D714">
            <v>533</v>
          </cell>
          <cell r="E714">
            <v>128</v>
          </cell>
          <cell r="F714">
            <v>104</v>
          </cell>
          <cell r="G714">
            <v>21</v>
          </cell>
          <cell r="H714">
            <v>2</v>
          </cell>
          <cell r="I714">
            <v>3</v>
          </cell>
          <cell r="J714">
            <v>1</v>
          </cell>
          <cell r="K714">
            <v>0</v>
          </cell>
          <cell r="L714">
            <v>0</v>
          </cell>
          <cell r="M714">
            <v>259</v>
          </cell>
          <cell r="N714">
            <v>4</v>
          </cell>
        </row>
        <row r="715">
          <cell r="A715" t="str">
            <v>066</v>
          </cell>
          <cell r="B715" t="str">
            <v>0552</v>
          </cell>
          <cell r="C715" t="str">
            <v>B</v>
          </cell>
          <cell r="D715">
            <v>551</v>
          </cell>
          <cell r="E715">
            <v>127</v>
          </cell>
          <cell r="F715">
            <v>91</v>
          </cell>
          <cell r="G715">
            <v>25</v>
          </cell>
          <cell r="H715">
            <v>2</v>
          </cell>
          <cell r="I715">
            <v>6</v>
          </cell>
          <cell r="J715">
            <v>1</v>
          </cell>
          <cell r="K715">
            <v>0</v>
          </cell>
          <cell r="L715">
            <v>0</v>
          </cell>
          <cell r="M715">
            <v>252</v>
          </cell>
          <cell r="N715">
            <v>2</v>
          </cell>
        </row>
        <row r="716">
          <cell r="A716" t="str">
            <v>066</v>
          </cell>
          <cell r="B716" t="str">
            <v>0552</v>
          </cell>
          <cell r="C716" t="str">
            <v>C1</v>
          </cell>
          <cell r="D716">
            <v>551</v>
          </cell>
          <cell r="E716">
            <v>146</v>
          </cell>
          <cell r="F716">
            <v>74</v>
          </cell>
          <cell r="G716">
            <v>25</v>
          </cell>
          <cell r="H716">
            <v>1</v>
          </cell>
          <cell r="I716">
            <v>2</v>
          </cell>
          <cell r="J716">
            <v>0</v>
          </cell>
          <cell r="K716">
            <v>0</v>
          </cell>
          <cell r="L716">
            <v>0</v>
          </cell>
          <cell r="M716">
            <v>248</v>
          </cell>
          <cell r="N716">
            <v>2</v>
          </cell>
        </row>
        <row r="717">
          <cell r="A717" t="str">
            <v>066</v>
          </cell>
          <cell r="B717" t="str">
            <v>0553</v>
          </cell>
          <cell r="C717" t="str">
            <v>B</v>
          </cell>
          <cell r="D717">
            <v>665</v>
          </cell>
          <cell r="E717">
            <v>121</v>
          </cell>
          <cell r="F717">
            <v>110</v>
          </cell>
          <cell r="G717">
            <v>25</v>
          </cell>
          <cell r="H717">
            <v>3</v>
          </cell>
          <cell r="I717">
            <v>2</v>
          </cell>
          <cell r="J717">
            <v>0</v>
          </cell>
          <cell r="K717">
            <v>0</v>
          </cell>
          <cell r="L717">
            <v>0</v>
          </cell>
          <cell r="M717">
            <v>261</v>
          </cell>
          <cell r="N717">
            <v>3</v>
          </cell>
        </row>
        <row r="718">
          <cell r="A718" t="str">
            <v>066</v>
          </cell>
          <cell r="B718" t="str">
            <v>0553</v>
          </cell>
          <cell r="C718" t="str">
            <v>C1</v>
          </cell>
          <cell r="D718">
            <v>666</v>
          </cell>
          <cell r="E718">
            <v>110</v>
          </cell>
          <cell r="F718">
            <v>99</v>
          </cell>
          <cell r="G718">
            <v>26</v>
          </cell>
          <cell r="H718">
            <v>1</v>
          </cell>
          <cell r="I718">
            <v>4</v>
          </cell>
          <cell r="J718">
            <v>0</v>
          </cell>
          <cell r="K718">
            <v>0</v>
          </cell>
          <cell r="L718">
            <v>0</v>
          </cell>
          <cell r="M718">
            <v>240</v>
          </cell>
          <cell r="N718">
            <v>3</v>
          </cell>
        </row>
        <row r="719">
          <cell r="A719" t="str">
            <v>066</v>
          </cell>
          <cell r="B719" t="str">
            <v>0554</v>
          </cell>
          <cell r="C719" t="str">
            <v>B</v>
          </cell>
          <cell r="D719">
            <v>524</v>
          </cell>
          <cell r="E719">
            <v>126</v>
          </cell>
          <cell r="F719">
            <v>75</v>
          </cell>
          <cell r="G719">
            <v>23</v>
          </cell>
          <cell r="H719">
            <v>1</v>
          </cell>
          <cell r="I719">
            <v>6</v>
          </cell>
          <cell r="J719">
            <v>2</v>
          </cell>
          <cell r="K719">
            <v>0</v>
          </cell>
          <cell r="L719">
            <v>0</v>
          </cell>
          <cell r="M719">
            <v>233</v>
          </cell>
          <cell r="N719">
            <v>4</v>
          </cell>
        </row>
        <row r="720">
          <cell r="A720" t="str">
            <v>066</v>
          </cell>
          <cell r="B720" t="str">
            <v>0554</v>
          </cell>
          <cell r="C720" t="str">
            <v>C1</v>
          </cell>
          <cell r="D720">
            <v>525</v>
          </cell>
          <cell r="E720">
            <v>98</v>
          </cell>
          <cell r="F720">
            <v>88</v>
          </cell>
          <cell r="G720">
            <v>31</v>
          </cell>
          <cell r="H720">
            <v>0</v>
          </cell>
          <cell r="I720">
            <v>4</v>
          </cell>
          <cell r="J720">
            <v>1</v>
          </cell>
          <cell r="K720">
            <v>0</v>
          </cell>
          <cell r="L720">
            <v>0</v>
          </cell>
          <cell r="M720">
            <v>222</v>
          </cell>
          <cell r="N720">
            <v>4</v>
          </cell>
        </row>
        <row r="721">
          <cell r="A721" t="str">
            <v>066</v>
          </cell>
          <cell r="B721" t="str">
            <v>0555</v>
          </cell>
          <cell r="C721" t="str">
            <v>B</v>
          </cell>
          <cell r="D721">
            <v>636</v>
          </cell>
          <cell r="E721">
            <v>141</v>
          </cell>
          <cell r="F721">
            <v>136</v>
          </cell>
          <cell r="G721">
            <v>29</v>
          </cell>
          <cell r="H721">
            <v>1</v>
          </cell>
          <cell r="I721">
            <v>4</v>
          </cell>
          <cell r="J721">
            <v>0</v>
          </cell>
          <cell r="K721">
            <v>0</v>
          </cell>
          <cell r="L721">
            <v>0</v>
          </cell>
          <cell r="M721">
            <v>311</v>
          </cell>
          <cell r="N721">
            <v>4</v>
          </cell>
        </row>
        <row r="722">
          <cell r="A722" t="str">
            <v>066</v>
          </cell>
          <cell r="B722" t="str">
            <v>0555</v>
          </cell>
          <cell r="C722" t="str">
            <v>C1</v>
          </cell>
          <cell r="D722">
            <v>637</v>
          </cell>
          <cell r="E722">
            <v>115</v>
          </cell>
          <cell r="F722">
            <v>107</v>
          </cell>
          <cell r="G722">
            <v>16</v>
          </cell>
          <cell r="H722">
            <v>1</v>
          </cell>
          <cell r="I722">
            <v>3</v>
          </cell>
          <cell r="J722">
            <v>2</v>
          </cell>
          <cell r="K722">
            <v>0</v>
          </cell>
          <cell r="L722">
            <v>0</v>
          </cell>
          <cell r="M722">
            <v>244</v>
          </cell>
          <cell r="N722">
            <v>0</v>
          </cell>
        </row>
        <row r="723">
          <cell r="A723" t="str">
            <v>066</v>
          </cell>
          <cell r="B723" t="str">
            <v>0556</v>
          </cell>
          <cell r="C723" t="str">
            <v>B</v>
          </cell>
          <cell r="D723">
            <v>431</v>
          </cell>
          <cell r="E723">
            <v>80</v>
          </cell>
          <cell r="F723">
            <v>96</v>
          </cell>
          <cell r="G723">
            <v>25</v>
          </cell>
          <cell r="H723">
            <v>0</v>
          </cell>
          <cell r="I723">
            <v>7</v>
          </cell>
          <cell r="J723">
            <v>1</v>
          </cell>
          <cell r="K723">
            <v>0</v>
          </cell>
          <cell r="L723">
            <v>0</v>
          </cell>
          <cell r="M723">
            <v>209</v>
          </cell>
          <cell r="N723">
            <v>2</v>
          </cell>
        </row>
        <row r="724">
          <cell r="A724" t="str">
            <v>066</v>
          </cell>
          <cell r="B724" t="str">
            <v>0556</v>
          </cell>
          <cell r="C724" t="str">
            <v>C1</v>
          </cell>
          <cell r="D724">
            <v>431</v>
          </cell>
          <cell r="E724">
            <v>76</v>
          </cell>
          <cell r="F724">
            <v>101</v>
          </cell>
          <cell r="G724">
            <v>17</v>
          </cell>
          <cell r="H724">
            <v>1</v>
          </cell>
          <cell r="I724">
            <v>4</v>
          </cell>
          <cell r="J724">
            <v>3</v>
          </cell>
          <cell r="K724">
            <v>0</v>
          </cell>
          <cell r="L724">
            <v>0</v>
          </cell>
          <cell r="M724">
            <v>202</v>
          </cell>
          <cell r="N724">
            <v>1</v>
          </cell>
        </row>
        <row r="725">
          <cell r="A725" t="str">
            <v>066</v>
          </cell>
          <cell r="B725" t="str">
            <v>0557</v>
          </cell>
          <cell r="C725" t="str">
            <v>B</v>
          </cell>
          <cell r="D725">
            <v>394</v>
          </cell>
          <cell r="E725">
            <v>82</v>
          </cell>
          <cell r="F725">
            <v>53</v>
          </cell>
          <cell r="G725">
            <v>14</v>
          </cell>
          <cell r="H725">
            <v>0</v>
          </cell>
          <cell r="I725">
            <v>1</v>
          </cell>
          <cell r="J725">
            <v>2</v>
          </cell>
          <cell r="K725">
            <v>0</v>
          </cell>
          <cell r="L725">
            <v>0</v>
          </cell>
          <cell r="M725">
            <v>152</v>
          </cell>
          <cell r="N725">
            <v>7</v>
          </cell>
        </row>
        <row r="726">
          <cell r="A726" t="str">
            <v>066</v>
          </cell>
          <cell r="B726" t="str">
            <v>0557</v>
          </cell>
          <cell r="C726" t="str">
            <v>C1</v>
          </cell>
          <cell r="D726">
            <v>395</v>
          </cell>
          <cell r="E726">
            <v>84</v>
          </cell>
          <cell r="F726">
            <v>55</v>
          </cell>
          <cell r="G726">
            <v>17</v>
          </cell>
          <cell r="H726">
            <v>1</v>
          </cell>
          <cell r="I726">
            <v>2</v>
          </cell>
          <cell r="J726">
            <v>1</v>
          </cell>
          <cell r="K726">
            <v>0</v>
          </cell>
          <cell r="L726">
            <v>0</v>
          </cell>
          <cell r="M726">
            <v>160</v>
          </cell>
          <cell r="N726">
            <v>1</v>
          </cell>
        </row>
        <row r="727">
          <cell r="A727" t="str">
            <v>066</v>
          </cell>
          <cell r="B727" t="str">
            <v>0558</v>
          </cell>
          <cell r="C727" t="str">
            <v>B</v>
          </cell>
          <cell r="D727">
            <v>678</v>
          </cell>
          <cell r="E727">
            <v>114</v>
          </cell>
          <cell r="F727">
            <v>125</v>
          </cell>
          <cell r="G727">
            <v>30</v>
          </cell>
          <cell r="H727">
            <v>1</v>
          </cell>
          <cell r="I727">
            <v>1</v>
          </cell>
          <cell r="J727">
            <v>1</v>
          </cell>
          <cell r="K727">
            <v>0</v>
          </cell>
          <cell r="L727">
            <v>0</v>
          </cell>
          <cell r="M727">
            <v>272</v>
          </cell>
          <cell r="N727">
            <v>2</v>
          </cell>
        </row>
        <row r="728">
          <cell r="A728" t="str">
            <v>066</v>
          </cell>
          <cell r="B728" t="str">
            <v>0559</v>
          </cell>
          <cell r="C728" t="str">
            <v>B</v>
          </cell>
          <cell r="D728">
            <v>449</v>
          </cell>
          <cell r="E728">
            <v>75</v>
          </cell>
          <cell r="F728">
            <v>63</v>
          </cell>
          <cell r="G728">
            <v>25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164</v>
          </cell>
          <cell r="N728">
            <v>1</v>
          </cell>
        </row>
        <row r="729">
          <cell r="A729" t="str">
            <v>066</v>
          </cell>
          <cell r="B729" t="str">
            <v>0559</v>
          </cell>
          <cell r="C729" t="str">
            <v>C1</v>
          </cell>
          <cell r="D729">
            <v>450</v>
          </cell>
          <cell r="E729">
            <v>82</v>
          </cell>
          <cell r="F729">
            <v>84</v>
          </cell>
          <cell r="G729">
            <v>18</v>
          </cell>
          <cell r="H729">
            <v>2</v>
          </cell>
          <cell r="I729">
            <v>2</v>
          </cell>
          <cell r="J729">
            <v>1</v>
          </cell>
          <cell r="K729">
            <v>0</v>
          </cell>
          <cell r="L729">
            <v>0</v>
          </cell>
          <cell r="M729">
            <v>189</v>
          </cell>
          <cell r="N729">
            <v>2</v>
          </cell>
        </row>
        <row r="730">
          <cell r="A730" t="str">
            <v>066</v>
          </cell>
          <cell r="B730" t="str">
            <v>0560</v>
          </cell>
          <cell r="C730" t="str">
            <v>B</v>
          </cell>
          <cell r="D730">
            <v>614</v>
          </cell>
          <cell r="E730">
            <v>117</v>
          </cell>
          <cell r="F730">
            <v>109</v>
          </cell>
          <cell r="G730">
            <v>16</v>
          </cell>
          <cell r="H730">
            <v>5</v>
          </cell>
          <cell r="I730">
            <v>2</v>
          </cell>
          <cell r="J730">
            <v>1</v>
          </cell>
          <cell r="K730">
            <v>0</v>
          </cell>
          <cell r="L730">
            <v>0</v>
          </cell>
          <cell r="M730">
            <v>250</v>
          </cell>
          <cell r="N730">
            <v>16</v>
          </cell>
        </row>
        <row r="731">
          <cell r="A731" t="str">
            <v>066</v>
          </cell>
          <cell r="B731" t="str">
            <v>0560</v>
          </cell>
          <cell r="C731" t="str">
            <v>C1</v>
          </cell>
          <cell r="D731">
            <v>615</v>
          </cell>
          <cell r="E731">
            <v>141</v>
          </cell>
          <cell r="F731">
            <v>112</v>
          </cell>
          <cell r="G731">
            <v>13</v>
          </cell>
          <cell r="H731">
            <v>1</v>
          </cell>
          <cell r="I731">
            <v>2</v>
          </cell>
          <cell r="J731">
            <v>3</v>
          </cell>
          <cell r="K731">
            <v>0</v>
          </cell>
          <cell r="L731">
            <v>0</v>
          </cell>
          <cell r="M731">
            <v>272</v>
          </cell>
          <cell r="N731">
            <v>6</v>
          </cell>
        </row>
        <row r="732">
          <cell r="A732" t="str">
            <v>066</v>
          </cell>
          <cell r="B732" t="str">
            <v>0561</v>
          </cell>
          <cell r="C732" t="str">
            <v>B</v>
          </cell>
          <cell r="D732">
            <v>415</v>
          </cell>
          <cell r="E732">
            <v>99</v>
          </cell>
          <cell r="F732">
            <v>56</v>
          </cell>
          <cell r="G732">
            <v>15</v>
          </cell>
          <cell r="H732">
            <v>2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173</v>
          </cell>
          <cell r="N732">
            <v>4</v>
          </cell>
        </row>
        <row r="733">
          <cell r="A733" t="str">
            <v>066</v>
          </cell>
          <cell r="B733" t="str">
            <v>0561</v>
          </cell>
          <cell r="C733" t="str">
            <v>C1</v>
          </cell>
          <cell r="D733">
            <v>416</v>
          </cell>
          <cell r="E733">
            <v>100</v>
          </cell>
          <cell r="F733">
            <v>57</v>
          </cell>
          <cell r="G733">
            <v>14</v>
          </cell>
          <cell r="H733">
            <v>1</v>
          </cell>
          <cell r="I733">
            <v>0</v>
          </cell>
          <cell r="J733">
            <v>2</v>
          </cell>
          <cell r="K733">
            <v>0</v>
          </cell>
          <cell r="L733">
            <v>0</v>
          </cell>
          <cell r="M733">
            <v>174</v>
          </cell>
          <cell r="N733">
            <v>1</v>
          </cell>
        </row>
        <row r="734">
          <cell r="A734" t="str">
            <v>066</v>
          </cell>
          <cell r="B734" t="str">
            <v>0562</v>
          </cell>
          <cell r="C734" t="str">
            <v>B</v>
          </cell>
          <cell r="D734">
            <v>437</v>
          </cell>
          <cell r="E734">
            <v>100</v>
          </cell>
          <cell r="F734">
            <v>74</v>
          </cell>
          <cell r="G734">
            <v>14</v>
          </cell>
          <cell r="H734">
            <v>0</v>
          </cell>
          <cell r="I734">
            <v>0</v>
          </cell>
          <cell r="J734">
            <v>3</v>
          </cell>
          <cell r="K734">
            <v>0</v>
          </cell>
          <cell r="L734">
            <v>0</v>
          </cell>
          <cell r="M734">
            <v>191</v>
          </cell>
          <cell r="N734">
            <v>4</v>
          </cell>
        </row>
        <row r="735">
          <cell r="A735" t="str">
            <v>066</v>
          </cell>
          <cell r="B735" t="str">
            <v>0562</v>
          </cell>
          <cell r="C735" t="str">
            <v>C1</v>
          </cell>
          <cell r="D735">
            <v>437</v>
          </cell>
          <cell r="E735">
            <v>72</v>
          </cell>
          <cell r="F735">
            <v>78</v>
          </cell>
          <cell r="G735">
            <v>19</v>
          </cell>
          <cell r="H735">
            <v>0</v>
          </cell>
          <cell r="I735">
            <v>0</v>
          </cell>
          <cell r="J735">
            <v>3</v>
          </cell>
          <cell r="K735">
            <v>0</v>
          </cell>
          <cell r="L735">
            <v>0</v>
          </cell>
          <cell r="M735">
            <v>172</v>
          </cell>
          <cell r="N735">
            <v>3</v>
          </cell>
        </row>
        <row r="736">
          <cell r="A736" t="str">
            <v>066</v>
          </cell>
          <cell r="B736" t="str">
            <v>0563</v>
          </cell>
          <cell r="C736" t="str">
            <v>B</v>
          </cell>
          <cell r="D736">
            <v>396</v>
          </cell>
          <cell r="E736">
            <v>80</v>
          </cell>
          <cell r="F736">
            <v>52</v>
          </cell>
          <cell r="G736">
            <v>29</v>
          </cell>
          <cell r="H736">
            <v>0</v>
          </cell>
          <cell r="I736">
            <v>1</v>
          </cell>
          <cell r="J736">
            <v>1</v>
          </cell>
          <cell r="K736">
            <v>0</v>
          </cell>
          <cell r="L736">
            <v>0</v>
          </cell>
          <cell r="M736">
            <v>163</v>
          </cell>
          <cell r="N736">
            <v>1</v>
          </cell>
        </row>
        <row r="737">
          <cell r="A737" t="str">
            <v>066</v>
          </cell>
          <cell r="B737" t="str">
            <v>0563</v>
          </cell>
          <cell r="C737" t="str">
            <v>C1</v>
          </cell>
          <cell r="D737">
            <v>397</v>
          </cell>
          <cell r="E737">
            <v>75</v>
          </cell>
          <cell r="F737">
            <v>51</v>
          </cell>
          <cell r="G737">
            <v>14</v>
          </cell>
          <cell r="H737">
            <v>2</v>
          </cell>
          <cell r="I737">
            <v>1</v>
          </cell>
          <cell r="J737">
            <v>0</v>
          </cell>
          <cell r="K737">
            <v>0</v>
          </cell>
          <cell r="L737">
            <v>0</v>
          </cell>
          <cell r="M737">
            <v>143</v>
          </cell>
          <cell r="N737">
            <v>2</v>
          </cell>
        </row>
        <row r="738">
          <cell r="A738" t="str">
            <v>066</v>
          </cell>
          <cell r="B738" t="str">
            <v>0564</v>
          </cell>
          <cell r="C738" t="str">
            <v>B</v>
          </cell>
          <cell r="D738">
            <v>536</v>
          </cell>
          <cell r="E738">
            <v>99</v>
          </cell>
          <cell r="F738">
            <v>63</v>
          </cell>
          <cell r="G738">
            <v>19</v>
          </cell>
          <cell r="H738">
            <v>5</v>
          </cell>
          <cell r="I738">
            <v>2</v>
          </cell>
          <cell r="J738">
            <v>3</v>
          </cell>
          <cell r="K738">
            <v>0</v>
          </cell>
          <cell r="L738">
            <v>0</v>
          </cell>
          <cell r="M738">
            <v>191</v>
          </cell>
          <cell r="N738">
            <v>4</v>
          </cell>
        </row>
        <row r="739">
          <cell r="A739" t="str">
            <v>066</v>
          </cell>
          <cell r="B739" t="str">
            <v>0564</v>
          </cell>
          <cell r="C739" t="str">
            <v>C1</v>
          </cell>
          <cell r="D739">
            <v>537</v>
          </cell>
          <cell r="E739">
            <v>104</v>
          </cell>
          <cell r="F739">
            <v>97</v>
          </cell>
          <cell r="G739">
            <v>16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217</v>
          </cell>
          <cell r="N739">
            <v>3</v>
          </cell>
        </row>
        <row r="740">
          <cell r="A740" t="str">
            <v>066</v>
          </cell>
          <cell r="B740" t="str">
            <v>0565</v>
          </cell>
          <cell r="C740" t="str">
            <v>B</v>
          </cell>
          <cell r="D740">
            <v>390</v>
          </cell>
          <cell r="E740">
            <v>69</v>
          </cell>
          <cell r="F740">
            <v>72</v>
          </cell>
          <cell r="G740">
            <v>27</v>
          </cell>
          <cell r="H740">
            <v>0</v>
          </cell>
          <cell r="I740">
            <v>5</v>
          </cell>
          <cell r="J740">
            <v>1</v>
          </cell>
          <cell r="K740">
            <v>0</v>
          </cell>
          <cell r="L740">
            <v>0</v>
          </cell>
          <cell r="M740">
            <v>174</v>
          </cell>
          <cell r="N740">
            <v>3</v>
          </cell>
        </row>
        <row r="741">
          <cell r="A741" t="str">
            <v>066</v>
          </cell>
          <cell r="B741" t="str">
            <v>0565</v>
          </cell>
          <cell r="C741" t="str">
            <v>C1</v>
          </cell>
          <cell r="D741">
            <v>390</v>
          </cell>
          <cell r="E741">
            <v>67</v>
          </cell>
          <cell r="F741">
            <v>69</v>
          </cell>
          <cell r="G741">
            <v>35</v>
          </cell>
          <cell r="H741">
            <v>1</v>
          </cell>
          <cell r="I741">
            <v>1</v>
          </cell>
          <cell r="J741">
            <v>1</v>
          </cell>
          <cell r="K741">
            <v>0</v>
          </cell>
          <cell r="L741">
            <v>0</v>
          </cell>
          <cell r="M741">
            <v>174</v>
          </cell>
          <cell r="N741">
            <v>3</v>
          </cell>
        </row>
        <row r="742">
          <cell r="A742" t="str">
            <v>066</v>
          </cell>
          <cell r="B742" t="str">
            <v>0566</v>
          </cell>
          <cell r="C742" t="str">
            <v>B</v>
          </cell>
          <cell r="D742">
            <v>601</v>
          </cell>
          <cell r="E742">
            <v>123</v>
          </cell>
          <cell r="F742">
            <v>90</v>
          </cell>
          <cell r="G742">
            <v>19</v>
          </cell>
          <cell r="H742">
            <v>2</v>
          </cell>
          <cell r="I742">
            <v>3</v>
          </cell>
          <cell r="J742">
            <v>1</v>
          </cell>
          <cell r="K742">
            <v>0</v>
          </cell>
          <cell r="L742">
            <v>0</v>
          </cell>
          <cell r="M742">
            <v>238</v>
          </cell>
          <cell r="N742">
            <v>3</v>
          </cell>
        </row>
        <row r="743">
          <cell r="A743" t="str">
            <v>066</v>
          </cell>
          <cell r="B743" t="str">
            <v>0566</v>
          </cell>
          <cell r="C743" t="str">
            <v>C1</v>
          </cell>
          <cell r="D743">
            <v>602</v>
          </cell>
          <cell r="E743">
            <v>97</v>
          </cell>
          <cell r="F743">
            <v>92</v>
          </cell>
          <cell r="G743">
            <v>28</v>
          </cell>
          <cell r="H743">
            <v>2</v>
          </cell>
          <cell r="I743">
            <v>4</v>
          </cell>
          <cell r="J743">
            <v>1</v>
          </cell>
          <cell r="K743">
            <v>0</v>
          </cell>
          <cell r="L743">
            <v>0</v>
          </cell>
          <cell r="M743">
            <v>224</v>
          </cell>
          <cell r="N743">
            <v>6</v>
          </cell>
        </row>
        <row r="744">
          <cell r="A744" t="str">
            <v>066</v>
          </cell>
          <cell r="B744" t="str">
            <v>0567</v>
          </cell>
          <cell r="C744" t="str">
            <v>B</v>
          </cell>
          <cell r="D744">
            <v>415</v>
          </cell>
          <cell r="E744">
            <v>91</v>
          </cell>
          <cell r="F744">
            <v>59</v>
          </cell>
          <cell r="G744">
            <v>27</v>
          </cell>
          <cell r="H744">
            <v>0</v>
          </cell>
          <cell r="I744">
            <v>2</v>
          </cell>
          <cell r="J744">
            <v>0</v>
          </cell>
          <cell r="K744">
            <v>0</v>
          </cell>
          <cell r="L744">
            <v>0</v>
          </cell>
          <cell r="M744">
            <v>179</v>
          </cell>
          <cell r="N744">
            <v>4</v>
          </cell>
        </row>
        <row r="745">
          <cell r="A745" t="str">
            <v>066</v>
          </cell>
          <cell r="B745" t="str">
            <v>0567</v>
          </cell>
          <cell r="C745" t="str">
            <v>C1</v>
          </cell>
          <cell r="D745">
            <v>416</v>
          </cell>
          <cell r="E745">
            <v>88</v>
          </cell>
          <cell r="F745">
            <v>57</v>
          </cell>
          <cell r="G745">
            <v>14</v>
          </cell>
          <cell r="H745">
            <v>1</v>
          </cell>
          <cell r="I745">
            <v>3</v>
          </cell>
          <cell r="J745">
            <v>1</v>
          </cell>
          <cell r="K745">
            <v>0</v>
          </cell>
          <cell r="L745">
            <v>0</v>
          </cell>
          <cell r="M745">
            <v>164</v>
          </cell>
          <cell r="N745">
            <v>2</v>
          </cell>
        </row>
        <row r="746">
          <cell r="A746" t="str">
            <v>066</v>
          </cell>
          <cell r="B746" t="str">
            <v>0568</v>
          </cell>
          <cell r="C746" t="str">
            <v>B</v>
          </cell>
          <cell r="D746">
            <v>696</v>
          </cell>
          <cell r="E746">
            <v>140</v>
          </cell>
          <cell r="F746">
            <v>126</v>
          </cell>
          <cell r="G746">
            <v>29</v>
          </cell>
          <cell r="H746">
            <v>3</v>
          </cell>
          <cell r="I746">
            <v>1</v>
          </cell>
          <cell r="J746">
            <v>3</v>
          </cell>
          <cell r="K746">
            <v>0</v>
          </cell>
          <cell r="L746">
            <v>0</v>
          </cell>
          <cell r="M746">
            <v>302</v>
          </cell>
          <cell r="N746">
            <v>6</v>
          </cell>
        </row>
        <row r="747">
          <cell r="A747" t="str">
            <v>066</v>
          </cell>
          <cell r="B747" t="str">
            <v>0568</v>
          </cell>
          <cell r="C747" t="str">
            <v>C1</v>
          </cell>
          <cell r="D747">
            <v>697</v>
          </cell>
          <cell r="E747">
            <v>155</v>
          </cell>
          <cell r="F747">
            <v>131</v>
          </cell>
          <cell r="G747">
            <v>15</v>
          </cell>
          <cell r="H747">
            <v>1</v>
          </cell>
          <cell r="I747">
            <v>6</v>
          </cell>
          <cell r="J747">
            <v>3</v>
          </cell>
          <cell r="K747">
            <v>0</v>
          </cell>
          <cell r="L747">
            <v>0</v>
          </cell>
          <cell r="M747">
            <v>311</v>
          </cell>
          <cell r="N747">
            <v>3</v>
          </cell>
        </row>
        <row r="748">
          <cell r="A748" t="str">
            <v>066</v>
          </cell>
          <cell r="B748" t="str">
            <v>0569</v>
          </cell>
          <cell r="C748" t="str">
            <v>B</v>
          </cell>
          <cell r="D748">
            <v>496</v>
          </cell>
          <cell r="E748">
            <v>97</v>
          </cell>
          <cell r="F748">
            <v>72</v>
          </cell>
          <cell r="G748">
            <v>25</v>
          </cell>
          <cell r="H748">
            <v>2</v>
          </cell>
          <cell r="I748">
            <v>1</v>
          </cell>
          <cell r="J748">
            <v>0</v>
          </cell>
          <cell r="K748">
            <v>0</v>
          </cell>
          <cell r="L748">
            <v>0</v>
          </cell>
          <cell r="M748">
            <v>197</v>
          </cell>
          <cell r="N748">
            <v>2</v>
          </cell>
        </row>
        <row r="749">
          <cell r="A749" t="str">
            <v>066</v>
          </cell>
          <cell r="B749" t="str">
            <v>0569</v>
          </cell>
          <cell r="C749" t="str">
            <v>C1</v>
          </cell>
          <cell r="D749">
            <v>496</v>
          </cell>
          <cell r="E749">
            <v>103</v>
          </cell>
          <cell r="F749">
            <v>85</v>
          </cell>
          <cell r="G749">
            <v>17</v>
          </cell>
          <cell r="H749">
            <v>4</v>
          </cell>
          <cell r="I749">
            <v>3</v>
          </cell>
          <cell r="J749">
            <v>2</v>
          </cell>
          <cell r="K749">
            <v>0</v>
          </cell>
          <cell r="L749">
            <v>1</v>
          </cell>
          <cell r="M749">
            <v>215</v>
          </cell>
          <cell r="N749">
            <v>6</v>
          </cell>
        </row>
        <row r="750">
          <cell r="A750" t="str">
            <v>066</v>
          </cell>
          <cell r="B750" t="str">
            <v>0570</v>
          </cell>
          <cell r="C750" t="str">
            <v>B</v>
          </cell>
          <cell r="D750">
            <v>515</v>
          </cell>
          <cell r="E750">
            <v>102</v>
          </cell>
          <cell r="F750">
            <v>83</v>
          </cell>
          <cell r="G750">
            <v>22</v>
          </cell>
          <cell r="H750">
            <v>2</v>
          </cell>
          <cell r="I750">
            <v>5</v>
          </cell>
          <cell r="J750">
            <v>1</v>
          </cell>
          <cell r="K750">
            <v>0</v>
          </cell>
          <cell r="L750">
            <v>0</v>
          </cell>
          <cell r="M750">
            <v>215</v>
          </cell>
          <cell r="N750">
            <v>3</v>
          </cell>
        </row>
        <row r="751">
          <cell r="A751" t="str">
            <v>066</v>
          </cell>
          <cell r="B751" t="str">
            <v>0570</v>
          </cell>
          <cell r="C751" t="str">
            <v>C1</v>
          </cell>
          <cell r="D751">
            <v>516</v>
          </cell>
          <cell r="E751">
            <v>99</v>
          </cell>
          <cell r="F751">
            <v>84</v>
          </cell>
          <cell r="G751">
            <v>27</v>
          </cell>
          <cell r="H751">
            <v>1</v>
          </cell>
          <cell r="I751">
            <v>1</v>
          </cell>
          <cell r="J751">
            <v>1</v>
          </cell>
          <cell r="K751">
            <v>0</v>
          </cell>
          <cell r="L751">
            <v>0</v>
          </cell>
          <cell r="M751">
            <v>213</v>
          </cell>
          <cell r="N751">
            <v>4</v>
          </cell>
        </row>
        <row r="752">
          <cell r="A752" t="str">
            <v>066</v>
          </cell>
          <cell r="B752" t="str">
            <v>0571</v>
          </cell>
          <cell r="C752" t="str">
            <v>B</v>
          </cell>
          <cell r="D752">
            <v>440</v>
          </cell>
          <cell r="E752">
            <v>88</v>
          </cell>
          <cell r="F752">
            <v>65</v>
          </cell>
          <cell r="G752">
            <v>23</v>
          </cell>
          <cell r="H752">
            <v>0</v>
          </cell>
          <cell r="I752">
            <v>1</v>
          </cell>
          <cell r="J752">
            <v>5</v>
          </cell>
          <cell r="K752">
            <v>0</v>
          </cell>
          <cell r="L752">
            <v>0</v>
          </cell>
          <cell r="M752">
            <v>182</v>
          </cell>
          <cell r="N752">
            <v>2</v>
          </cell>
        </row>
        <row r="753">
          <cell r="A753" t="str">
            <v>066</v>
          </cell>
          <cell r="B753" t="str">
            <v>0571</v>
          </cell>
          <cell r="C753" t="str">
            <v>C1</v>
          </cell>
          <cell r="D753">
            <v>440</v>
          </cell>
          <cell r="E753">
            <v>97</v>
          </cell>
          <cell r="F753">
            <v>78</v>
          </cell>
          <cell r="G753">
            <v>18</v>
          </cell>
          <cell r="H753">
            <v>2</v>
          </cell>
          <cell r="I753">
            <v>2</v>
          </cell>
          <cell r="J753">
            <v>2</v>
          </cell>
          <cell r="K753">
            <v>0</v>
          </cell>
          <cell r="L753">
            <v>0</v>
          </cell>
          <cell r="M753">
            <v>199</v>
          </cell>
          <cell r="N753">
            <v>1</v>
          </cell>
        </row>
        <row r="754">
          <cell r="A754" t="str">
            <v>066</v>
          </cell>
          <cell r="B754" t="str">
            <v>0572</v>
          </cell>
          <cell r="C754" t="str">
            <v>B</v>
          </cell>
          <cell r="D754">
            <v>578</v>
          </cell>
          <cell r="E754">
            <v>115</v>
          </cell>
          <cell r="F754">
            <v>99</v>
          </cell>
          <cell r="G754">
            <v>22</v>
          </cell>
          <cell r="H754">
            <v>0</v>
          </cell>
          <cell r="I754">
            <v>8</v>
          </cell>
          <cell r="J754">
            <v>1</v>
          </cell>
          <cell r="K754">
            <v>0</v>
          </cell>
          <cell r="L754">
            <v>0</v>
          </cell>
          <cell r="M754">
            <v>245</v>
          </cell>
          <cell r="N754">
            <v>6</v>
          </cell>
        </row>
        <row r="755">
          <cell r="A755" t="str">
            <v>066</v>
          </cell>
          <cell r="B755" t="str">
            <v>0572</v>
          </cell>
          <cell r="C755" t="str">
            <v>C1</v>
          </cell>
          <cell r="D755">
            <v>577</v>
          </cell>
          <cell r="E755">
            <v>109</v>
          </cell>
          <cell r="F755">
            <v>121</v>
          </cell>
          <cell r="G755">
            <v>15</v>
          </cell>
          <cell r="H755">
            <v>2</v>
          </cell>
          <cell r="I755">
            <v>1</v>
          </cell>
          <cell r="J755">
            <v>0</v>
          </cell>
          <cell r="K755">
            <v>0</v>
          </cell>
          <cell r="L755">
            <v>0</v>
          </cell>
          <cell r="M755">
            <v>248</v>
          </cell>
          <cell r="N755">
            <v>5</v>
          </cell>
        </row>
        <row r="756">
          <cell r="A756" t="str">
            <v>066</v>
          </cell>
          <cell r="B756" t="str">
            <v>0573</v>
          </cell>
          <cell r="C756" t="str">
            <v>B</v>
          </cell>
          <cell r="D756">
            <v>513</v>
          </cell>
          <cell r="E756">
            <v>100</v>
          </cell>
          <cell r="F756">
            <v>84</v>
          </cell>
          <cell r="G756">
            <v>12</v>
          </cell>
          <cell r="H756">
            <v>0</v>
          </cell>
          <cell r="I756">
            <v>3</v>
          </cell>
          <cell r="J756">
            <v>0</v>
          </cell>
          <cell r="K756">
            <v>0</v>
          </cell>
          <cell r="L756">
            <v>0</v>
          </cell>
          <cell r="M756">
            <v>199</v>
          </cell>
          <cell r="N756">
            <v>1</v>
          </cell>
        </row>
        <row r="757">
          <cell r="A757" t="str">
            <v>066</v>
          </cell>
          <cell r="B757" t="str">
            <v>0573</v>
          </cell>
          <cell r="C757" t="str">
            <v>C1</v>
          </cell>
          <cell r="D757">
            <v>513</v>
          </cell>
          <cell r="E757">
            <v>74</v>
          </cell>
          <cell r="F757">
            <v>80</v>
          </cell>
          <cell r="G757">
            <v>17</v>
          </cell>
          <cell r="H757">
            <v>0</v>
          </cell>
          <cell r="I757">
            <v>3</v>
          </cell>
          <cell r="J757">
            <v>0</v>
          </cell>
          <cell r="K757">
            <v>0</v>
          </cell>
          <cell r="L757">
            <v>0</v>
          </cell>
          <cell r="M757">
            <v>174</v>
          </cell>
          <cell r="N757">
            <v>3</v>
          </cell>
        </row>
        <row r="758">
          <cell r="A758" t="str">
            <v>066</v>
          </cell>
          <cell r="B758" t="str">
            <v>0574</v>
          </cell>
          <cell r="C758" t="str">
            <v>B</v>
          </cell>
          <cell r="D758">
            <v>529</v>
          </cell>
          <cell r="E758">
            <v>96</v>
          </cell>
          <cell r="F758">
            <v>68</v>
          </cell>
          <cell r="G758">
            <v>33</v>
          </cell>
          <cell r="H758">
            <v>0</v>
          </cell>
          <cell r="I758">
            <v>8</v>
          </cell>
          <cell r="J758">
            <v>1</v>
          </cell>
          <cell r="K758">
            <v>0</v>
          </cell>
          <cell r="L758">
            <v>0</v>
          </cell>
          <cell r="M758">
            <v>206</v>
          </cell>
          <cell r="N758">
            <v>2</v>
          </cell>
        </row>
        <row r="759">
          <cell r="A759" t="str">
            <v>066</v>
          </cell>
          <cell r="B759" t="str">
            <v>0574</v>
          </cell>
          <cell r="C759" t="str">
            <v>C1</v>
          </cell>
          <cell r="D759">
            <v>529</v>
          </cell>
          <cell r="E759">
            <v>96</v>
          </cell>
          <cell r="F759">
            <v>77</v>
          </cell>
          <cell r="G759">
            <v>19</v>
          </cell>
          <cell r="H759">
            <v>0</v>
          </cell>
          <cell r="I759">
            <v>2</v>
          </cell>
          <cell r="J759">
            <v>1</v>
          </cell>
          <cell r="K759">
            <v>0</v>
          </cell>
          <cell r="L759">
            <v>1</v>
          </cell>
          <cell r="M759">
            <v>196</v>
          </cell>
          <cell r="N759">
            <v>4</v>
          </cell>
        </row>
        <row r="760">
          <cell r="A760" t="str">
            <v>066</v>
          </cell>
          <cell r="B760" t="str">
            <v>0574</v>
          </cell>
          <cell r="C760" t="str">
            <v>C2</v>
          </cell>
          <cell r="D760">
            <v>530</v>
          </cell>
          <cell r="E760">
            <v>89</v>
          </cell>
          <cell r="F760">
            <v>80</v>
          </cell>
          <cell r="G760">
            <v>26</v>
          </cell>
          <cell r="H760">
            <v>1</v>
          </cell>
          <cell r="I760">
            <v>3</v>
          </cell>
          <cell r="J760">
            <v>1</v>
          </cell>
          <cell r="K760">
            <v>0</v>
          </cell>
          <cell r="L760">
            <v>0</v>
          </cell>
          <cell r="M760">
            <v>200</v>
          </cell>
          <cell r="N760">
            <v>2</v>
          </cell>
        </row>
        <row r="761">
          <cell r="A761" t="str">
            <v>066</v>
          </cell>
          <cell r="B761" t="str">
            <v>0575</v>
          </cell>
          <cell r="C761" t="str">
            <v>B</v>
          </cell>
          <cell r="D761">
            <v>434</v>
          </cell>
          <cell r="E761">
            <v>102</v>
          </cell>
          <cell r="F761">
            <v>58</v>
          </cell>
          <cell r="G761">
            <v>16</v>
          </cell>
          <cell r="H761">
            <v>0</v>
          </cell>
          <cell r="I761">
            <v>1</v>
          </cell>
          <cell r="J761">
            <v>1</v>
          </cell>
          <cell r="K761">
            <v>0</v>
          </cell>
          <cell r="L761">
            <v>0</v>
          </cell>
          <cell r="M761">
            <v>178</v>
          </cell>
          <cell r="N761">
            <v>0</v>
          </cell>
        </row>
        <row r="762">
          <cell r="A762" t="str">
            <v>066</v>
          </cell>
          <cell r="B762" t="str">
            <v>0575</v>
          </cell>
          <cell r="C762" t="str">
            <v>C1</v>
          </cell>
          <cell r="D762">
            <v>435</v>
          </cell>
          <cell r="E762">
            <v>89</v>
          </cell>
          <cell r="F762">
            <v>55</v>
          </cell>
          <cell r="G762">
            <v>13</v>
          </cell>
          <cell r="H762">
            <v>0</v>
          </cell>
          <cell r="I762">
            <v>1</v>
          </cell>
          <cell r="J762">
            <v>2</v>
          </cell>
          <cell r="K762">
            <v>0</v>
          </cell>
          <cell r="L762">
            <v>1</v>
          </cell>
          <cell r="M762">
            <v>161</v>
          </cell>
          <cell r="N762">
            <v>2</v>
          </cell>
        </row>
        <row r="763">
          <cell r="A763" t="str">
            <v>066</v>
          </cell>
          <cell r="B763" t="str">
            <v>0576</v>
          </cell>
          <cell r="C763" t="str">
            <v>B</v>
          </cell>
          <cell r="D763">
            <v>564</v>
          </cell>
          <cell r="E763">
            <v>129</v>
          </cell>
          <cell r="F763">
            <v>60</v>
          </cell>
          <cell r="G763">
            <v>31</v>
          </cell>
          <cell r="H763">
            <v>3</v>
          </cell>
          <cell r="I763">
            <v>2</v>
          </cell>
          <cell r="J763">
            <v>0</v>
          </cell>
          <cell r="K763">
            <v>0</v>
          </cell>
          <cell r="L763">
            <v>0</v>
          </cell>
          <cell r="M763">
            <v>225</v>
          </cell>
          <cell r="N763">
            <v>5</v>
          </cell>
        </row>
        <row r="764">
          <cell r="A764" t="str">
            <v>066</v>
          </cell>
          <cell r="B764" t="str">
            <v>0576</v>
          </cell>
          <cell r="C764" t="str">
            <v>C1</v>
          </cell>
          <cell r="D764">
            <v>565</v>
          </cell>
          <cell r="E764">
            <v>97</v>
          </cell>
          <cell r="F764">
            <v>80</v>
          </cell>
          <cell r="G764">
            <v>26</v>
          </cell>
          <cell r="H764">
            <v>1</v>
          </cell>
          <cell r="I764">
            <v>1</v>
          </cell>
          <cell r="J764">
            <v>1</v>
          </cell>
          <cell r="K764">
            <v>0</v>
          </cell>
          <cell r="L764">
            <v>0</v>
          </cell>
          <cell r="M764">
            <v>206</v>
          </cell>
          <cell r="N764">
            <v>1</v>
          </cell>
        </row>
        <row r="765">
          <cell r="A765" t="str">
            <v>066</v>
          </cell>
          <cell r="B765" t="str">
            <v>0577</v>
          </cell>
          <cell r="C765" t="str">
            <v>B</v>
          </cell>
          <cell r="D765">
            <v>510</v>
          </cell>
          <cell r="E765">
            <v>126</v>
          </cell>
          <cell r="F765">
            <v>77</v>
          </cell>
          <cell r="G765">
            <v>27</v>
          </cell>
          <cell r="H765">
            <v>2</v>
          </cell>
          <cell r="I765">
            <v>1</v>
          </cell>
          <cell r="J765">
            <v>0</v>
          </cell>
          <cell r="K765">
            <v>0</v>
          </cell>
          <cell r="L765">
            <v>0</v>
          </cell>
          <cell r="M765">
            <v>233</v>
          </cell>
          <cell r="N765">
            <v>7</v>
          </cell>
        </row>
        <row r="766">
          <cell r="A766" t="str">
            <v>066</v>
          </cell>
          <cell r="B766" t="str">
            <v>0577</v>
          </cell>
          <cell r="C766" t="str">
            <v>C1</v>
          </cell>
          <cell r="D766">
            <v>510</v>
          </cell>
          <cell r="E766">
            <v>104</v>
          </cell>
          <cell r="F766">
            <v>74</v>
          </cell>
          <cell r="G766">
            <v>22</v>
          </cell>
          <cell r="H766">
            <v>2</v>
          </cell>
          <cell r="I766">
            <v>2</v>
          </cell>
          <cell r="J766">
            <v>0</v>
          </cell>
          <cell r="K766">
            <v>0</v>
          </cell>
          <cell r="L766">
            <v>0</v>
          </cell>
          <cell r="M766">
            <v>204</v>
          </cell>
          <cell r="N766">
            <v>4</v>
          </cell>
        </row>
        <row r="767">
          <cell r="A767" t="str">
            <v>066</v>
          </cell>
          <cell r="B767" t="str">
            <v>0578</v>
          </cell>
          <cell r="C767" t="str">
            <v>B</v>
          </cell>
          <cell r="D767">
            <v>488</v>
          </cell>
          <cell r="E767">
            <v>98</v>
          </cell>
          <cell r="F767">
            <v>113</v>
          </cell>
          <cell r="G767">
            <v>12</v>
          </cell>
          <cell r="H767">
            <v>0</v>
          </cell>
          <cell r="I767">
            <v>2</v>
          </cell>
          <cell r="J767">
            <v>2</v>
          </cell>
          <cell r="K767">
            <v>0</v>
          </cell>
          <cell r="L767">
            <v>0</v>
          </cell>
          <cell r="M767">
            <v>227</v>
          </cell>
          <cell r="N767">
            <v>0</v>
          </cell>
        </row>
        <row r="768">
          <cell r="A768" t="str">
            <v>066</v>
          </cell>
          <cell r="B768" t="str">
            <v>0578</v>
          </cell>
          <cell r="C768" t="str">
            <v>C1</v>
          </cell>
          <cell r="D768">
            <v>488</v>
          </cell>
          <cell r="E768">
            <v>114</v>
          </cell>
          <cell r="F768">
            <v>82</v>
          </cell>
          <cell r="G768">
            <v>14</v>
          </cell>
          <cell r="H768">
            <v>3</v>
          </cell>
          <cell r="I768">
            <v>2</v>
          </cell>
          <cell r="J768">
            <v>2</v>
          </cell>
          <cell r="K768">
            <v>0</v>
          </cell>
          <cell r="L768">
            <v>0</v>
          </cell>
          <cell r="M768">
            <v>217</v>
          </cell>
          <cell r="N768">
            <v>6</v>
          </cell>
        </row>
        <row r="769">
          <cell r="A769" t="str">
            <v>066</v>
          </cell>
          <cell r="B769" t="str">
            <v>0579</v>
          </cell>
          <cell r="C769" t="str">
            <v>B</v>
          </cell>
          <cell r="D769">
            <v>474</v>
          </cell>
          <cell r="E769">
            <v>103</v>
          </cell>
          <cell r="F769">
            <v>65</v>
          </cell>
          <cell r="G769">
            <v>10</v>
          </cell>
          <cell r="H769">
            <v>3</v>
          </cell>
          <cell r="I769">
            <v>2</v>
          </cell>
          <cell r="J769">
            <v>0</v>
          </cell>
          <cell r="K769">
            <v>0</v>
          </cell>
          <cell r="L769">
            <v>0</v>
          </cell>
          <cell r="M769">
            <v>183</v>
          </cell>
          <cell r="N769">
            <v>6</v>
          </cell>
        </row>
        <row r="770">
          <cell r="A770" t="str">
            <v>066</v>
          </cell>
          <cell r="B770" t="str">
            <v>0579</v>
          </cell>
          <cell r="C770" t="str">
            <v>C1</v>
          </cell>
          <cell r="D770">
            <v>474</v>
          </cell>
          <cell r="E770">
            <v>82</v>
          </cell>
          <cell r="F770">
            <v>82</v>
          </cell>
          <cell r="G770">
            <v>19</v>
          </cell>
          <cell r="H770">
            <v>1</v>
          </cell>
          <cell r="I770">
            <v>0</v>
          </cell>
          <cell r="J770">
            <v>1</v>
          </cell>
          <cell r="K770">
            <v>0</v>
          </cell>
          <cell r="L770">
            <v>0</v>
          </cell>
          <cell r="M770">
            <v>185</v>
          </cell>
          <cell r="N770">
            <v>4</v>
          </cell>
        </row>
        <row r="771">
          <cell r="A771" t="str">
            <v>066</v>
          </cell>
          <cell r="B771" t="str">
            <v>0580</v>
          </cell>
          <cell r="C771" t="str">
            <v>B</v>
          </cell>
          <cell r="D771">
            <v>428</v>
          </cell>
          <cell r="E771">
            <v>80</v>
          </cell>
          <cell r="F771">
            <v>84</v>
          </cell>
          <cell r="G771">
            <v>22</v>
          </cell>
          <cell r="H771">
            <v>0</v>
          </cell>
          <cell r="I771">
            <v>4</v>
          </cell>
          <cell r="J771">
            <v>0</v>
          </cell>
          <cell r="K771">
            <v>0</v>
          </cell>
          <cell r="L771">
            <v>0</v>
          </cell>
          <cell r="M771">
            <v>190</v>
          </cell>
          <cell r="N771">
            <v>2</v>
          </cell>
        </row>
        <row r="772">
          <cell r="A772" t="str">
            <v>066</v>
          </cell>
          <cell r="B772" t="str">
            <v>0580</v>
          </cell>
          <cell r="C772" t="str">
            <v>C1</v>
          </cell>
          <cell r="D772">
            <v>428</v>
          </cell>
          <cell r="E772">
            <v>90</v>
          </cell>
          <cell r="F772">
            <v>76</v>
          </cell>
          <cell r="G772">
            <v>20</v>
          </cell>
          <cell r="H772">
            <v>0</v>
          </cell>
          <cell r="I772">
            <v>4</v>
          </cell>
          <cell r="J772">
            <v>0</v>
          </cell>
          <cell r="K772">
            <v>0</v>
          </cell>
          <cell r="L772">
            <v>0</v>
          </cell>
          <cell r="M772">
            <v>190</v>
          </cell>
          <cell r="N772">
            <v>3</v>
          </cell>
        </row>
        <row r="773">
          <cell r="A773" t="str">
            <v>066</v>
          </cell>
          <cell r="B773" t="str">
            <v>0581</v>
          </cell>
          <cell r="C773" t="str">
            <v>B</v>
          </cell>
          <cell r="D773">
            <v>719</v>
          </cell>
          <cell r="E773">
            <v>120</v>
          </cell>
          <cell r="F773">
            <v>83</v>
          </cell>
          <cell r="G773">
            <v>40</v>
          </cell>
          <cell r="H773">
            <v>1</v>
          </cell>
          <cell r="I773">
            <v>6</v>
          </cell>
          <cell r="J773">
            <v>2</v>
          </cell>
          <cell r="K773">
            <v>0</v>
          </cell>
          <cell r="L773">
            <v>0</v>
          </cell>
          <cell r="M773">
            <v>252</v>
          </cell>
          <cell r="N773">
            <v>1</v>
          </cell>
        </row>
        <row r="774">
          <cell r="A774" t="str">
            <v>066</v>
          </cell>
          <cell r="B774" t="str">
            <v>0581</v>
          </cell>
          <cell r="C774" t="str">
            <v>C1</v>
          </cell>
          <cell r="D774">
            <v>719</v>
          </cell>
          <cell r="E774">
            <v>140</v>
          </cell>
          <cell r="F774">
            <v>86</v>
          </cell>
          <cell r="G774">
            <v>29</v>
          </cell>
          <cell r="H774">
            <v>1</v>
          </cell>
          <cell r="I774">
            <v>4</v>
          </cell>
          <cell r="J774">
            <v>0</v>
          </cell>
          <cell r="K774">
            <v>0</v>
          </cell>
          <cell r="L774">
            <v>0</v>
          </cell>
          <cell r="M774">
            <v>260</v>
          </cell>
          <cell r="N774">
            <v>5</v>
          </cell>
        </row>
        <row r="775">
          <cell r="A775" t="str">
            <v>066</v>
          </cell>
          <cell r="B775" t="str">
            <v>0582</v>
          </cell>
          <cell r="C775" t="str">
            <v>B</v>
          </cell>
          <cell r="D775">
            <v>690</v>
          </cell>
          <cell r="E775">
            <v>138</v>
          </cell>
          <cell r="F775">
            <v>103</v>
          </cell>
          <cell r="G775">
            <v>34</v>
          </cell>
          <cell r="H775">
            <v>3</v>
          </cell>
          <cell r="I775">
            <v>6</v>
          </cell>
          <cell r="J775">
            <v>0</v>
          </cell>
          <cell r="K775">
            <v>0</v>
          </cell>
          <cell r="L775">
            <v>0</v>
          </cell>
          <cell r="M775">
            <v>284</v>
          </cell>
          <cell r="N775">
            <v>2</v>
          </cell>
        </row>
        <row r="776">
          <cell r="A776" t="str">
            <v>066</v>
          </cell>
          <cell r="B776" t="str">
            <v>0582</v>
          </cell>
          <cell r="C776" t="str">
            <v>C1</v>
          </cell>
          <cell r="D776">
            <v>690</v>
          </cell>
          <cell r="E776">
            <v>131</v>
          </cell>
          <cell r="F776">
            <v>120</v>
          </cell>
          <cell r="G776">
            <v>16</v>
          </cell>
          <cell r="H776">
            <v>5</v>
          </cell>
          <cell r="I776">
            <v>3</v>
          </cell>
          <cell r="J776">
            <v>1</v>
          </cell>
          <cell r="K776">
            <v>0</v>
          </cell>
          <cell r="L776">
            <v>0</v>
          </cell>
          <cell r="M776">
            <v>276</v>
          </cell>
          <cell r="N776">
            <v>3</v>
          </cell>
        </row>
        <row r="777">
          <cell r="A777" t="str">
            <v>066</v>
          </cell>
          <cell r="B777" t="str">
            <v>0583</v>
          </cell>
          <cell r="C777" t="str">
            <v>B</v>
          </cell>
          <cell r="D777">
            <v>691</v>
          </cell>
          <cell r="E777">
            <v>103</v>
          </cell>
          <cell r="F777">
            <v>135</v>
          </cell>
          <cell r="G777">
            <v>12</v>
          </cell>
          <cell r="H777">
            <v>1</v>
          </cell>
          <cell r="I777">
            <v>6</v>
          </cell>
          <cell r="J777">
            <v>0</v>
          </cell>
          <cell r="K777">
            <v>0</v>
          </cell>
          <cell r="L777">
            <v>0</v>
          </cell>
          <cell r="M777">
            <v>257</v>
          </cell>
          <cell r="N777">
            <v>2</v>
          </cell>
        </row>
        <row r="778">
          <cell r="A778" t="str">
            <v>066</v>
          </cell>
          <cell r="B778" t="str">
            <v>0583</v>
          </cell>
          <cell r="C778" t="str">
            <v>C1</v>
          </cell>
          <cell r="D778">
            <v>691</v>
          </cell>
          <cell r="E778">
            <v>129</v>
          </cell>
          <cell r="F778">
            <v>106</v>
          </cell>
          <cell r="G778">
            <v>17</v>
          </cell>
          <cell r="H778">
            <v>3</v>
          </cell>
          <cell r="I778">
            <v>5</v>
          </cell>
          <cell r="J778">
            <v>1</v>
          </cell>
          <cell r="K778">
            <v>0</v>
          </cell>
          <cell r="L778">
            <v>0</v>
          </cell>
          <cell r="M778">
            <v>261</v>
          </cell>
          <cell r="N778">
            <v>2</v>
          </cell>
        </row>
        <row r="779">
          <cell r="A779" t="str">
            <v>066</v>
          </cell>
          <cell r="B779" t="str">
            <v>0584</v>
          </cell>
          <cell r="C779" t="str">
            <v>B</v>
          </cell>
          <cell r="D779">
            <v>546</v>
          </cell>
          <cell r="E779">
            <v>118</v>
          </cell>
          <cell r="F779">
            <v>79</v>
          </cell>
          <cell r="G779">
            <v>24</v>
          </cell>
          <cell r="H779">
            <v>1</v>
          </cell>
          <cell r="I779">
            <v>3</v>
          </cell>
          <cell r="J779">
            <v>0</v>
          </cell>
          <cell r="K779">
            <v>0</v>
          </cell>
          <cell r="L779">
            <v>0</v>
          </cell>
          <cell r="M779">
            <v>225</v>
          </cell>
          <cell r="N779">
            <v>1</v>
          </cell>
        </row>
        <row r="780">
          <cell r="A780" t="str">
            <v>066</v>
          </cell>
          <cell r="B780" t="str">
            <v>0584</v>
          </cell>
          <cell r="C780" t="str">
            <v>C1</v>
          </cell>
          <cell r="D780">
            <v>547</v>
          </cell>
          <cell r="E780">
            <v>125</v>
          </cell>
          <cell r="F780">
            <v>95</v>
          </cell>
          <cell r="G780">
            <v>25</v>
          </cell>
          <cell r="H780">
            <v>0</v>
          </cell>
          <cell r="I780">
            <v>0</v>
          </cell>
          <cell r="J780">
            <v>1</v>
          </cell>
          <cell r="K780">
            <v>0</v>
          </cell>
          <cell r="L780">
            <v>1</v>
          </cell>
          <cell r="M780">
            <v>247</v>
          </cell>
          <cell r="N780">
            <v>8</v>
          </cell>
        </row>
        <row r="781">
          <cell r="A781" t="str">
            <v>066</v>
          </cell>
          <cell r="B781" t="str">
            <v>0585</v>
          </cell>
          <cell r="C781" t="str">
            <v>B</v>
          </cell>
          <cell r="D781">
            <v>526</v>
          </cell>
          <cell r="E781">
            <v>98</v>
          </cell>
          <cell r="F781">
            <v>83</v>
          </cell>
          <cell r="G781">
            <v>23</v>
          </cell>
          <cell r="H781">
            <v>1</v>
          </cell>
          <cell r="I781">
            <v>3</v>
          </cell>
          <cell r="J781">
            <v>5</v>
          </cell>
          <cell r="K781">
            <v>0</v>
          </cell>
          <cell r="L781">
            <v>0</v>
          </cell>
          <cell r="M781">
            <v>213</v>
          </cell>
          <cell r="N781">
            <v>3</v>
          </cell>
        </row>
        <row r="782">
          <cell r="A782" t="str">
            <v>066</v>
          </cell>
          <cell r="B782" t="str">
            <v>0585</v>
          </cell>
          <cell r="C782" t="str">
            <v>C1</v>
          </cell>
          <cell r="D782">
            <v>527</v>
          </cell>
          <cell r="E782">
            <v>114</v>
          </cell>
          <cell r="F782">
            <v>81</v>
          </cell>
          <cell r="G782">
            <v>23</v>
          </cell>
          <cell r="H782">
            <v>1</v>
          </cell>
          <cell r="I782">
            <v>2</v>
          </cell>
          <cell r="J782">
            <v>2</v>
          </cell>
          <cell r="K782">
            <v>0</v>
          </cell>
          <cell r="L782">
            <v>0</v>
          </cell>
          <cell r="M782">
            <v>223</v>
          </cell>
          <cell r="N782">
            <v>1</v>
          </cell>
        </row>
        <row r="783">
          <cell r="A783" t="str">
            <v>066</v>
          </cell>
          <cell r="B783" t="str">
            <v>0586</v>
          </cell>
          <cell r="C783" t="str">
            <v>B</v>
          </cell>
          <cell r="D783">
            <v>555</v>
          </cell>
          <cell r="E783">
            <v>100</v>
          </cell>
          <cell r="F783">
            <v>85</v>
          </cell>
          <cell r="G783">
            <v>35</v>
          </cell>
          <cell r="H783">
            <v>3</v>
          </cell>
          <cell r="I783">
            <v>3</v>
          </cell>
          <cell r="J783">
            <v>4</v>
          </cell>
          <cell r="K783">
            <v>0</v>
          </cell>
          <cell r="L783">
            <v>0</v>
          </cell>
          <cell r="M783">
            <v>230</v>
          </cell>
          <cell r="N783">
            <v>4</v>
          </cell>
        </row>
        <row r="784">
          <cell r="A784" t="str">
            <v>066</v>
          </cell>
          <cell r="B784" t="str">
            <v>0586</v>
          </cell>
          <cell r="C784" t="str">
            <v>C1</v>
          </cell>
          <cell r="D784">
            <v>556</v>
          </cell>
          <cell r="E784">
            <v>123</v>
          </cell>
          <cell r="F784">
            <v>85</v>
          </cell>
          <cell r="G784">
            <v>30</v>
          </cell>
          <cell r="H784">
            <v>2</v>
          </cell>
          <cell r="I784">
            <v>5</v>
          </cell>
          <cell r="J784">
            <v>1</v>
          </cell>
          <cell r="K784">
            <v>0</v>
          </cell>
          <cell r="L784">
            <v>0</v>
          </cell>
          <cell r="M784">
            <v>246</v>
          </cell>
          <cell r="N784">
            <v>3</v>
          </cell>
        </row>
        <row r="785">
          <cell r="A785" t="str">
            <v>066</v>
          </cell>
          <cell r="B785" t="str">
            <v>0587</v>
          </cell>
          <cell r="C785" t="str">
            <v>B</v>
          </cell>
          <cell r="D785">
            <v>554</v>
          </cell>
          <cell r="E785">
            <v>106</v>
          </cell>
          <cell r="F785">
            <v>116</v>
          </cell>
          <cell r="G785">
            <v>31</v>
          </cell>
          <cell r="H785">
            <v>2</v>
          </cell>
          <cell r="I785">
            <v>0</v>
          </cell>
          <cell r="J785">
            <v>1</v>
          </cell>
          <cell r="K785">
            <v>0</v>
          </cell>
          <cell r="L785">
            <v>0</v>
          </cell>
          <cell r="M785">
            <v>256</v>
          </cell>
          <cell r="N785">
            <v>2</v>
          </cell>
        </row>
        <row r="786">
          <cell r="A786" t="str">
            <v>066</v>
          </cell>
          <cell r="B786" t="str">
            <v>0587</v>
          </cell>
          <cell r="C786" t="str">
            <v>C1</v>
          </cell>
          <cell r="D786">
            <v>554</v>
          </cell>
          <cell r="E786">
            <v>116</v>
          </cell>
          <cell r="F786">
            <v>83</v>
          </cell>
          <cell r="G786">
            <v>34</v>
          </cell>
          <cell r="H786">
            <v>1</v>
          </cell>
          <cell r="I786">
            <v>5</v>
          </cell>
          <cell r="J786">
            <v>2</v>
          </cell>
          <cell r="K786">
            <v>0</v>
          </cell>
          <cell r="L786">
            <v>0</v>
          </cell>
          <cell r="M786">
            <v>241</v>
          </cell>
          <cell r="N786">
            <v>6</v>
          </cell>
        </row>
        <row r="787">
          <cell r="A787" t="str">
            <v>066</v>
          </cell>
          <cell r="B787" t="str">
            <v>0588</v>
          </cell>
          <cell r="C787" t="str">
            <v>B</v>
          </cell>
          <cell r="D787">
            <v>477</v>
          </cell>
          <cell r="E787">
            <v>112</v>
          </cell>
          <cell r="F787">
            <v>65</v>
          </cell>
          <cell r="G787">
            <v>13</v>
          </cell>
          <cell r="H787">
            <v>2</v>
          </cell>
          <cell r="I787">
            <v>4</v>
          </cell>
          <cell r="J787">
            <v>0</v>
          </cell>
          <cell r="K787">
            <v>0</v>
          </cell>
          <cell r="L787">
            <v>0</v>
          </cell>
          <cell r="M787">
            <v>196</v>
          </cell>
          <cell r="N787">
            <v>6</v>
          </cell>
        </row>
        <row r="788">
          <cell r="A788" t="str">
            <v>066</v>
          </cell>
          <cell r="B788" t="str">
            <v>0588</v>
          </cell>
          <cell r="C788" t="str">
            <v>C1</v>
          </cell>
          <cell r="D788">
            <v>477</v>
          </cell>
          <cell r="E788">
            <v>114</v>
          </cell>
          <cell r="F788">
            <v>66</v>
          </cell>
          <cell r="G788">
            <v>23</v>
          </cell>
          <cell r="H788">
            <v>2</v>
          </cell>
          <cell r="I788">
            <v>1</v>
          </cell>
          <cell r="J788">
            <v>0</v>
          </cell>
          <cell r="K788">
            <v>0</v>
          </cell>
          <cell r="L788">
            <v>0</v>
          </cell>
          <cell r="M788">
            <v>206</v>
          </cell>
          <cell r="N788">
            <v>3</v>
          </cell>
        </row>
        <row r="789">
          <cell r="A789" t="str">
            <v>066</v>
          </cell>
          <cell r="B789" t="str">
            <v>0589</v>
          </cell>
          <cell r="C789" t="str">
            <v>B</v>
          </cell>
          <cell r="D789">
            <v>718</v>
          </cell>
          <cell r="E789">
            <v>147</v>
          </cell>
          <cell r="F789">
            <v>115</v>
          </cell>
          <cell r="G789">
            <v>29</v>
          </cell>
          <cell r="H789">
            <v>2</v>
          </cell>
          <cell r="I789">
            <v>8</v>
          </cell>
          <cell r="J789">
            <v>0</v>
          </cell>
          <cell r="K789">
            <v>0</v>
          </cell>
          <cell r="L789">
            <v>0</v>
          </cell>
          <cell r="M789">
            <v>301</v>
          </cell>
          <cell r="N789">
            <v>4</v>
          </cell>
        </row>
        <row r="790">
          <cell r="A790" t="str">
            <v>066</v>
          </cell>
          <cell r="B790" t="str">
            <v>0589</v>
          </cell>
          <cell r="C790" t="str">
            <v>C1</v>
          </cell>
          <cell r="D790">
            <v>718</v>
          </cell>
          <cell r="E790">
            <v>135</v>
          </cell>
          <cell r="F790">
            <v>112</v>
          </cell>
          <cell r="G790">
            <v>35</v>
          </cell>
          <cell r="H790">
            <v>1</v>
          </cell>
          <cell r="I790">
            <v>2</v>
          </cell>
          <cell r="J790">
            <v>0</v>
          </cell>
          <cell r="K790">
            <v>0</v>
          </cell>
          <cell r="L790">
            <v>0</v>
          </cell>
          <cell r="M790">
            <v>285</v>
          </cell>
          <cell r="N790">
            <v>6</v>
          </cell>
        </row>
        <row r="791">
          <cell r="A791" t="str">
            <v>066</v>
          </cell>
          <cell r="B791" t="str">
            <v>0590</v>
          </cell>
          <cell r="C791" t="str">
            <v>B</v>
          </cell>
          <cell r="D791">
            <v>574</v>
          </cell>
          <cell r="E791">
            <v>92</v>
          </cell>
          <cell r="F791">
            <v>59</v>
          </cell>
          <cell r="G791">
            <v>18</v>
          </cell>
          <cell r="H791">
            <v>0</v>
          </cell>
          <cell r="I791">
            <v>0</v>
          </cell>
          <cell r="J791">
            <v>1</v>
          </cell>
          <cell r="K791">
            <v>0</v>
          </cell>
          <cell r="L791">
            <v>0</v>
          </cell>
          <cell r="M791">
            <v>170</v>
          </cell>
          <cell r="N791">
            <v>4</v>
          </cell>
        </row>
        <row r="792">
          <cell r="A792" t="str">
            <v>066</v>
          </cell>
          <cell r="B792" t="str">
            <v>0590</v>
          </cell>
          <cell r="C792" t="str">
            <v>C1</v>
          </cell>
          <cell r="D792">
            <v>575</v>
          </cell>
          <cell r="E792">
            <v>87</v>
          </cell>
          <cell r="F792">
            <v>69</v>
          </cell>
          <cell r="G792">
            <v>17</v>
          </cell>
          <cell r="H792">
            <v>2</v>
          </cell>
          <cell r="I792">
            <v>3</v>
          </cell>
          <cell r="J792">
            <v>0</v>
          </cell>
          <cell r="K792">
            <v>0</v>
          </cell>
          <cell r="L792">
            <v>0</v>
          </cell>
          <cell r="M792">
            <v>178</v>
          </cell>
          <cell r="N792">
            <v>8</v>
          </cell>
        </row>
        <row r="793">
          <cell r="A793" t="str">
            <v>066</v>
          </cell>
          <cell r="B793" t="str">
            <v>0591</v>
          </cell>
          <cell r="C793" t="str">
            <v>B</v>
          </cell>
          <cell r="D793">
            <v>430</v>
          </cell>
          <cell r="E793">
            <v>68</v>
          </cell>
          <cell r="F793">
            <v>61</v>
          </cell>
          <cell r="G793">
            <v>25</v>
          </cell>
          <cell r="H793">
            <v>0</v>
          </cell>
          <cell r="I793">
            <v>5</v>
          </cell>
          <cell r="J793">
            <v>1</v>
          </cell>
          <cell r="K793">
            <v>0</v>
          </cell>
          <cell r="L793">
            <v>0</v>
          </cell>
          <cell r="M793">
            <v>160</v>
          </cell>
          <cell r="N793">
            <v>6</v>
          </cell>
        </row>
        <row r="794">
          <cell r="A794" t="str">
            <v>066</v>
          </cell>
          <cell r="B794" t="str">
            <v>0591</v>
          </cell>
          <cell r="C794" t="str">
            <v>C1</v>
          </cell>
          <cell r="D794">
            <v>431</v>
          </cell>
          <cell r="E794">
            <v>66</v>
          </cell>
          <cell r="F794">
            <v>59</v>
          </cell>
          <cell r="G794">
            <v>21</v>
          </cell>
          <cell r="H794">
            <v>2</v>
          </cell>
          <cell r="I794">
            <v>2</v>
          </cell>
          <cell r="J794">
            <v>0</v>
          </cell>
          <cell r="K794">
            <v>0</v>
          </cell>
          <cell r="L794">
            <v>0</v>
          </cell>
          <cell r="M794">
            <v>150</v>
          </cell>
          <cell r="N794">
            <v>1</v>
          </cell>
        </row>
        <row r="795">
          <cell r="A795" t="str">
            <v>066</v>
          </cell>
          <cell r="B795" t="str">
            <v>0592</v>
          </cell>
          <cell r="C795" t="str">
            <v>B</v>
          </cell>
          <cell r="D795">
            <v>532</v>
          </cell>
          <cell r="E795">
            <v>104</v>
          </cell>
          <cell r="F795">
            <v>69</v>
          </cell>
          <cell r="G795">
            <v>41</v>
          </cell>
          <cell r="H795">
            <v>1</v>
          </cell>
          <cell r="I795">
            <v>1</v>
          </cell>
          <cell r="J795">
            <v>0</v>
          </cell>
          <cell r="K795">
            <v>0</v>
          </cell>
          <cell r="L795">
            <v>0</v>
          </cell>
          <cell r="M795">
            <v>216</v>
          </cell>
          <cell r="N795">
            <v>6</v>
          </cell>
        </row>
        <row r="796">
          <cell r="A796" t="str">
            <v>066</v>
          </cell>
          <cell r="B796" t="str">
            <v>0592</v>
          </cell>
          <cell r="C796" t="str">
            <v>C1</v>
          </cell>
          <cell r="D796">
            <v>533</v>
          </cell>
          <cell r="E796">
            <v>124</v>
          </cell>
          <cell r="F796">
            <v>63</v>
          </cell>
          <cell r="G796">
            <v>24</v>
          </cell>
          <cell r="H796">
            <v>0</v>
          </cell>
          <cell r="I796">
            <v>2</v>
          </cell>
          <cell r="J796">
            <v>3</v>
          </cell>
          <cell r="K796">
            <v>0</v>
          </cell>
          <cell r="L796">
            <v>0</v>
          </cell>
          <cell r="M796">
            <v>216</v>
          </cell>
          <cell r="N796">
            <v>5</v>
          </cell>
        </row>
        <row r="797">
          <cell r="A797" t="str">
            <v>066</v>
          </cell>
          <cell r="B797" t="str">
            <v>0593</v>
          </cell>
          <cell r="C797" t="str">
            <v>B</v>
          </cell>
          <cell r="D797">
            <v>681</v>
          </cell>
          <cell r="E797">
            <v>153</v>
          </cell>
          <cell r="F797">
            <v>119</v>
          </cell>
          <cell r="G797">
            <v>22</v>
          </cell>
          <cell r="H797">
            <v>1</v>
          </cell>
          <cell r="I797">
            <v>4</v>
          </cell>
          <cell r="J797">
            <v>2</v>
          </cell>
          <cell r="K797">
            <v>0</v>
          </cell>
          <cell r="L797">
            <v>0</v>
          </cell>
          <cell r="M797">
            <v>301</v>
          </cell>
          <cell r="N797">
            <v>11</v>
          </cell>
        </row>
        <row r="798">
          <cell r="A798" t="str">
            <v>066</v>
          </cell>
          <cell r="B798" t="str">
            <v>0593</v>
          </cell>
          <cell r="C798" t="str">
            <v>C1</v>
          </cell>
          <cell r="D798">
            <v>681</v>
          </cell>
          <cell r="E798">
            <v>137</v>
          </cell>
          <cell r="F798">
            <v>134</v>
          </cell>
          <cell r="G798">
            <v>30</v>
          </cell>
          <cell r="H798">
            <v>0</v>
          </cell>
          <cell r="I798">
            <v>3</v>
          </cell>
          <cell r="J798">
            <v>1</v>
          </cell>
          <cell r="K798">
            <v>0</v>
          </cell>
          <cell r="L798">
            <v>0</v>
          </cell>
          <cell r="M798">
            <v>305</v>
          </cell>
          <cell r="N798">
            <v>9</v>
          </cell>
        </row>
        <row r="799">
          <cell r="A799" t="str">
            <v>066</v>
          </cell>
          <cell r="B799" t="str">
            <v>0594</v>
          </cell>
          <cell r="C799" t="str">
            <v>B</v>
          </cell>
          <cell r="D799">
            <v>525</v>
          </cell>
          <cell r="E799">
            <v>76</v>
          </cell>
          <cell r="F799">
            <v>108</v>
          </cell>
          <cell r="G799">
            <v>15</v>
          </cell>
          <cell r="H799">
            <v>4</v>
          </cell>
          <cell r="I799">
            <v>2</v>
          </cell>
          <cell r="J799">
            <v>1</v>
          </cell>
          <cell r="K799">
            <v>0</v>
          </cell>
          <cell r="L799">
            <v>0</v>
          </cell>
          <cell r="M799">
            <v>206</v>
          </cell>
          <cell r="N799">
            <v>0</v>
          </cell>
        </row>
        <row r="800">
          <cell r="A800" t="str">
            <v>066</v>
          </cell>
          <cell r="B800" t="str">
            <v>0594</v>
          </cell>
          <cell r="C800" t="str">
            <v>C1</v>
          </cell>
          <cell r="D800">
            <v>525</v>
          </cell>
          <cell r="E800">
            <v>90</v>
          </cell>
          <cell r="F800">
            <v>85</v>
          </cell>
          <cell r="G800">
            <v>21</v>
          </cell>
          <cell r="H800">
            <v>2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198</v>
          </cell>
          <cell r="N800">
            <v>4</v>
          </cell>
        </row>
        <row r="801">
          <cell r="A801" t="str">
            <v>066</v>
          </cell>
          <cell r="B801" t="str">
            <v>0595</v>
          </cell>
          <cell r="C801" t="str">
            <v>B</v>
          </cell>
          <cell r="D801">
            <v>394</v>
          </cell>
          <cell r="E801">
            <v>88</v>
          </cell>
          <cell r="F801">
            <v>59</v>
          </cell>
          <cell r="G801">
            <v>7</v>
          </cell>
          <cell r="H801">
            <v>3</v>
          </cell>
          <cell r="I801">
            <v>1</v>
          </cell>
          <cell r="J801">
            <v>1</v>
          </cell>
          <cell r="K801">
            <v>0</v>
          </cell>
          <cell r="L801">
            <v>0</v>
          </cell>
          <cell r="M801">
            <v>159</v>
          </cell>
          <cell r="N801">
            <v>0</v>
          </cell>
        </row>
        <row r="802">
          <cell r="A802" t="str">
            <v>066</v>
          </cell>
          <cell r="B802" t="str">
            <v>0595</v>
          </cell>
          <cell r="C802" t="str">
            <v>C1</v>
          </cell>
          <cell r="D802">
            <v>394</v>
          </cell>
          <cell r="E802">
            <v>87</v>
          </cell>
          <cell r="F802">
            <v>45</v>
          </cell>
          <cell r="G802">
            <v>8</v>
          </cell>
          <cell r="H802">
            <v>1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142</v>
          </cell>
          <cell r="N802">
            <v>0</v>
          </cell>
        </row>
        <row r="803">
          <cell r="A803" t="str">
            <v>066</v>
          </cell>
          <cell r="B803" t="str">
            <v>0596</v>
          </cell>
          <cell r="C803" t="str">
            <v>B</v>
          </cell>
          <cell r="D803">
            <v>532</v>
          </cell>
          <cell r="E803">
            <v>97</v>
          </cell>
          <cell r="F803">
            <v>83</v>
          </cell>
          <cell r="G803">
            <v>19</v>
          </cell>
          <cell r="H803">
            <v>1</v>
          </cell>
          <cell r="I803">
            <v>1</v>
          </cell>
          <cell r="J803">
            <v>1</v>
          </cell>
          <cell r="K803">
            <v>0</v>
          </cell>
          <cell r="L803">
            <v>0</v>
          </cell>
          <cell r="M803">
            <v>202</v>
          </cell>
          <cell r="N803">
            <v>6</v>
          </cell>
        </row>
        <row r="804">
          <cell r="A804" t="str">
            <v>066</v>
          </cell>
          <cell r="B804" t="str">
            <v>0596</v>
          </cell>
          <cell r="C804" t="str">
            <v>C1</v>
          </cell>
          <cell r="D804">
            <v>533</v>
          </cell>
          <cell r="E804">
            <v>110</v>
          </cell>
          <cell r="F804">
            <v>100</v>
          </cell>
          <cell r="G804">
            <v>13</v>
          </cell>
          <cell r="H804">
            <v>4</v>
          </cell>
          <cell r="I804">
            <v>0</v>
          </cell>
          <cell r="J804">
            <v>1</v>
          </cell>
          <cell r="K804">
            <v>0</v>
          </cell>
          <cell r="L804">
            <v>0</v>
          </cell>
          <cell r="M804">
            <v>228</v>
          </cell>
          <cell r="N804">
            <v>8</v>
          </cell>
        </row>
        <row r="805">
          <cell r="A805" t="str">
            <v>066</v>
          </cell>
          <cell r="B805" t="str">
            <v>0597</v>
          </cell>
          <cell r="C805" t="str">
            <v>B</v>
          </cell>
          <cell r="D805">
            <v>567</v>
          </cell>
          <cell r="E805">
            <v>129</v>
          </cell>
          <cell r="F805">
            <v>78</v>
          </cell>
          <cell r="G805">
            <v>20</v>
          </cell>
          <cell r="H805">
            <v>0</v>
          </cell>
          <cell r="I805">
            <v>1</v>
          </cell>
          <cell r="J805">
            <v>4</v>
          </cell>
          <cell r="K805">
            <v>0</v>
          </cell>
          <cell r="L805">
            <v>0</v>
          </cell>
          <cell r="M805">
            <v>232</v>
          </cell>
          <cell r="N805">
            <v>2</v>
          </cell>
        </row>
        <row r="806">
          <cell r="A806" t="str">
            <v>066</v>
          </cell>
          <cell r="B806" t="str">
            <v>0597</v>
          </cell>
          <cell r="C806" t="str">
            <v>C1</v>
          </cell>
          <cell r="D806">
            <v>568</v>
          </cell>
          <cell r="E806">
            <v>119</v>
          </cell>
          <cell r="F806">
            <v>64</v>
          </cell>
          <cell r="G806">
            <v>15</v>
          </cell>
          <cell r="H806">
            <v>2</v>
          </cell>
          <cell r="I806">
            <v>0</v>
          </cell>
          <cell r="J806">
            <v>1</v>
          </cell>
          <cell r="K806">
            <v>0</v>
          </cell>
          <cell r="L806">
            <v>0</v>
          </cell>
          <cell r="M806">
            <v>201</v>
          </cell>
          <cell r="N806">
            <v>4</v>
          </cell>
        </row>
        <row r="807">
          <cell r="A807" t="str">
            <v>066</v>
          </cell>
          <cell r="B807" t="str">
            <v>0598</v>
          </cell>
          <cell r="C807" t="str">
            <v>B</v>
          </cell>
          <cell r="D807">
            <v>724</v>
          </cell>
          <cell r="E807">
            <v>159</v>
          </cell>
          <cell r="F807">
            <v>119</v>
          </cell>
          <cell r="G807">
            <v>31</v>
          </cell>
          <cell r="H807">
            <v>1</v>
          </cell>
          <cell r="I807">
            <v>5</v>
          </cell>
          <cell r="J807">
            <v>4</v>
          </cell>
          <cell r="K807">
            <v>0</v>
          </cell>
          <cell r="L807">
            <v>0</v>
          </cell>
          <cell r="M807">
            <v>319</v>
          </cell>
          <cell r="N807">
            <v>4</v>
          </cell>
        </row>
        <row r="808">
          <cell r="A808" t="str">
            <v>066</v>
          </cell>
          <cell r="B808" t="str">
            <v>0599</v>
          </cell>
          <cell r="C808" t="str">
            <v>B</v>
          </cell>
          <cell r="D808">
            <v>398</v>
          </cell>
          <cell r="E808">
            <v>86</v>
          </cell>
          <cell r="F808">
            <v>68</v>
          </cell>
          <cell r="G808">
            <v>11</v>
          </cell>
          <cell r="H808">
            <v>2</v>
          </cell>
          <cell r="I808">
            <v>3</v>
          </cell>
          <cell r="J808">
            <v>3</v>
          </cell>
          <cell r="K808">
            <v>0</v>
          </cell>
          <cell r="L808">
            <v>0</v>
          </cell>
          <cell r="M808">
            <v>173</v>
          </cell>
          <cell r="N808">
            <v>3</v>
          </cell>
        </row>
        <row r="809">
          <cell r="A809" t="str">
            <v>066</v>
          </cell>
          <cell r="B809" t="str">
            <v>0599</v>
          </cell>
          <cell r="C809" t="str">
            <v>C1</v>
          </cell>
          <cell r="D809">
            <v>399</v>
          </cell>
          <cell r="E809">
            <v>93</v>
          </cell>
          <cell r="F809">
            <v>65</v>
          </cell>
          <cell r="G809">
            <v>9</v>
          </cell>
          <cell r="H809">
            <v>0</v>
          </cell>
          <cell r="I809">
            <v>3</v>
          </cell>
          <cell r="J809">
            <v>2</v>
          </cell>
          <cell r="K809">
            <v>0</v>
          </cell>
          <cell r="L809">
            <v>0</v>
          </cell>
          <cell r="M809">
            <v>172</v>
          </cell>
          <cell r="N809">
            <v>1</v>
          </cell>
        </row>
        <row r="810">
          <cell r="A810" t="str">
            <v>066</v>
          </cell>
          <cell r="B810" t="str">
            <v>0600</v>
          </cell>
          <cell r="C810" t="str">
            <v>B</v>
          </cell>
          <cell r="D810">
            <v>732</v>
          </cell>
          <cell r="E810">
            <v>179</v>
          </cell>
          <cell r="F810">
            <v>102</v>
          </cell>
          <cell r="G810">
            <v>28</v>
          </cell>
          <cell r="H810">
            <v>2</v>
          </cell>
          <cell r="I810">
            <v>5</v>
          </cell>
          <cell r="J810">
            <v>1</v>
          </cell>
          <cell r="K810">
            <v>0</v>
          </cell>
          <cell r="L810">
            <v>0</v>
          </cell>
          <cell r="M810">
            <v>317</v>
          </cell>
          <cell r="N810">
            <v>9</v>
          </cell>
        </row>
        <row r="811">
          <cell r="A811" t="str">
            <v>066</v>
          </cell>
          <cell r="B811" t="str">
            <v>0600</v>
          </cell>
          <cell r="C811" t="str">
            <v>C1</v>
          </cell>
          <cell r="D811">
            <v>732</v>
          </cell>
          <cell r="E811">
            <v>178</v>
          </cell>
          <cell r="F811">
            <v>93</v>
          </cell>
          <cell r="G811">
            <v>38</v>
          </cell>
          <cell r="H811">
            <v>0</v>
          </cell>
          <cell r="I811">
            <v>11</v>
          </cell>
          <cell r="J811">
            <v>4</v>
          </cell>
          <cell r="K811">
            <v>0</v>
          </cell>
          <cell r="L811">
            <v>0</v>
          </cell>
          <cell r="M811">
            <v>324</v>
          </cell>
          <cell r="N811">
            <v>7</v>
          </cell>
        </row>
        <row r="812">
          <cell r="A812" t="str">
            <v>066</v>
          </cell>
          <cell r="B812" t="str">
            <v>0601</v>
          </cell>
          <cell r="C812" t="str">
            <v>B</v>
          </cell>
          <cell r="D812">
            <v>434</v>
          </cell>
          <cell r="E812">
            <v>89</v>
          </cell>
          <cell r="F812">
            <v>73</v>
          </cell>
          <cell r="G812">
            <v>18</v>
          </cell>
          <cell r="H812">
            <v>3</v>
          </cell>
          <cell r="I812">
            <v>2</v>
          </cell>
          <cell r="J812">
            <v>0</v>
          </cell>
          <cell r="K812">
            <v>0</v>
          </cell>
          <cell r="L812">
            <v>0</v>
          </cell>
          <cell r="M812">
            <v>185</v>
          </cell>
          <cell r="N812">
            <v>2</v>
          </cell>
        </row>
        <row r="813">
          <cell r="A813" t="str">
            <v>066</v>
          </cell>
          <cell r="B813" t="str">
            <v>0601</v>
          </cell>
          <cell r="C813" t="str">
            <v>C1</v>
          </cell>
          <cell r="D813">
            <v>434</v>
          </cell>
          <cell r="E813">
            <v>87</v>
          </cell>
          <cell r="F813">
            <v>79</v>
          </cell>
          <cell r="G813">
            <v>25</v>
          </cell>
          <cell r="H813">
            <v>1</v>
          </cell>
          <cell r="I813">
            <v>0</v>
          </cell>
          <cell r="J813">
            <v>2</v>
          </cell>
          <cell r="K813">
            <v>0</v>
          </cell>
          <cell r="L813">
            <v>0</v>
          </cell>
          <cell r="M813">
            <v>194</v>
          </cell>
          <cell r="N813">
            <v>2</v>
          </cell>
        </row>
        <row r="814">
          <cell r="A814" t="str">
            <v>066</v>
          </cell>
          <cell r="B814" t="str">
            <v>0602</v>
          </cell>
          <cell r="C814" t="str">
            <v>B</v>
          </cell>
          <cell r="D814">
            <v>512</v>
          </cell>
          <cell r="E814">
            <v>68</v>
          </cell>
          <cell r="F814">
            <v>70</v>
          </cell>
          <cell r="G814">
            <v>32</v>
          </cell>
          <cell r="H814">
            <v>2</v>
          </cell>
          <cell r="I814">
            <v>1</v>
          </cell>
          <cell r="J814">
            <v>0</v>
          </cell>
          <cell r="K814">
            <v>0</v>
          </cell>
          <cell r="L814">
            <v>0</v>
          </cell>
          <cell r="M814">
            <v>173</v>
          </cell>
          <cell r="N814">
            <v>2</v>
          </cell>
        </row>
        <row r="815">
          <cell r="A815" t="str">
            <v>066</v>
          </cell>
          <cell r="B815" t="str">
            <v>0602</v>
          </cell>
          <cell r="C815" t="str">
            <v>C1</v>
          </cell>
          <cell r="D815">
            <v>513</v>
          </cell>
          <cell r="E815">
            <v>81</v>
          </cell>
          <cell r="F815">
            <v>104</v>
          </cell>
          <cell r="G815">
            <v>26</v>
          </cell>
          <cell r="H815">
            <v>1</v>
          </cell>
          <cell r="I815">
            <v>1</v>
          </cell>
          <cell r="J815">
            <v>1</v>
          </cell>
          <cell r="K815">
            <v>0</v>
          </cell>
          <cell r="L815">
            <v>0</v>
          </cell>
          <cell r="M815">
            <v>214</v>
          </cell>
          <cell r="N815">
            <v>2</v>
          </cell>
        </row>
        <row r="816">
          <cell r="A816" t="str">
            <v>066</v>
          </cell>
          <cell r="B816" t="str">
            <v>0603</v>
          </cell>
          <cell r="C816" t="str">
            <v>B</v>
          </cell>
          <cell r="D816">
            <v>640</v>
          </cell>
          <cell r="E816">
            <v>136</v>
          </cell>
          <cell r="F816">
            <v>152</v>
          </cell>
          <cell r="G816">
            <v>33</v>
          </cell>
          <cell r="H816">
            <v>0</v>
          </cell>
          <cell r="I816">
            <v>5</v>
          </cell>
          <cell r="J816">
            <v>3</v>
          </cell>
          <cell r="K816">
            <v>0</v>
          </cell>
          <cell r="L816">
            <v>0</v>
          </cell>
          <cell r="M816">
            <v>329</v>
          </cell>
          <cell r="N816">
            <v>2</v>
          </cell>
        </row>
        <row r="817">
          <cell r="A817" t="str">
            <v>066</v>
          </cell>
          <cell r="B817" t="str">
            <v>0604</v>
          </cell>
          <cell r="C817" t="str">
            <v>B</v>
          </cell>
          <cell r="D817">
            <v>535</v>
          </cell>
          <cell r="E817">
            <v>128</v>
          </cell>
          <cell r="F817">
            <v>98</v>
          </cell>
          <cell r="G817">
            <v>31</v>
          </cell>
          <cell r="H817">
            <v>0</v>
          </cell>
          <cell r="I817">
            <v>2</v>
          </cell>
          <cell r="J817">
            <v>3</v>
          </cell>
          <cell r="K817">
            <v>0</v>
          </cell>
          <cell r="L817">
            <v>0</v>
          </cell>
          <cell r="M817">
            <v>262</v>
          </cell>
          <cell r="N817">
            <v>5</v>
          </cell>
        </row>
        <row r="818">
          <cell r="A818" t="str">
            <v>066</v>
          </cell>
          <cell r="B818" t="str">
            <v>0604</v>
          </cell>
          <cell r="C818" t="str">
            <v>C1</v>
          </cell>
          <cell r="D818">
            <v>536</v>
          </cell>
          <cell r="E818">
            <v>115</v>
          </cell>
          <cell r="F818">
            <v>94</v>
          </cell>
          <cell r="G818">
            <v>18</v>
          </cell>
          <cell r="H818">
            <v>0</v>
          </cell>
          <cell r="I818">
            <v>4</v>
          </cell>
          <cell r="J818">
            <v>0</v>
          </cell>
          <cell r="K818">
            <v>0</v>
          </cell>
          <cell r="L818">
            <v>2</v>
          </cell>
          <cell r="M818">
            <v>233</v>
          </cell>
          <cell r="N818">
            <v>3</v>
          </cell>
        </row>
        <row r="819">
          <cell r="A819" t="str">
            <v>066</v>
          </cell>
          <cell r="B819" t="str">
            <v>0605</v>
          </cell>
          <cell r="C819" t="str">
            <v>B</v>
          </cell>
          <cell r="D819">
            <v>536</v>
          </cell>
          <cell r="E819">
            <v>114</v>
          </cell>
          <cell r="F819">
            <v>89</v>
          </cell>
          <cell r="G819">
            <v>18</v>
          </cell>
          <cell r="H819">
            <v>1</v>
          </cell>
          <cell r="I819">
            <v>4</v>
          </cell>
          <cell r="J819">
            <v>0</v>
          </cell>
          <cell r="K819">
            <v>0</v>
          </cell>
          <cell r="L819">
            <v>0</v>
          </cell>
          <cell r="M819">
            <v>226</v>
          </cell>
          <cell r="N819">
            <v>6</v>
          </cell>
        </row>
        <row r="820">
          <cell r="A820" t="str">
            <v>066</v>
          </cell>
          <cell r="B820" t="str">
            <v>0605</v>
          </cell>
          <cell r="C820" t="str">
            <v>C1</v>
          </cell>
          <cell r="D820">
            <v>537</v>
          </cell>
          <cell r="E820">
            <v>117</v>
          </cell>
          <cell r="F820">
            <v>106</v>
          </cell>
          <cell r="G820">
            <v>17</v>
          </cell>
          <cell r="H820">
            <v>2</v>
          </cell>
          <cell r="I820">
            <v>3</v>
          </cell>
          <cell r="J820">
            <v>2</v>
          </cell>
          <cell r="K820">
            <v>0</v>
          </cell>
          <cell r="L820">
            <v>0</v>
          </cell>
          <cell r="M820">
            <v>247</v>
          </cell>
          <cell r="N820">
            <v>8</v>
          </cell>
        </row>
        <row r="821">
          <cell r="A821" t="str">
            <v>066</v>
          </cell>
          <cell r="B821" t="str">
            <v>0606</v>
          </cell>
          <cell r="C821" t="str">
            <v>B</v>
          </cell>
          <cell r="D821">
            <v>524</v>
          </cell>
          <cell r="E821">
            <v>108</v>
          </cell>
          <cell r="F821">
            <v>83</v>
          </cell>
          <cell r="G821">
            <v>24</v>
          </cell>
          <cell r="H821">
            <v>1</v>
          </cell>
          <cell r="I821">
            <v>2</v>
          </cell>
          <cell r="J821">
            <v>4</v>
          </cell>
          <cell r="K821">
            <v>0</v>
          </cell>
          <cell r="L821">
            <v>0</v>
          </cell>
          <cell r="M821">
            <v>222</v>
          </cell>
          <cell r="N821">
            <v>2</v>
          </cell>
        </row>
        <row r="822">
          <cell r="A822" t="str">
            <v>066</v>
          </cell>
          <cell r="B822" t="str">
            <v>0606</v>
          </cell>
          <cell r="C822" t="str">
            <v>C1</v>
          </cell>
          <cell r="D822">
            <v>524</v>
          </cell>
          <cell r="E822">
            <v>97</v>
          </cell>
          <cell r="F822">
            <v>84</v>
          </cell>
          <cell r="G822">
            <v>25</v>
          </cell>
          <cell r="H822">
            <v>2</v>
          </cell>
          <cell r="I822">
            <v>2</v>
          </cell>
          <cell r="J822">
            <v>0</v>
          </cell>
          <cell r="K822">
            <v>0</v>
          </cell>
          <cell r="L822">
            <v>0</v>
          </cell>
          <cell r="M822">
            <v>210</v>
          </cell>
          <cell r="N822">
            <v>2</v>
          </cell>
        </row>
        <row r="823">
          <cell r="A823" t="str">
            <v>066</v>
          </cell>
          <cell r="B823" t="str">
            <v>0607</v>
          </cell>
          <cell r="C823" t="str">
            <v>B</v>
          </cell>
          <cell r="D823">
            <v>570</v>
          </cell>
          <cell r="E823">
            <v>99</v>
          </cell>
          <cell r="F823">
            <v>62</v>
          </cell>
          <cell r="G823">
            <v>13</v>
          </cell>
          <cell r="H823">
            <v>0</v>
          </cell>
          <cell r="I823">
            <v>4</v>
          </cell>
          <cell r="J823">
            <v>1</v>
          </cell>
          <cell r="K823">
            <v>0</v>
          </cell>
          <cell r="L823">
            <v>0</v>
          </cell>
          <cell r="M823">
            <v>179</v>
          </cell>
          <cell r="N823">
            <v>1</v>
          </cell>
        </row>
        <row r="824">
          <cell r="A824" t="str">
            <v>066</v>
          </cell>
          <cell r="B824" t="str">
            <v>0607</v>
          </cell>
          <cell r="C824" t="str">
            <v>C1</v>
          </cell>
          <cell r="D824">
            <v>571</v>
          </cell>
          <cell r="E824">
            <v>104</v>
          </cell>
          <cell r="F824">
            <v>59</v>
          </cell>
          <cell r="G824">
            <v>18</v>
          </cell>
          <cell r="H824">
            <v>2</v>
          </cell>
          <cell r="I824">
            <v>2</v>
          </cell>
          <cell r="J824">
            <v>2</v>
          </cell>
          <cell r="K824">
            <v>0</v>
          </cell>
          <cell r="L824">
            <v>0</v>
          </cell>
          <cell r="M824">
            <v>187</v>
          </cell>
          <cell r="N824">
            <v>2</v>
          </cell>
        </row>
        <row r="825">
          <cell r="A825" t="str">
            <v>066</v>
          </cell>
          <cell r="B825" t="str">
            <v>0608</v>
          </cell>
          <cell r="C825" t="str">
            <v>B</v>
          </cell>
          <cell r="D825">
            <v>407</v>
          </cell>
          <cell r="E825">
            <v>97</v>
          </cell>
          <cell r="F825">
            <v>92</v>
          </cell>
          <cell r="G825">
            <v>18</v>
          </cell>
          <cell r="H825">
            <v>0</v>
          </cell>
          <cell r="I825">
            <v>3</v>
          </cell>
          <cell r="J825">
            <v>0</v>
          </cell>
          <cell r="K825">
            <v>0</v>
          </cell>
          <cell r="L825">
            <v>0</v>
          </cell>
          <cell r="M825">
            <v>210</v>
          </cell>
          <cell r="N825">
            <v>3</v>
          </cell>
        </row>
        <row r="826">
          <cell r="A826" t="str">
            <v>066</v>
          </cell>
          <cell r="B826" t="str">
            <v>0608</v>
          </cell>
          <cell r="C826" t="str">
            <v>C1</v>
          </cell>
          <cell r="D826">
            <v>407</v>
          </cell>
          <cell r="E826">
            <v>105</v>
          </cell>
          <cell r="F826">
            <v>82</v>
          </cell>
          <cell r="G826">
            <v>17</v>
          </cell>
          <cell r="H826">
            <v>1</v>
          </cell>
          <cell r="I826">
            <v>5</v>
          </cell>
          <cell r="J826">
            <v>0</v>
          </cell>
          <cell r="K826">
            <v>0</v>
          </cell>
          <cell r="L826">
            <v>0</v>
          </cell>
          <cell r="M826">
            <v>210</v>
          </cell>
          <cell r="N826">
            <v>2</v>
          </cell>
        </row>
        <row r="827">
          <cell r="A827" t="str">
            <v>066</v>
          </cell>
          <cell r="B827" t="str">
            <v>0609</v>
          </cell>
          <cell r="C827" t="str">
            <v>B</v>
          </cell>
          <cell r="D827">
            <v>385</v>
          </cell>
          <cell r="E827">
            <v>71</v>
          </cell>
          <cell r="F827">
            <v>58</v>
          </cell>
          <cell r="G827">
            <v>18</v>
          </cell>
          <cell r="H827">
            <v>4</v>
          </cell>
          <cell r="I827">
            <v>4</v>
          </cell>
          <cell r="J827">
            <v>0</v>
          </cell>
          <cell r="K827">
            <v>0</v>
          </cell>
          <cell r="L827">
            <v>0</v>
          </cell>
          <cell r="M827">
            <v>155</v>
          </cell>
          <cell r="N827">
            <v>0</v>
          </cell>
        </row>
        <row r="828">
          <cell r="A828" t="str">
            <v>066</v>
          </cell>
          <cell r="B828" t="str">
            <v>0609</v>
          </cell>
          <cell r="C828" t="str">
            <v>C1</v>
          </cell>
          <cell r="D828">
            <v>385</v>
          </cell>
          <cell r="E828">
            <v>79</v>
          </cell>
          <cell r="F828">
            <v>51</v>
          </cell>
          <cell r="G828">
            <v>14</v>
          </cell>
          <cell r="H828">
            <v>0</v>
          </cell>
          <cell r="I828">
            <v>0</v>
          </cell>
          <cell r="J828">
            <v>2</v>
          </cell>
          <cell r="K828">
            <v>0</v>
          </cell>
          <cell r="L828">
            <v>0</v>
          </cell>
          <cell r="M828">
            <v>146</v>
          </cell>
          <cell r="N828">
            <v>2</v>
          </cell>
        </row>
        <row r="829">
          <cell r="A829" t="str">
            <v>066</v>
          </cell>
          <cell r="B829" t="str">
            <v>0610</v>
          </cell>
          <cell r="C829" t="str">
            <v>B</v>
          </cell>
          <cell r="D829">
            <v>382</v>
          </cell>
          <cell r="E829">
            <v>81</v>
          </cell>
          <cell r="F829">
            <v>83</v>
          </cell>
          <cell r="G829">
            <v>14</v>
          </cell>
          <cell r="H829">
            <v>2</v>
          </cell>
          <cell r="I829">
            <v>2</v>
          </cell>
          <cell r="J829">
            <v>2</v>
          </cell>
          <cell r="K829">
            <v>0</v>
          </cell>
          <cell r="L829">
            <v>0</v>
          </cell>
          <cell r="M829">
            <v>184</v>
          </cell>
          <cell r="N829">
            <v>3</v>
          </cell>
        </row>
        <row r="830">
          <cell r="A830" t="str">
            <v>066</v>
          </cell>
          <cell r="B830" t="str">
            <v>0610</v>
          </cell>
          <cell r="C830" t="str">
            <v>C1</v>
          </cell>
          <cell r="D830">
            <v>382</v>
          </cell>
          <cell r="E830">
            <v>70</v>
          </cell>
          <cell r="F830">
            <v>60</v>
          </cell>
          <cell r="G830">
            <v>20</v>
          </cell>
          <cell r="H830">
            <v>2</v>
          </cell>
          <cell r="I830">
            <v>3</v>
          </cell>
          <cell r="J830">
            <v>1</v>
          </cell>
          <cell r="K830">
            <v>0</v>
          </cell>
          <cell r="L830">
            <v>0</v>
          </cell>
          <cell r="M830">
            <v>156</v>
          </cell>
          <cell r="N830">
            <v>3</v>
          </cell>
        </row>
        <row r="831">
          <cell r="A831" t="str">
            <v>066</v>
          </cell>
          <cell r="B831" t="str">
            <v>0611</v>
          </cell>
          <cell r="C831" t="str">
            <v>B</v>
          </cell>
          <cell r="D831">
            <v>468</v>
          </cell>
          <cell r="E831">
            <v>97</v>
          </cell>
          <cell r="F831">
            <v>82</v>
          </cell>
          <cell r="G831">
            <v>26</v>
          </cell>
          <cell r="H831">
            <v>0</v>
          </cell>
          <cell r="I831">
            <v>2</v>
          </cell>
          <cell r="J831">
            <v>1</v>
          </cell>
          <cell r="K831">
            <v>0</v>
          </cell>
          <cell r="L831">
            <v>0</v>
          </cell>
          <cell r="M831">
            <v>208</v>
          </cell>
          <cell r="N831">
            <v>2</v>
          </cell>
        </row>
        <row r="832">
          <cell r="A832" t="str">
            <v>066</v>
          </cell>
          <cell r="B832" t="str">
            <v>0611</v>
          </cell>
          <cell r="C832" t="str">
            <v>C1</v>
          </cell>
          <cell r="D832">
            <v>468</v>
          </cell>
          <cell r="E832">
            <v>102</v>
          </cell>
          <cell r="F832">
            <v>63</v>
          </cell>
          <cell r="G832">
            <v>24</v>
          </cell>
          <cell r="H832">
            <v>1</v>
          </cell>
          <cell r="I832">
            <v>3</v>
          </cell>
          <cell r="J832">
            <v>0</v>
          </cell>
          <cell r="K832">
            <v>0</v>
          </cell>
          <cell r="L832">
            <v>0</v>
          </cell>
          <cell r="M832">
            <v>193</v>
          </cell>
          <cell r="N832">
            <v>1</v>
          </cell>
        </row>
        <row r="833">
          <cell r="A833" t="str">
            <v>066</v>
          </cell>
          <cell r="B833" t="str">
            <v>0612</v>
          </cell>
          <cell r="C833" t="str">
            <v>B</v>
          </cell>
          <cell r="D833">
            <v>587</v>
          </cell>
          <cell r="E833">
            <v>126</v>
          </cell>
          <cell r="F833">
            <v>94</v>
          </cell>
          <cell r="G833">
            <v>37</v>
          </cell>
          <cell r="H833">
            <v>0</v>
          </cell>
          <cell r="I833">
            <v>1</v>
          </cell>
          <cell r="J833">
            <v>9</v>
          </cell>
          <cell r="K833">
            <v>0</v>
          </cell>
          <cell r="L833">
            <v>0</v>
          </cell>
          <cell r="M833">
            <v>267</v>
          </cell>
          <cell r="N833">
            <v>5</v>
          </cell>
        </row>
        <row r="834">
          <cell r="A834" t="str">
            <v>066</v>
          </cell>
          <cell r="B834" t="str">
            <v>0612</v>
          </cell>
          <cell r="C834" t="str">
            <v>C1</v>
          </cell>
          <cell r="D834">
            <v>587</v>
          </cell>
          <cell r="E834">
            <v>115</v>
          </cell>
          <cell r="F834">
            <v>97</v>
          </cell>
          <cell r="G834">
            <v>36</v>
          </cell>
          <cell r="H834">
            <v>0</v>
          </cell>
          <cell r="I834">
            <v>1</v>
          </cell>
          <cell r="J834">
            <v>7</v>
          </cell>
          <cell r="K834">
            <v>0</v>
          </cell>
          <cell r="L834">
            <v>0</v>
          </cell>
          <cell r="M834">
            <v>256</v>
          </cell>
          <cell r="N834">
            <v>7</v>
          </cell>
        </row>
        <row r="835">
          <cell r="A835" t="str">
            <v>066</v>
          </cell>
          <cell r="B835" t="str">
            <v>0613</v>
          </cell>
          <cell r="C835" t="str">
            <v>B</v>
          </cell>
          <cell r="D835">
            <v>393</v>
          </cell>
          <cell r="E835">
            <v>79</v>
          </cell>
          <cell r="F835">
            <v>75</v>
          </cell>
          <cell r="G835">
            <v>22</v>
          </cell>
          <cell r="H835">
            <v>2</v>
          </cell>
          <cell r="I835">
            <v>0</v>
          </cell>
          <cell r="J835">
            <v>2</v>
          </cell>
          <cell r="K835">
            <v>0</v>
          </cell>
          <cell r="L835">
            <v>0</v>
          </cell>
          <cell r="M835">
            <v>180</v>
          </cell>
          <cell r="N835">
            <v>3</v>
          </cell>
        </row>
        <row r="836">
          <cell r="A836" t="str">
            <v>066</v>
          </cell>
          <cell r="B836" t="str">
            <v>0613</v>
          </cell>
          <cell r="C836" t="str">
            <v>C1</v>
          </cell>
          <cell r="D836">
            <v>393</v>
          </cell>
          <cell r="E836">
            <v>64</v>
          </cell>
          <cell r="F836">
            <v>79</v>
          </cell>
          <cell r="G836">
            <v>18</v>
          </cell>
          <cell r="H836">
            <v>0</v>
          </cell>
          <cell r="I836">
            <v>1</v>
          </cell>
          <cell r="J836">
            <v>1</v>
          </cell>
          <cell r="K836">
            <v>0</v>
          </cell>
          <cell r="L836">
            <v>0</v>
          </cell>
          <cell r="M836">
            <v>163</v>
          </cell>
          <cell r="N836">
            <v>8</v>
          </cell>
        </row>
        <row r="837">
          <cell r="A837" t="str">
            <v>066</v>
          </cell>
          <cell r="B837" t="str">
            <v>0614</v>
          </cell>
          <cell r="C837" t="str">
            <v>B</v>
          </cell>
          <cell r="D837">
            <v>403</v>
          </cell>
          <cell r="E837">
            <v>86</v>
          </cell>
          <cell r="F837">
            <v>44</v>
          </cell>
          <cell r="G837">
            <v>18</v>
          </cell>
          <cell r="H837">
            <v>1</v>
          </cell>
          <cell r="I837">
            <v>5</v>
          </cell>
          <cell r="J837">
            <v>0</v>
          </cell>
          <cell r="K837">
            <v>0</v>
          </cell>
          <cell r="L837">
            <v>0</v>
          </cell>
          <cell r="M837">
            <v>154</v>
          </cell>
          <cell r="N837">
            <v>3</v>
          </cell>
        </row>
        <row r="838">
          <cell r="A838" t="str">
            <v>066</v>
          </cell>
          <cell r="B838" t="str">
            <v>0614</v>
          </cell>
          <cell r="C838" t="str">
            <v>C1</v>
          </cell>
          <cell r="D838">
            <v>403</v>
          </cell>
          <cell r="E838">
            <v>52</v>
          </cell>
          <cell r="F838">
            <v>71</v>
          </cell>
          <cell r="G838">
            <v>16</v>
          </cell>
          <cell r="H838">
            <v>3</v>
          </cell>
          <cell r="I838">
            <v>0</v>
          </cell>
          <cell r="J838">
            <v>1</v>
          </cell>
          <cell r="K838">
            <v>0</v>
          </cell>
          <cell r="L838">
            <v>0</v>
          </cell>
          <cell r="M838">
            <v>143</v>
          </cell>
          <cell r="N838">
            <v>2</v>
          </cell>
        </row>
        <row r="839">
          <cell r="A839" t="str">
            <v>066</v>
          </cell>
          <cell r="B839" t="str">
            <v>0615</v>
          </cell>
          <cell r="C839" t="str">
            <v>B</v>
          </cell>
          <cell r="D839">
            <v>498</v>
          </cell>
          <cell r="E839">
            <v>92</v>
          </cell>
          <cell r="F839">
            <v>79</v>
          </cell>
          <cell r="G839">
            <v>28</v>
          </cell>
          <cell r="H839">
            <v>1</v>
          </cell>
          <cell r="I839">
            <v>0</v>
          </cell>
          <cell r="J839">
            <v>2</v>
          </cell>
          <cell r="K839">
            <v>0</v>
          </cell>
          <cell r="L839">
            <v>0</v>
          </cell>
          <cell r="M839">
            <v>202</v>
          </cell>
          <cell r="N839">
            <v>3</v>
          </cell>
        </row>
        <row r="840">
          <cell r="A840" t="str">
            <v>066</v>
          </cell>
          <cell r="B840" t="str">
            <v>0616</v>
          </cell>
          <cell r="C840" t="str">
            <v>B</v>
          </cell>
          <cell r="D840">
            <v>406</v>
          </cell>
          <cell r="E840">
            <v>122</v>
          </cell>
          <cell r="F840">
            <v>53</v>
          </cell>
          <cell r="G840">
            <v>11</v>
          </cell>
          <cell r="H840">
            <v>2</v>
          </cell>
          <cell r="I840">
            <v>0</v>
          </cell>
          <cell r="J840">
            <v>3</v>
          </cell>
          <cell r="K840">
            <v>0</v>
          </cell>
          <cell r="L840">
            <v>0</v>
          </cell>
          <cell r="M840">
            <v>191</v>
          </cell>
          <cell r="N840">
            <v>3</v>
          </cell>
        </row>
        <row r="841">
          <cell r="A841" t="str">
            <v>066</v>
          </cell>
          <cell r="B841" t="str">
            <v>0616</v>
          </cell>
          <cell r="C841" t="str">
            <v>C1</v>
          </cell>
          <cell r="D841">
            <v>407</v>
          </cell>
          <cell r="E841">
            <v>135</v>
          </cell>
          <cell r="F841">
            <v>53</v>
          </cell>
          <cell r="G841">
            <v>9</v>
          </cell>
          <cell r="H841">
            <v>0</v>
          </cell>
          <cell r="I841">
            <v>1</v>
          </cell>
          <cell r="J841">
            <v>0</v>
          </cell>
          <cell r="K841">
            <v>0</v>
          </cell>
          <cell r="L841">
            <v>0</v>
          </cell>
          <cell r="M841">
            <v>198</v>
          </cell>
          <cell r="N841">
            <v>4</v>
          </cell>
        </row>
        <row r="842">
          <cell r="A842" t="str">
            <v>067</v>
          </cell>
          <cell r="B842" t="str">
            <v>0617</v>
          </cell>
          <cell r="C842" t="str">
            <v>B</v>
          </cell>
          <cell r="D842">
            <v>509</v>
          </cell>
          <cell r="E842">
            <v>16</v>
          </cell>
          <cell r="F842">
            <v>119</v>
          </cell>
          <cell r="G842">
            <v>138</v>
          </cell>
          <cell r="H842">
            <v>0</v>
          </cell>
          <cell r="I842">
            <v>6</v>
          </cell>
          <cell r="J842">
            <v>0</v>
          </cell>
          <cell r="K842">
            <v>0</v>
          </cell>
          <cell r="L842">
            <v>0</v>
          </cell>
          <cell r="M842">
            <v>279</v>
          </cell>
          <cell r="N842">
            <v>10</v>
          </cell>
        </row>
        <row r="843">
          <cell r="A843" t="str">
            <v>067</v>
          </cell>
          <cell r="B843" t="str">
            <v>0617</v>
          </cell>
          <cell r="C843" t="str">
            <v>C1</v>
          </cell>
          <cell r="D843">
            <v>509</v>
          </cell>
          <cell r="E843">
            <v>6</v>
          </cell>
          <cell r="F843">
            <v>106</v>
          </cell>
          <cell r="G843">
            <v>123</v>
          </cell>
          <cell r="H843">
            <v>0</v>
          </cell>
          <cell r="I843">
            <v>2</v>
          </cell>
          <cell r="J843">
            <v>0</v>
          </cell>
          <cell r="K843">
            <v>0</v>
          </cell>
          <cell r="L843">
            <v>0</v>
          </cell>
          <cell r="M843">
            <v>237</v>
          </cell>
          <cell r="N843">
            <v>12</v>
          </cell>
        </row>
        <row r="844">
          <cell r="A844" t="str">
            <v>067</v>
          </cell>
          <cell r="B844" t="str">
            <v>0618</v>
          </cell>
          <cell r="C844" t="str">
            <v>B</v>
          </cell>
          <cell r="D844">
            <v>421</v>
          </cell>
          <cell r="E844">
            <v>12</v>
          </cell>
          <cell r="F844">
            <v>67</v>
          </cell>
          <cell r="G844">
            <v>135</v>
          </cell>
          <cell r="H844">
            <v>0</v>
          </cell>
          <cell r="I844">
            <v>1</v>
          </cell>
          <cell r="J844">
            <v>0</v>
          </cell>
          <cell r="K844">
            <v>0</v>
          </cell>
          <cell r="L844">
            <v>0</v>
          </cell>
          <cell r="M844">
            <v>215</v>
          </cell>
          <cell r="N844">
            <v>6</v>
          </cell>
        </row>
        <row r="845">
          <cell r="A845" t="str">
            <v>067</v>
          </cell>
          <cell r="B845" t="str">
            <v>0618</v>
          </cell>
          <cell r="C845" t="str">
            <v>C1</v>
          </cell>
          <cell r="D845">
            <v>422</v>
          </cell>
          <cell r="E845">
            <v>9</v>
          </cell>
          <cell r="F845">
            <v>84</v>
          </cell>
          <cell r="G845">
            <v>97</v>
          </cell>
          <cell r="H845">
            <v>0</v>
          </cell>
          <cell r="I845">
            <v>5</v>
          </cell>
          <cell r="J845">
            <v>0</v>
          </cell>
          <cell r="K845">
            <v>0</v>
          </cell>
          <cell r="L845">
            <v>0</v>
          </cell>
          <cell r="M845">
            <v>195</v>
          </cell>
          <cell r="N845">
            <v>10</v>
          </cell>
        </row>
        <row r="846">
          <cell r="A846" t="str">
            <v>067</v>
          </cell>
          <cell r="B846" t="str">
            <v>0619</v>
          </cell>
          <cell r="C846" t="str">
            <v>B</v>
          </cell>
          <cell r="D846">
            <v>570</v>
          </cell>
          <cell r="E846">
            <v>23</v>
          </cell>
          <cell r="F846">
            <v>115</v>
          </cell>
          <cell r="G846">
            <v>104</v>
          </cell>
          <cell r="H846">
            <v>0</v>
          </cell>
          <cell r="I846">
            <v>2</v>
          </cell>
          <cell r="J846">
            <v>0</v>
          </cell>
          <cell r="K846">
            <v>0</v>
          </cell>
          <cell r="L846">
            <v>1</v>
          </cell>
          <cell r="M846">
            <v>245</v>
          </cell>
          <cell r="N846">
            <v>15</v>
          </cell>
        </row>
        <row r="847">
          <cell r="A847" t="str">
            <v>067</v>
          </cell>
          <cell r="B847" t="str">
            <v>0619</v>
          </cell>
          <cell r="C847" t="str">
            <v>C1</v>
          </cell>
          <cell r="D847">
            <v>571</v>
          </cell>
          <cell r="E847">
            <v>14</v>
          </cell>
          <cell r="F847">
            <v>140</v>
          </cell>
          <cell r="G847">
            <v>108</v>
          </cell>
          <cell r="H847">
            <v>0</v>
          </cell>
          <cell r="I847">
            <v>4</v>
          </cell>
          <cell r="J847">
            <v>0</v>
          </cell>
          <cell r="K847">
            <v>0</v>
          </cell>
          <cell r="L847">
            <v>0</v>
          </cell>
          <cell r="M847">
            <v>266</v>
          </cell>
          <cell r="N847">
            <v>11</v>
          </cell>
        </row>
        <row r="848">
          <cell r="A848" t="str">
            <v>067</v>
          </cell>
          <cell r="B848" t="str">
            <v>0620</v>
          </cell>
          <cell r="C848" t="str">
            <v>B</v>
          </cell>
          <cell r="D848">
            <v>641</v>
          </cell>
          <cell r="E848">
            <v>36</v>
          </cell>
          <cell r="F848">
            <v>118</v>
          </cell>
          <cell r="G848">
            <v>165</v>
          </cell>
          <cell r="H848">
            <v>0</v>
          </cell>
          <cell r="I848">
            <v>5</v>
          </cell>
          <cell r="J848">
            <v>0</v>
          </cell>
          <cell r="K848">
            <v>0</v>
          </cell>
          <cell r="L848">
            <v>0</v>
          </cell>
          <cell r="M848">
            <v>324</v>
          </cell>
          <cell r="N848">
            <v>6</v>
          </cell>
        </row>
        <row r="849">
          <cell r="A849" t="str">
            <v>067</v>
          </cell>
          <cell r="B849" t="str">
            <v>0620</v>
          </cell>
          <cell r="C849" t="str">
            <v>C1</v>
          </cell>
          <cell r="D849">
            <v>641</v>
          </cell>
          <cell r="E849">
            <v>25</v>
          </cell>
          <cell r="F849">
            <v>134</v>
          </cell>
          <cell r="G849">
            <v>143</v>
          </cell>
          <cell r="H849">
            <v>0</v>
          </cell>
          <cell r="I849">
            <v>3</v>
          </cell>
          <cell r="J849">
            <v>0</v>
          </cell>
          <cell r="K849">
            <v>0</v>
          </cell>
          <cell r="L849">
            <v>0</v>
          </cell>
          <cell r="M849">
            <v>305</v>
          </cell>
          <cell r="N849">
            <v>11</v>
          </cell>
        </row>
        <row r="850">
          <cell r="A850" t="str">
            <v>067</v>
          </cell>
          <cell r="B850" t="str">
            <v>0621</v>
          </cell>
          <cell r="C850" t="str">
            <v>B</v>
          </cell>
          <cell r="D850">
            <v>552</v>
          </cell>
          <cell r="E850">
            <v>22</v>
          </cell>
          <cell r="F850">
            <v>58</v>
          </cell>
          <cell r="G850">
            <v>204</v>
          </cell>
          <cell r="H850">
            <v>0</v>
          </cell>
          <cell r="I850">
            <v>7</v>
          </cell>
          <cell r="J850">
            <v>0</v>
          </cell>
          <cell r="K850">
            <v>0</v>
          </cell>
          <cell r="L850">
            <v>0</v>
          </cell>
          <cell r="M850">
            <v>291</v>
          </cell>
          <cell r="N850">
            <v>15</v>
          </cell>
        </row>
        <row r="851">
          <cell r="A851" t="str">
            <v>067</v>
          </cell>
          <cell r="B851" t="str">
            <v>0621</v>
          </cell>
          <cell r="C851" t="str">
            <v>C1</v>
          </cell>
          <cell r="D851">
            <v>552</v>
          </cell>
          <cell r="E851">
            <v>17</v>
          </cell>
          <cell r="F851">
            <v>60</v>
          </cell>
          <cell r="G851">
            <v>208</v>
          </cell>
          <cell r="H851">
            <v>0</v>
          </cell>
          <cell r="I851">
            <v>5</v>
          </cell>
          <cell r="J851">
            <v>0</v>
          </cell>
          <cell r="K851">
            <v>0</v>
          </cell>
          <cell r="L851">
            <v>0</v>
          </cell>
          <cell r="M851">
            <v>290</v>
          </cell>
          <cell r="N851">
            <v>16</v>
          </cell>
        </row>
        <row r="852">
          <cell r="A852" t="str">
            <v>067</v>
          </cell>
          <cell r="B852" t="str">
            <v>0622</v>
          </cell>
          <cell r="C852" t="str">
            <v>B</v>
          </cell>
          <cell r="D852">
            <v>617</v>
          </cell>
          <cell r="E852">
            <v>46</v>
          </cell>
          <cell r="F852">
            <v>93</v>
          </cell>
          <cell r="G852">
            <v>190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329</v>
          </cell>
          <cell r="N852">
            <v>11</v>
          </cell>
        </row>
        <row r="853">
          <cell r="A853" t="str">
            <v>067</v>
          </cell>
          <cell r="B853" t="str">
            <v>0622</v>
          </cell>
          <cell r="C853" t="str">
            <v>C1</v>
          </cell>
          <cell r="D853">
            <v>618</v>
          </cell>
          <cell r="E853">
            <v>34</v>
          </cell>
          <cell r="F853">
            <v>97</v>
          </cell>
          <cell r="G853">
            <v>170</v>
          </cell>
          <cell r="H853">
            <v>0</v>
          </cell>
          <cell r="I853">
            <v>1</v>
          </cell>
          <cell r="J853">
            <v>0</v>
          </cell>
          <cell r="K853">
            <v>0</v>
          </cell>
          <cell r="L853">
            <v>1</v>
          </cell>
          <cell r="M853">
            <v>303</v>
          </cell>
          <cell r="N853">
            <v>12</v>
          </cell>
        </row>
        <row r="854">
          <cell r="A854" t="str">
            <v>067</v>
          </cell>
          <cell r="B854" t="str">
            <v>0623</v>
          </cell>
          <cell r="C854" t="str">
            <v>B</v>
          </cell>
          <cell r="D854">
            <v>584</v>
          </cell>
          <cell r="E854">
            <v>5</v>
          </cell>
          <cell r="F854">
            <v>116</v>
          </cell>
          <cell r="G854">
            <v>203</v>
          </cell>
          <cell r="H854">
            <v>0</v>
          </cell>
          <cell r="I854">
            <v>2</v>
          </cell>
          <cell r="J854">
            <v>0</v>
          </cell>
          <cell r="K854">
            <v>0</v>
          </cell>
          <cell r="L854">
            <v>0</v>
          </cell>
          <cell r="M854">
            <v>326</v>
          </cell>
          <cell r="N854">
            <v>13</v>
          </cell>
        </row>
        <row r="855">
          <cell r="A855" t="str">
            <v>067</v>
          </cell>
          <cell r="B855" t="str">
            <v>0624</v>
          </cell>
          <cell r="C855" t="str">
            <v>B</v>
          </cell>
          <cell r="D855">
            <v>413</v>
          </cell>
          <cell r="E855">
            <v>12</v>
          </cell>
          <cell r="F855">
            <v>89</v>
          </cell>
          <cell r="G855">
            <v>22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123</v>
          </cell>
          <cell r="N855">
            <v>9</v>
          </cell>
        </row>
        <row r="856">
          <cell r="A856" t="str">
            <v>067</v>
          </cell>
          <cell r="B856" t="str">
            <v>0625</v>
          </cell>
          <cell r="C856" t="str">
            <v>B</v>
          </cell>
          <cell r="D856">
            <v>371</v>
          </cell>
          <cell r="E856">
            <v>32</v>
          </cell>
          <cell r="F856">
            <v>73</v>
          </cell>
          <cell r="G856">
            <v>76</v>
          </cell>
          <cell r="H856">
            <v>0</v>
          </cell>
          <cell r="I856">
            <v>5</v>
          </cell>
          <cell r="J856">
            <v>0</v>
          </cell>
          <cell r="K856">
            <v>0</v>
          </cell>
          <cell r="L856">
            <v>0</v>
          </cell>
          <cell r="M856">
            <v>186</v>
          </cell>
          <cell r="N856">
            <v>5</v>
          </cell>
        </row>
        <row r="857">
          <cell r="A857" t="str">
            <v>067</v>
          </cell>
          <cell r="B857" t="str">
            <v>0626</v>
          </cell>
          <cell r="C857" t="str">
            <v>B</v>
          </cell>
          <cell r="D857">
            <v>218</v>
          </cell>
          <cell r="E857">
            <v>9</v>
          </cell>
          <cell r="F857">
            <v>53</v>
          </cell>
          <cell r="G857">
            <v>58</v>
          </cell>
          <cell r="H857">
            <v>0</v>
          </cell>
          <cell r="I857">
            <v>3</v>
          </cell>
          <cell r="J857">
            <v>0</v>
          </cell>
          <cell r="K857">
            <v>0</v>
          </cell>
          <cell r="L857">
            <v>0</v>
          </cell>
          <cell r="M857">
            <v>123</v>
          </cell>
          <cell r="N857">
            <v>1</v>
          </cell>
        </row>
        <row r="858">
          <cell r="A858" t="str">
            <v>067</v>
          </cell>
          <cell r="B858" t="str">
            <v>0627</v>
          </cell>
          <cell r="C858" t="str">
            <v>B</v>
          </cell>
          <cell r="D858">
            <v>170</v>
          </cell>
          <cell r="E858">
            <v>2</v>
          </cell>
          <cell r="F858">
            <v>27</v>
          </cell>
          <cell r="G858">
            <v>35</v>
          </cell>
          <cell r="H858">
            <v>0</v>
          </cell>
          <cell r="I858">
            <v>1</v>
          </cell>
          <cell r="J858">
            <v>0</v>
          </cell>
          <cell r="K858">
            <v>0</v>
          </cell>
          <cell r="L858">
            <v>0</v>
          </cell>
          <cell r="M858">
            <v>65</v>
          </cell>
          <cell r="N858">
            <v>4</v>
          </cell>
        </row>
        <row r="859">
          <cell r="A859" t="str">
            <v>067</v>
          </cell>
          <cell r="B859" t="str">
            <v>0628</v>
          </cell>
          <cell r="C859" t="str">
            <v>B</v>
          </cell>
          <cell r="D859">
            <v>666</v>
          </cell>
          <cell r="E859">
            <v>19</v>
          </cell>
          <cell r="F859">
            <v>140</v>
          </cell>
          <cell r="G859">
            <v>83</v>
          </cell>
          <cell r="H859">
            <v>0</v>
          </cell>
          <cell r="I859">
            <v>2</v>
          </cell>
          <cell r="J859">
            <v>0</v>
          </cell>
          <cell r="K859">
            <v>0</v>
          </cell>
          <cell r="L859">
            <v>0</v>
          </cell>
          <cell r="M859">
            <v>244</v>
          </cell>
          <cell r="N859">
            <v>0</v>
          </cell>
        </row>
        <row r="860">
          <cell r="A860" t="str">
            <v>067</v>
          </cell>
          <cell r="B860" t="str">
            <v>0629</v>
          </cell>
          <cell r="C860" t="str">
            <v>B</v>
          </cell>
          <cell r="D860">
            <v>213</v>
          </cell>
          <cell r="E860">
            <v>9</v>
          </cell>
          <cell r="F860">
            <v>56</v>
          </cell>
          <cell r="G860">
            <v>47</v>
          </cell>
          <cell r="H860">
            <v>0</v>
          </cell>
          <cell r="I860">
            <v>2</v>
          </cell>
          <cell r="J860">
            <v>0</v>
          </cell>
          <cell r="K860">
            <v>0</v>
          </cell>
          <cell r="L860">
            <v>3</v>
          </cell>
          <cell r="M860">
            <v>117</v>
          </cell>
          <cell r="N860">
            <v>4</v>
          </cell>
        </row>
        <row r="861">
          <cell r="A861" t="str">
            <v>067</v>
          </cell>
          <cell r="B861" t="str">
            <v>0630</v>
          </cell>
          <cell r="C861" t="str">
            <v>B</v>
          </cell>
          <cell r="D861">
            <v>569</v>
          </cell>
          <cell r="E861">
            <v>4</v>
          </cell>
          <cell r="F861">
            <v>180</v>
          </cell>
          <cell r="G861">
            <v>25</v>
          </cell>
          <cell r="H861">
            <v>0</v>
          </cell>
          <cell r="I861">
            <v>1</v>
          </cell>
          <cell r="J861">
            <v>0</v>
          </cell>
          <cell r="K861">
            <v>0</v>
          </cell>
          <cell r="L861">
            <v>0</v>
          </cell>
          <cell r="M861">
            <v>210</v>
          </cell>
          <cell r="N861">
            <v>8</v>
          </cell>
        </row>
        <row r="862">
          <cell r="A862" t="str">
            <v>067</v>
          </cell>
          <cell r="B862" t="str">
            <v>0631</v>
          </cell>
          <cell r="C862" t="str">
            <v>B</v>
          </cell>
          <cell r="D862">
            <v>323</v>
          </cell>
          <cell r="E862">
            <v>3</v>
          </cell>
          <cell r="F862">
            <v>81</v>
          </cell>
          <cell r="G862">
            <v>24</v>
          </cell>
          <cell r="H862">
            <v>0</v>
          </cell>
          <cell r="I862">
            <v>3</v>
          </cell>
          <cell r="J862">
            <v>0</v>
          </cell>
          <cell r="K862">
            <v>0</v>
          </cell>
          <cell r="L862">
            <v>0</v>
          </cell>
          <cell r="M862">
            <v>111</v>
          </cell>
          <cell r="N862">
            <v>1</v>
          </cell>
        </row>
        <row r="863">
          <cell r="A863" t="str">
            <v>069</v>
          </cell>
          <cell r="B863" t="str">
            <v>0633</v>
          </cell>
          <cell r="C863" t="str">
            <v>B</v>
          </cell>
          <cell r="D863">
            <v>749</v>
          </cell>
          <cell r="E863">
            <v>0</v>
          </cell>
          <cell r="F863">
            <v>276</v>
          </cell>
          <cell r="G863">
            <v>229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505</v>
          </cell>
          <cell r="N863">
            <v>17</v>
          </cell>
        </row>
        <row r="864">
          <cell r="A864" t="str">
            <v>069</v>
          </cell>
          <cell r="B864" t="str">
            <v>0634</v>
          </cell>
          <cell r="C864" t="str">
            <v>B</v>
          </cell>
          <cell r="D864">
            <v>671</v>
          </cell>
          <cell r="E864">
            <v>0</v>
          </cell>
          <cell r="F864">
            <v>206</v>
          </cell>
          <cell r="G864">
            <v>222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428</v>
          </cell>
          <cell r="N864">
            <v>20</v>
          </cell>
        </row>
        <row r="865">
          <cell r="A865" t="str">
            <v>069</v>
          </cell>
          <cell r="B865" t="str">
            <v>0635</v>
          </cell>
          <cell r="C865" t="str">
            <v>B</v>
          </cell>
          <cell r="D865">
            <v>483</v>
          </cell>
          <cell r="E865">
            <v>0</v>
          </cell>
          <cell r="F865">
            <v>211</v>
          </cell>
          <cell r="G865">
            <v>77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288</v>
          </cell>
          <cell r="N865">
            <v>22</v>
          </cell>
        </row>
        <row r="866">
          <cell r="A866" t="str">
            <v>069</v>
          </cell>
          <cell r="B866" t="str">
            <v>0636</v>
          </cell>
          <cell r="C866" t="str">
            <v>B</v>
          </cell>
          <cell r="D866">
            <v>541</v>
          </cell>
          <cell r="E866">
            <v>0</v>
          </cell>
          <cell r="F866">
            <v>186</v>
          </cell>
          <cell r="G866">
            <v>154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340</v>
          </cell>
          <cell r="N866">
            <v>0</v>
          </cell>
        </row>
        <row r="867">
          <cell r="A867" t="str">
            <v>069</v>
          </cell>
          <cell r="B867" t="str">
            <v>0637</v>
          </cell>
          <cell r="C867" t="str">
            <v>B</v>
          </cell>
          <cell r="D867">
            <v>509</v>
          </cell>
          <cell r="E867">
            <v>0</v>
          </cell>
          <cell r="F867">
            <v>267</v>
          </cell>
          <cell r="G867">
            <v>102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369</v>
          </cell>
          <cell r="N867">
            <v>20</v>
          </cell>
        </row>
        <row r="868">
          <cell r="A868" t="str">
            <v>071</v>
          </cell>
          <cell r="B868" t="str">
            <v>0643</v>
          </cell>
          <cell r="C868" t="str">
            <v>B</v>
          </cell>
          <cell r="D868">
            <v>620</v>
          </cell>
          <cell r="E868">
            <v>0</v>
          </cell>
          <cell r="F868">
            <v>179</v>
          </cell>
          <cell r="G868">
            <v>127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306</v>
          </cell>
          <cell r="N868">
            <v>10</v>
          </cell>
        </row>
        <row r="869">
          <cell r="A869" t="str">
            <v>071</v>
          </cell>
          <cell r="B869" t="str">
            <v>0643</v>
          </cell>
          <cell r="C869" t="str">
            <v>C1</v>
          </cell>
          <cell r="D869">
            <v>620</v>
          </cell>
          <cell r="E869">
            <v>0</v>
          </cell>
          <cell r="F869">
            <v>170</v>
          </cell>
          <cell r="G869">
            <v>115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285</v>
          </cell>
          <cell r="N869">
            <v>24</v>
          </cell>
        </row>
        <row r="870">
          <cell r="A870" t="str">
            <v>071</v>
          </cell>
          <cell r="B870" t="str">
            <v>0644</v>
          </cell>
          <cell r="C870" t="str">
            <v>B</v>
          </cell>
          <cell r="D870">
            <v>411</v>
          </cell>
          <cell r="E870">
            <v>0</v>
          </cell>
          <cell r="F870">
            <v>90</v>
          </cell>
          <cell r="G870">
            <v>98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188</v>
          </cell>
          <cell r="N870">
            <v>10</v>
          </cell>
        </row>
        <row r="871">
          <cell r="A871" t="str">
            <v>071</v>
          </cell>
          <cell r="B871" t="str">
            <v>0644</v>
          </cell>
          <cell r="C871" t="str">
            <v>C1</v>
          </cell>
          <cell r="D871">
            <v>412</v>
          </cell>
          <cell r="E871">
            <v>0</v>
          </cell>
          <cell r="F871">
            <v>128</v>
          </cell>
          <cell r="G871">
            <v>88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216</v>
          </cell>
          <cell r="N871">
            <v>3</v>
          </cell>
        </row>
        <row r="872">
          <cell r="A872" t="str">
            <v>071</v>
          </cell>
          <cell r="B872" t="str">
            <v>0645</v>
          </cell>
          <cell r="C872" t="str">
            <v>B</v>
          </cell>
          <cell r="D872">
            <v>597</v>
          </cell>
          <cell r="E872">
            <v>0</v>
          </cell>
          <cell r="F872">
            <v>160</v>
          </cell>
          <cell r="G872">
            <v>127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287</v>
          </cell>
          <cell r="N872">
            <v>14</v>
          </cell>
        </row>
        <row r="873">
          <cell r="A873" t="str">
            <v>071</v>
          </cell>
          <cell r="B873" t="str">
            <v>0645</v>
          </cell>
          <cell r="C873" t="str">
            <v>C1</v>
          </cell>
          <cell r="D873">
            <v>598</v>
          </cell>
          <cell r="E873">
            <v>0</v>
          </cell>
          <cell r="F873">
            <v>151</v>
          </cell>
          <cell r="G873">
            <v>104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255</v>
          </cell>
          <cell r="N873">
            <v>11</v>
          </cell>
        </row>
        <row r="874">
          <cell r="A874" t="str">
            <v>071</v>
          </cell>
          <cell r="B874" t="str">
            <v>0646</v>
          </cell>
          <cell r="C874" t="str">
            <v>B</v>
          </cell>
          <cell r="D874">
            <v>494</v>
          </cell>
          <cell r="E874">
            <v>0</v>
          </cell>
          <cell r="F874">
            <v>100</v>
          </cell>
          <cell r="G874">
            <v>117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217</v>
          </cell>
          <cell r="N874">
            <v>9</v>
          </cell>
        </row>
        <row r="875">
          <cell r="A875" t="str">
            <v>071</v>
          </cell>
          <cell r="B875" t="str">
            <v>0646</v>
          </cell>
          <cell r="C875" t="str">
            <v>C1</v>
          </cell>
          <cell r="D875">
            <v>495</v>
          </cell>
          <cell r="E875">
            <v>0</v>
          </cell>
          <cell r="F875">
            <v>104</v>
          </cell>
          <cell r="G875">
            <v>106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210</v>
          </cell>
          <cell r="N875">
            <v>0</v>
          </cell>
        </row>
        <row r="876">
          <cell r="A876" t="str">
            <v>071</v>
          </cell>
          <cell r="B876" t="str">
            <v>0647</v>
          </cell>
          <cell r="C876" t="str">
            <v>B</v>
          </cell>
          <cell r="D876">
            <v>509</v>
          </cell>
          <cell r="E876">
            <v>0</v>
          </cell>
          <cell r="F876">
            <v>132</v>
          </cell>
          <cell r="G876">
            <v>105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237</v>
          </cell>
          <cell r="N876">
            <v>14</v>
          </cell>
        </row>
        <row r="877">
          <cell r="A877" t="str">
            <v>071</v>
          </cell>
          <cell r="B877" t="str">
            <v>0647</v>
          </cell>
          <cell r="C877" t="str">
            <v>C1</v>
          </cell>
          <cell r="D877">
            <v>510</v>
          </cell>
          <cell r="E877">
            <v>0</v>
          </cell>
          <cell r="F877">
            <v>116</v>
          </cell>
          <cell r="G877">
            <v>131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247</v>
          </cell>
          <cell r="N877">
            <v>0</v>
          </cell>
        </row>
        <row r="878">
          <cell r="A878" t="str">
            <v>071</v>
          </cell>
          <cell r="B878" t="str">
            <v>0648</v>
          </cell>
          <cell r="C878" t="str">
            <v>B</v>
          </cell>
          <cell r="D878">
            <v>561</v>
          </cell>
          <cell r="E878">
            <v>0</v>
          </cell>
          <cell r="F878">
            <v>84</v>
          </cell>
          <cell r="G878">
            <v>119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203</v>
          </cell>
          <cell r="N878">
            <v>8</v>
          </cell>
        </row>
        <row r="879">
          <cell r="A879" t="str">
            <v>071</v>
          </cell>
          <cell r="B879" t="str">
            <v>0648</v>
          </cell>
          <cell r="C879" t="str">
            <v>C1</v>
          </cell>
          <cell r="D879">
            <v>562</v>
          </cell>
          <cell r="E879">
            <v>0</v>
          </cell>
          <cell r="F879">
            <v>118</v>
          </cell>
          <cell r="G879">
            <v>100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218</v>
          </cell>
          <cell r="N879">
            <v>7</v>
          </cell>
        </row>
        <row r="880">
          <cell r="A880" t="str">
            <v>071</v>
          </cell>
          <cell r="B880" t="str">
            <v>0649</v>
          </cell>
          <cell r="C880" t="str">
            <v>B</v>
          </cell>
          <cell r="D880">
            <v>557</v>
          </cell>
          <cell r="E880">
            <v>0</v>
          </cell>
          <cell r="F880">
            <v>121</v>
          </cell>
          <cell r="G880">
            <v>94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215</v>
          </cell>
          <cell r="N880">
            <v>28</v>
          </cell>
        </row>
        <row r="881">
          <cell r="A881" t="str">
            <v>071</v>
          </cell>
          <cell r="B881" t="str">
            <v>0650</v>
          </cell>
          <cell r="C881" t="str">
            <v>B</v>
          </cell>
          <cell r="D881">
            <v>586</v>
          </cell>
          <cell r="E881">
            <v>0</v>
          </cell>
          <cell r="F881">
            <v>61</v>
          </cell>
          <cell r="G881">
            <v>134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195</v>
          </cell>
          <cell r="N881">
            <v>20</v>
          </cell>
        </row>
        <row r="882">
          <cell r="A882" t="str">
            <v>071</v>
          </cell>
          <cell r="B882" t="str">
            <v>0651</v>
          </cell>
          <cell r="C882" t="str">
            <v>B</v>
          </cell>
          <cell r="D882">
            <v>322</v>
          </cell>
          <cell r="E882">
            <v>0</v>
          </cell>
          <cell r="F882">
            <v>104</v>
          </cell>
          <cell r="G882">
            <v>42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146</v>
          </cell>
          <cell r="N882">
            <v>13</v>
          </cell>
        </row>
        <row r="883">
          <cell r="A883" t="str">
            <v>071</v>
          </cell>
          <cell r="B883" t="str">
            <v>0652</v>
          </cell>
          <cell r="C883" t="str">
            <v>B</v>
          </cell>
          <cell r="D883">
            <v>408</v>
          </cell>
          <cell r="E883">
            <v>0</v>
          </cell>
          <cell r="F883">
            <v>99</v>
          </cell>
          <cell r="G883">
            <v>86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185</v>
          </cell>
          <cell r="N883">
            <v>17</v>
          </cell>
        </row>
        <row r="884">
          <cell r="A884" t="str">
            <v>071</v>
          </cell>
          <cell r="B884" t="str">
            <v>0653</v>
          </cell>
          <cell r="C884" t="str">
            <v>B</v>
          </cell>
          <cell r="D884">
            <v>549</v>
          </cell>
          <cell r="E884">
            <v>0</v>
          </cell>
          <cell r="F884">
            <v>34</v>
          </cell>
          <cell r="G884">
            <v>48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82</v>
          </cell>
          <cell r="N884">
            <v>9</v>
          </cell>
        </row>
        <row r="885">
          <cell r="A885" t="str">
            <v>071</v>
          </cell>
          <cell r="B885" t="str">
            <v>0654</v>
          </cell>
          <cell r="C885" t="str">
            <v>B</v>
          </cell>
          <cell r="D885">
            <v>526</v>
          </cell>
          <cell r="E885">
            <v>0</v>
          </cell>
          <cell r="F885">
            <v>163</v>
          </cell>
          <cell r="G885">
            <v>67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230</v>
          </cell>
          <cell r="N885">
            <v>10</v>
          </cell>
        </row>
        <row r="886">
          <cell r="A886" t="str">
            <v>071</v>
          </cell>
          <cell r="B886" t="str">
            <v>0654</v>
          </cell>
          <cell r="C886" t="str">
            <v>C1</v>
          </cell>
          <cell r="D886">
            <v>526</v>
          </cell>
          <cell r="E886">
            <v>0</v>
          </cell>
          <cell r="F886">
            <v>160</v>
          </cell>
          <cell r="G886">
            <v>77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2</v>
          </cell>
          <cell r="M886">
            <v>239</v>
          </cell>
          <cell r="N886">
            <v>6</v>
          </cell>
        </row>
        <row r="887">
          <cell r="A887" t="str">
            <v>071</v>
          </cell>
          <cell r="B887" t="str">
            <v>0655</v>
          </cell>
          <cell r="C887" t="str">
            <v>B</v>
          </cell>
          <cell r="D887">
            <v>396</v>
          </cell>
          <cell r="E887">
            <v>0</v>
          </cell>
          <cell r="F887">
            <v>96</v>
          </cell>
          <cell r="G887">
            <v>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194</v>
          </cell>
          <cell r="N887">
            <v>7</v>
          </cell>
        </row>
        <row r="888">
          <cell r="A888" t="str">
            <v>071</v>
          </cell>
          <cell r="B888" t="str">
            <v>0655</v>
          </cell>
          <cell r="C888" t="str">
            <v>C1</v>
          </cell>
          <cell r="D888">
            <v>397</v>
          </cell>
          <cell r="E888">
            <v>0</v>
          </cell>
          <cell r="F888">
            <v>119</v>
          </cell>
          <cell r="G888">
            <v>90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209</v>
          </cell>
          <cell r="N888">
            <v>4</v>
          </cell>
        </row>
        <row r="889">
          <cell r="A889" t="str">
            <v>071</v>
          </cell>
          <cell r="B889" t="str">
            <v>0656</v>
          </cell>
          <cell r="C889" t="str">
            <v>B</v>
          </cell>
          <cell r="D889">
            <v>681</v>
          </cell>
          <cell r="E889">
            <v>0</v>
          </cell>
          <cell r="F889">
            <v>197</v>
          </cell>
          <cell r="G889">
            <v>117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314</v>
          </cell>
          <cell r="N889">
            <v>8</v>
          </cell>
        </row>
        <row r="890">
          <cell r="A890" t="str">
            <v>071</v>
          </cell>
          <cell r="B890" t="str">
            <v>0657</v>
          </cell>
          <cell r="C890" t="str">
            <v>B</v>
          </cell>
          <cell r="D890">
            <v>638</v>
          </cell>
          <cell r="E890">
            <v>0</v>
          </cell>
          <cell r="F890">
            <v>124</v>
          </cell>
          <cell r="G890">
            <v>75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199</v>
          </cell>
          <cell r="N890">
            <v>12</v>
          </cell>
        </row>
        <row r="891">
          <cell r="A891" t="str">
            <v>071</v>
          </cell>
          <cell r="B891" t="str">
            <v>0657</v>
          </cell>
          <cell r="C891" t="str">
            <v>X1</v>
          </cell>
          <cell r="D891">
            <v>139</v>
          </cell>
          <cell r="E891">
            <v>0</v>
          </cell>
          <cell r="F891">
            <v>35</v>
          </cell>
          <cell r="G891">
            <v>48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83</v>
          </cell>
          <cell r="N891">
            <v>3</v>
          </cell>
        </row>
        <row r="892">
          <cell r="A892" t="str">
            <v>071</v>
          </cell>
          <cell r="B892" t="str">
            <v>0658</v>
          </cell>
          <cell r="C892" t="str">
            <v>B</v>
          </cell>
          <cell r="D892">
            <v>345</v>
          </cell>
          <cell r="E892">
            <v>0</v>
          </cell>
          <cell r="F892">
            <v>43</v>
          </cell>
          <cell r="G892">
            <v>82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125</v>
          </cell>
          <cell r="N892">
            <v>2</v>
          </cell>
        </row>
        <row r="893">
          <cell r="A893" t="str">
            <v>071</v>
          </cell>
          <cell r="B893" t="str">
            <v>0659</v>
          </cell>
          <cell r="C893" t="str">
            <v>B</v>
          </cell>
          <cell r="D893">
            <v>710</v>
          </cell>
          <cell r="E893">
            <v>0</v>
          </cell>
          <cell r="F893">
            <v>120</v>
          </cell>
          <cell r="G893">
            <v>151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271</v>
          </cell>
          <cell r="N893">
            <v>9</v>
          </cell>
        </row>
        <row r="894">
          <cell r="A894" t="str">
            <v>071</v>
          </cell>
          <cell r="B894" t="str">
            <v>0659</v>
          </cell>
          <cell r="C894" t="str">
            <v>X1</v>
          </cell>
          <cell r="D894">
            <v>301</v>
          </cell>
          <cell r="E894">
            <v>0</v>
          </cell>
          <cell r="F894">
            <v>43</v>
          </cell>
          <cell r="G894">
            <v>82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125</v>
          </cell>
          <cell r="N894">
            <v>1</v>
          </cell>
        </row>
        <row r="895">
          <cell r="A895" t="str">
            <v>071</v>
          </cell>
          <cell r="B895" t="str">
            <v>0660</v>
          </cell>
          <cell r="C895" t="str">
            <v>B</v>
          </cell>
          <cell r="D895">
            <v>540</v>
          </cell>
          <cell r="E895">
            <v>0</v>
          </cell>
          <cell r="F895">
            <v>229</v>
          </cell>
          <cell r="G895">
            <v>56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285</v>
          </cell>
          <cell r="N895">
            <v>11</v>
          </cell>
        </row>
        <row r="896">
          <cell r="A896" t="str">
            <v>072</v>
          </cell>
          <cell r="B896" t="str">
            <v>0661</v>
          </cell>
          <cell r="C896" t="str">
            <v>B</v>
          </cell>
          <cell r="D896">
            <v>393</v>
          </cell>
          <cell r="E896">
            <v>26</v>
          </cell>
          <cell r="F896">
            <v>143</v>
          </cell>
          <cell r="G896">
            <v>107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276</v>
          </cell>
          <cell r="N896">
            <v>0</v>
          </cell>
        </row>
        <row r="897">
          <cell r="A897" t="str">
            <v>072</v>
          </cell>
          <cell r="B897" t="str">
            <v>0661</v>
          </cell>
          <cell r="C897" t="str">
            <v>C1</v>
          </cell>
          <cell r="D897">
            <v>394</v>
          </cell>
          <cell r="E897">
            <v>30</v>
          </cell>
          <cell r="F897">
            <v>156</v>
          </cell>
          <cell r="G897">
            <v>88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274</v>
          </cell>
          <cell r="N897">
            <v>3</v>
          </cell>
        </row>
        <row r="898">
          <cell r="A898" t="str">
            <v>072</v>
          </cell>
          <cell r="B898" t="str">
            <v>0662</v>
          </cell>
          <cell r="C898" t="str">
            <v>B</v>
          </cell>
          <cell r="D898">
            <v>466</v>
          </cell>
          <cell r="E898">
            <v>21</v>
          </cell>
          <cell r="F898">
            <v>193</v>
          </cell>
          <cell r="G898">
            <v>128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342</v>
          </cell>
          <cell r="N898">
            <v>6</v>
          </cell>
        </row>
        <row r="899">
          <cell r="A899" t="str">
            <v>072</v>
          </cell>
          <cell r="B899" t="str">
            <v>0662</v>
          </cell>
          <cell r="C899" t="str">
            <v>C1</v>
          </cell>
          <cell r="D899">
            <v>467</v>
          </cell>
          <cell r="E899">
            <v>16</v>
          </cell>
          <cell r="F899">
            <v>167</v>
          </cell>
          <cell r="G899">
            <v>173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356</v>
          </cell>
          <cell r="N899">
            <v>2</v>
          </cell>
        </row>
        <row r="900">
          <cell r="A900" t="str">
            <v>076</v>
          </cell>
          <cell r="B900" t="str">
            <v>0669</v>
          </cell>
          <cell r="C900" t="str">
            <v>B</v>
          </cell>
          <cell r="D900">
            <v>559</v>
          </cell>
          <cell r="E900">
            <v>1</v>
          </cell>
          <cell r="F900">
            <v>127</v>
          </cell>
          <cell r="G900">
            <v>129</v>
          </cell>
          <cell r="H900">
            <v>14</v>
          </cell>
          <cell r="I900">
            <v>0</v>
          </cell>
          <cell r="J900">
            <v>0</v>
          </cell>
          <cell r="K900">
            <v>1</v>
          </cell>
          <cell r="L900">
            <v>0</v>
          </cell>
          <cell r="M900">
            <v>272</v>
          </cell>
          <cell r="N900">
            <v>2</v>
          </cell>
        </row>
        <row r="901">
          <cell r="A901" t="str">
            <v>076</v>
          </cell>
          <cell r="B901" t="str">
            <v>0669</v>
          </cell>
          <cell r="C901" t="str">
            <v>C1</v>
          </cell>
          <cell r="D901">
            <v>560</v>
          </cell>
          <cell r="E901">
            <v>3</v>
          </cell>
          <cell r="F901">
            <v>126</v>
          </cell>
          <cell r="G901">
            <v>106</v>
          </cell>
          <cell r="H901">
            <v>8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243</v>
          </cell>
          <cell r="N901">
            <v>5</v>
          </cell>
        </row>
        <row r="902">
          <cell r="A902" t="str">
            <v>076</v>
          </cell>
          <cell r="B902" t="str">
            <v>0669</v>
          </cell>
          <cell r="C902" t="str">
            <v>C2</v>
          </cell>
          <cell r="D902">
            <v>560</v>
          </cell>
          <cell r="E902">
            <v>1</v>
          </cell>
          <cell r="F902">
            <v>123</v>
          </cell>
          <cell r="G902">
            <v>130</v>
          </cell>
          <cell r="H902">
            <v>5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259</v>
          </cell>
          <cell r="N902">
            <v>4</v>
          </cell>
        </row>
        <row r="903">
          <cell r="A903" t="str">
            <v>076</v>
          </cell>
          <cell r="B903" t="str">
            <v>0670</v>
          </cell>
          <cell r="C903" t="str">
            <v>B</v>
          </cell>
          <cell r="D903">
            <v>645</v>
          </cell>
          <cell r="E903">
            <v>14</v>
          </cell>
          <cell r="F903">
            <v>122</v>
          </cell>
          <cell r="G903">
            <v>160</v>
          </cell>
          <cell r="H903">
            <v>10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306</v>
          </cell>
          <cell r="N903">
            <v>5</v>
          </cell>
        </row>
        <row r="904">
          <cell r="A904" t="str">
            <v>076</v>
          </cell>
          <cell r="B904" t="str">
            <v>0670</v>
          </cell>
          <cell r="C904" t="str">
            <v>C1</v>
          </cell>
          <cell r="D904">
            <v>646</v>
          </cell>
          <cell r="E904">
            <v>3</v>
          </cell>
          <cell r="F904">
            <v>148</v>
          </cell>
          <cell r="G904">
            <v>134</v>
          </cell>
          <cell r="H904">
            <v>6</v>
          </cell>
          <cell r="I904">
            <v>0</v>
          </cell>
          <cell r="J904">
            <v>0</v>
          </cell>
          <cell r="K904">
            <v>3</v>
          </cell>
          <cell r="L904">
            <v>0</v>
          </cell>
          <cell r="M904">
            <v>294</v>
          </cell>
          <cell r="N904">
            <v>5</v>
          </cell>
        </row>
        <row r="905">
          <cell r="A905" t="str">
            <v>076</v>
          </cell>
          <cell r="B905" t="str">
            <v>0671</v>
          </cell>
          <cell r="C905" t="str">
            <v>B</v>
          </cell>
          <cell r="D905">
            <v>474</v>
          </cell>
          <cell r="E905">
            <v>3</v>
          </cell>
          <cell r="F905">
            <v>91</v>
          </cell>
          <cell r="G905">
            <v>122</v>
          </cell>
          <cell r="H905">
            <v>9</v>
          </cell>
          <cell r="I905">
            <v>1</v>
          </cell>
          <cell r="J905">
            <v>0</v>
          </cell>
          <cell r="K905">
            <v>2</v>
          </cell>
          <cell r="L905">
            <v>0</v>
          </cell>
          <cell r="M905">
            <v>228</v>
          </cell>
          <cell r="N905">
            <v>4</v>
          </cell>
        </row>
        <row r="906">
          <cell r="A906" t="str">
            <v>076</v>
          </cell>
          <cell r="B906" t="str">
            <v>0671</v>
          </cell>
          <cell r="C906" t="str">
            <v>C1</v>
          </cell>
          <cell r="D906">
            <v>475</v>
          </cell>
          <cell r="E906">
            <v>3</v>
          </cell>
          <cell r="F906">
            <v>100</v>
          </cell>
          <cell r="G906">
            <v>136</v>
          </cell>
          <cell r="H906">
            <v>9</v>
          </cell>
          <cell r="I906">
            <v>1</v>
          </cell>
          <cell r="J906">
            <v>0</v>
          </cell>
          <cell r="K906">
            <v>1</v>
          </cell>
          <cell r="L906">
            <v>0</v>
          </cell>
          <cell r="M906">
            <v>250</v>
          </cell>
          <cell r="N906">
            <v>2</v>
          </cell>
        </row>
        <row r="907">
          <cell r="A907" t="str">
            <v>076</v>
          </cell>
          <cell r="B907" t="str">
            <v>0672</v>
          </cell>
          <cell r="C907" t="str">
            <v>B</v>
          </cell>
          <cell r="D907">
            <v>667</v>
          </cell>
          <cell r="E907">
            <v>6</v>
          </cell>
          <cell r="F907">
            <v>97</v>
          </cell>
          <cell r="G907">
            <v>218</v>
          </cell>
          <cell r="H907">
            <v>8</v>
          </cell>
          <cell r="I907">
            <v>1</v>
          </cell>
          <cell r="J907">
            <v>0</v>
          </cell>
          <cell r="K907">
            <v>1</v>
          </cell>
          <cell r="L907">
            <v>0</v>
          </cell>
          <cell r="M907">
            <v>331</v>
          </cell>
          <cell r="N907">
            <v>3</v>
          </cell>
        </row>
        <row r="908">
          <cell r="A908" t="str">
            <v>076</v>
          </cell>
          <cell r="B908" t="str">
            <v>0672</v>
          </cell>
          <cell r="C908" t="str">
            <v>C1</v>
          </cell>
          <cell r="D908">
            <v>667</v>
          </cell>
          <cell r="E908">
            <v>3</v>
          </cell>
          <cell r="F908">
            <v>111</v>
          </cell>
          <cell r="G908">
            <v>214</v>
          </cell>
          <cell r="H908">
            <v>11</v>
          </cell>
          <cell r="I908">
            <v>1</v>
          </cell>
          <cell r="J908">
            <v>0</v>
          </cell>
          <cell r="K908">
            <v>0</v>
          </cell>
          <cell r="L908">
            <v>0</v>
          </cell>
          <cell r="M908">
            <v>340</v>
          </cell>
          <cell r="N908">
            <v>2</v>
          </cell>
        </row>
        <row r="909">
          <cell r="A909" t="str">
            <v>076</v>
          </cell>
          <cell r="B909" t="str">
            <v>0673</v>
          </cell>
          <cell r="C909" t="str">
            <v>B</v>
          </cell>
          <cell r="D909">
            <v>595</v>
          </cell>
          <cell r="E909">
            <v>6</v>
          </cell>
          <cell r="F909">
            <v>115</v>
          </cell>
          <cell r="G909">
            <v>153</v>
          </cell>
          <cell r="H909">
            <v>17</v>
          </cell>
          <cell r="I909">
            <v>1</v>
          </cell>
          <cell r="J909">
            <v>0</v>
          </cell>
          <cell r="K909">
            <v>3</v>
          </cell>
          <cell r="L909">
            <v>0</v>
          </cell>
          <cell r="M909">
            <v>295</v>
          </cell>
          <cell r="N909">
            <v>4</v>
          </cell>
        </row>
        <row r="910">
          <cell r="A910" t="str">
            <v>076</v>
          </cell>
          <cell r="B910" t="str">
            <v>0673</v>
          </cell>
          <cell r="C910" t="str">
            <v>C1</v>
          </cell>
          <cell r="D910">
            <v>596</v>
          </cell>
          <cell r="E910">
            <v>1</v>
          </cell>
          <cell r="F910">
            <v>135</v>
          </cell>
          <cell r="G910">
            <v>161</v>
          </cell>
          <cell r="H910">
            <v>19</v>
          </cell>
          <cell r="I910">
            <v>4</v>
          </cell>
          <cell r="J910">
            <v>0</v>
          </cell>
          <cell r="K910">
            <v>0</v>
          </cell>
          <cell r="L910">
            <v>0</v>
          </cell>
          <cell r="M910">
            <v>320</v>
          </cell>
          <cell r="N910">
            <v>3</v>
          </cell>
        </row>
        <row r="911">
          <cell r="A911" t="str">
            <v>076</v>
          </cell>
          <cell r="B911" t="str">
            <v>0673</v>
          </cell>
          <cell r="C911" t="str">
            <v>C2</v>
          </cell>
          <cell r="D911">
            <v>596</v>
          </cell>
          <cell r="E911">
            <v>2</v>
          </cell>
          <cell r="F911">
            <v>101</v>
          </cell>
          <cell r="G911">
            <v>155</v>
          </cell>
          <cell r="H911">
            <v>23</v>
          </cell>
          <cell r="I911">
            <v>0</v>
          </cell>
          <cell r="J911">
            <v>0</v>
          </cell>
          <cell r="K911">
            <v>1</v>
          </cell>
          <cell r="L911">
            <v>0</v>
          </cell>
          <cell r="M911">
            <v>282</v>
          </cell>
          <cell r="N911">
            <v>11</v>
          </cell>
        </row>
        <row r="912">
          <cell r="A912" t="str">
            <v>076</v>
          </cell>
          <cell r="B912" t="str">
            <v>0674</v>
          </cell>
          <cell r="C912" t="str">
            <v>B</v>
          </cell>
          <cell r="D912">
            <v>594</v>
          </cell>
          <cell r="E912">
            <v>1</v>
          </cell>
          <cell r="F912">
            <v>116</v>
          </cell>
          <cell r="G912">
            <v>149</v>
          </cell>
          <cell r="H912">
            <v>8</v>
          </cell>
          <cell r="I912">
            <v>1</v>
          </cell>
          <cell r="J912">
            <v>0</v>
          </cell>
          <cell r="K912">
            <v>1</v>
          </cell>
          <cell r="L912">
            <v>0</v>
          </cell>
          <cell r="M912">
            <v>276</v>
          </cell>
          <cell r="N912">
            <v>7</v>
          </cell>
        </row>
        <row r="913">
          <cell r="A913" t="str">
            <v>076</v>
          </cell>
          <cell r="B913" t="str">
            <v>0674</v>
          </cell>
          <cell r="C913" t="str">
            <v>C1</v>
          </cell>
          <cell r="D913">
            <v>595</v>
          </cell>
          <cell r="E913">
            <v>2</v>
          </cell>
          <cell r="F913">
            <v>138</v>
          </cell>
          <cell r="G913">
            <v>149</v>
          </cell>
          <cell r="H913">
            <v>11</v>
          </cell>
          <cell r="I913">
            <v>3</v>
          </cell>
          <cell r="J913">
            <v>0</v>
          </cell>
          <cell r="K913">
            <v>1</v>
          </cell>
          <cell r="L913">
            <v>0</v>
          </cell>
          <cell r="M913">
            <v>304</v>
          </cell>
          <cell r="N913">
            <v>2</v>
          </cell>
        </row>
        <row r="914">
          <cell r="A914" t="str">
            <v>076</v>
          </cell>
          <cell r="B914" t="str">
            <v>0675</v>
          </cell>
          <cell r="C914" t="str">
            <v>B</v>
          </cell>
          <cell r="D914">
            <v>645</v>
          </cell>
          <cell r="E914">
            <v>1</v>
          </cell>
          <cell r="F914">
            <v>110</v>
          </cell>
          <cell r="G914">
            <v>152</v>
          </cell>
          <cell r="H914">
            <v>21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284</v>
          </cell>
          <cell r="N914">
            <v>4</v>
          </cell>
        </row>
        <row r="915">
          <cell r="A915" t="str">
            <v>076</v>
          </cell>
          <cell r="B915" t="str">
            <v>0675</v>
          </cell>
          <cell r="C915" t="str">
            <v>C1</v>
          </cell>
          <cell r="D915">
            <v>645</v>
          </cell>
          <cell r="E915">
            <v>3</v>
          </cell>
          <cell r="F915">
            <v>131</v>
          </cell>
          <cell r="G915">
            <v>155</v>
          </cell>
          <cell r="H915">
            <v>11</v>
          </cell>
          <cell r="I915">
            <v>1</v>
          </cell>
          <cell r="J915">
            <v>0</v>
          </cell>
          <cell r="K915">
            <v>1</v>
          </cell>
          <cell r="L915">
            <v>0</v>
          </cell>
          <cell r="M915">
            <v>302</v>
          </cell>
          <cell r="N915">
            <v>1</v>
          </cell>
        </row>
        <row r="916">
          <cell r="A916" t="str">
            <v>076</v>
          </cell>
          <cell r="B916" t="str">
            <v>0676</v>
          </cell>
          <cell r="C916" t="str">
            <v>B</v>
          </cell>
          <cell r="D916">
            <v>572</v>
          </cell>
          <cell r="E916">
            <v>6</v>
          </cell>
          <cell r="F916">
            <v>154</v>
          </cell>
          <cell r="G916">
            <v>175</v>
          </cell>
          <cell r="H916">
            <v>7</v>
          </cell>
          <cell r="I916">
            <v>2</v>
          </cell>
          <cell r="J916">
            <v>0</v>
          </cell>
          <cell r="K916">
            <v>3</v>
          </cell>
          <cell r="L916">
            <v>0</v>
          </cell>
          <cell r="M916">
            <v>347</v>
          </cell>
          <cell r="N916">
            <v>5</v>
          </cell>
        </row>
        <row r="917">
          <cell r="A917" t="str">
            <v>076</v>
          </cell>
          <cell r="B917" t="str">
            <v>0676</v>
          </cell>
          <cell r="C917" t="str">
            <v>C1</v>
          </cell>
          <cell r="D917">
            <v>572</v>
          </cell>
          <cell r="E917">
            <v>8</v>
          </cell>
          <cell r="F917">
            <v>166</v>
          </cell>
          <cell r="G917">
            <v>153</v>
          </cell>
          <cell r="H917">
            <v>9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336</v>
          </cell>
          <cell r="N917">
            <v>0</v>
          </cell>
        </row>
        <row r="918">
          <cell r="A918" t="str">
            <v>076</v>
          </cell>
          <cell r="B918" t="str">
            <v>0677</v>
          </cell>
          <cell r="C918" t="str">
            <v>B</v>
          </cell>
          <cell r="D918">
            <v>595</v>
          </cell>
          <cell r="E918">
            <v>1</v>
          </cell>
          <cell r="F918">
            <v>209</v>
          </cell>
          <cell r="G918">
            <v>121</v>
          </cell>
          <cell r="H918">
            <v>6</v>
          </cell>
          <cell r="I918">
            <v>2</v>
          </cell>
          <cell r="J918">
            <v>0</v>
          </cell>
          <cell r="K918">
            <v>2</v>
          </cell>
          <cell r="L918">
            <v>0</v>
          </cell>
          <cell r="M918">
            <v>341</v>
          </cell>
          <cell r="N918">
            <v>5</v>
          </cell>
        </row>
        <row r="919">
          <cell r="A919" t="str">
            <v>076</v>
          </cell>
          <cell r="B919" t="str">
            <v>0677</v>
          </cell>
          <cell r="C919" t="str">
            <v>C1</v>
          </cell>
          <cell r="D919">
            <v>596</v>
          </cell>
          <cell r="E919">
            <v>8</v>
          </cell>
          <cell r="F919">
            <v>153</v>
          </cell>
          <cell r="G919">
            <v>157</v>
          </cell>
          <cell r="H919">
            <v>12</v>
          </cell>
          <cell r="I919">
            <v>1</v>
          </cell>
          <cell r="J919">
            <v>0</v>
          </cell>
          <cell r="K919">
            <v>0</v>
          </cell>
          <cell r="L919">
            <v>0</v>
          </cell>
          <cell r="M919">
            <v>331</v>
          </cell>
          <cell r="N919">
            <v>2</v>
          </cell>
        </row>
        <row r="920">
          <cell r="A920" t="str">
            <v>076</v>
          </cell>
          <cell r="B920" t="str">
            <v>0678</v>
          </cell>
          <cell r="C920" t="str">
            <v>B</v>
          </cell>
          <cell r="D920">
            <v>670</v>
          </cell>
          <cell r="E920">
            <v>2</v>
          </cell>
          <cell r="F920">
            <v>113</v>
          </cell>
          <cell r="G920">
            <v>151</v>
          </cell>
          <cell r="H920">
            <v>19</v>
          </cell>
          <cell r="I920">
            <v>3</v>
          </cell>
          <cell r="J920">
            <v>0</v>
          </cell>
          <cell r="K920">
            <v>0</v>
          </cell>
          <cell r="L920">
            <v>0</v>
          </cell>
          <cell r="M920">
            <v>288</v>
          </cell>
          <cell r="N920">
            <v>5</v>
          </cell>
        </row>
        <row r="921">
          <cell r="A921" t="str">
            <v>076</v>
          </cell>
          <cell r="B921" t="str">
            <v>0678</v>
          </cell>
          <cell r="C921" t="str">
            <v>C1</v>
          </cell>
          <cell r="D921">
            <v>671</v>
          </cell>
          <cell r="E921">
            <v>5</v>
          </cell>
          <cell r="F921">
            <v>115</v>
          </cell>
          <cell r="G921">
            <v>148</v>
          </cell>
          <cell r="H921">
            <v>19</v>
          </cell>
          <cell r="I921">
            <v>1</v>
          </cell>
          <cell r="J921">
            <v>0</v>
          </cell>
          <cell r="K921">
            <v>1</v>
          </cell>
          <cell r="L921">
            <v>0</v>
          </cell>
          <cell r="M921">
            <v>289</v>
          </cell>
          <cell r="N921">
            <v>0</v>
          </cell>
        </row>
        <row r="922">
          <cell r="A922" t="str">
            <v>076</v>
          </cell>
          <cell r="B922" t="str">
            <v>0679</v>
          </cell>
          <cell r="C922" t="str">
            <v>B</v>
          </cell>
          <cell r="D922">
            <v>560</v>
          </cell>
          <cell r="E922">
            <v>0</v>
          </cell>
          <cell r="F922">
            <v>132</v>
          </cell>
          <cell r="G922">
            <v>147</v>
          </cell>
          <cell r="H922">
            <v>7</v>
          </cell>
          <cell r="I922">
            <v>1</v>
          </cell>
          <cell r="J922">
            <v>0</v>
          </cell>
          <cell r="K922">
            <v>0</v>
          </cell>
          <cell r="L922">
            <v>0</v>
          </cell>
          <cell r="M922">
            <v>287</v>
          </cell>
          <cell r="N922">
            <v>0</v>
          </cell>
        </row>
        <row r="923">
          <cell r="A923" t="str">
            <v>076</v>
          </cell>
          <cell r="B923" t="str">
            <v>0679</v>
          </cell>
          <cell r="C923" t="str">
            <v>C1</v>
          </cell>
          <cell r="D923">
            <v>560</v>
          </cell>
          <cell r="E923">
            <v>2</v>
          </cell>
          <cell r="F923">
            <v>138</v>
          </cell>
          <cell r="G923">
            <v>155</v>
          </cell>
          <cell r="H923">
            <v>8</v>
          </cell>
          <cell r="I923">
            <v>0</v>
          </cell>
          <cell r="J923">
            <v>0</v>
          </cell>
          <cell r="K923">
            <v>1</v>
          </cell>
          <cell r="L923">
            <v>0</v>
          </cell>
          <cell r="M923">
            <v>304</v>
          </cell>
          <cell r="N923">
            <v>6</v>
          </cell>
        </row>
        <row r="924">
          <cell r="A924" t="str">
            <v>076</v>
          </cell>
          <cell r="B924" t="str">
            <v>0679</v>
          </cell>
          <cell r="C924" t="str">
            <v>C2</v>
          </cell>
          <cell r="D924">
            <v>561</v>
          </cell>
          <cell r="E924">
            <v>0</v>
          </cell>
          <cell r="F924">
            <v>119</v>
          </cell>
          <cell r="G924">
            <v>145</v>
          </cell>
          <cell r="H924">
            <v>12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276</v>
          </cell>
          <cell r="N924">
            <v>3</v>
          </cell>
        </row>
        <row r="925">
          <cell r="A925" t="str">
            <v>076</v>
          </cell>
          <cell r="B925" t="str">
            <v>0680</v>
          </cell>
          <cell r="C925" t="str">
            <v>B</v>
          </cell>
          <cell r="D925">
            <v>601</v>
          </cell>
          <cell r="E925">
            <v>1</v>
          </cell>
          <cell r="F925">
            <v>105</v>
          </cell>
          <cell r="G925">
            <v>167</v>
          </cell>
          <cell r="H925">
            <v>15</v>
          </cell>
          <cell r="I925">
            <v>2</v>
          </cell>
          <cell r="J925">
            <v>0</v>
          </cell>
          <cell r="K925">
            <v>0</v>
          </cell>
          <cell r="L925">
            <v>0</v>
          </cell>
          <cell r="M925">
            <v>290</v>
          </cell>
          <cell r="N925">
            <v>3</v>
          </cell>
        </row>
        <row r="926">
          <cell r="A926" t="str">
            <v>076</v>
          </cell>
          <cell r="B926" t="str">
            <v>0680</v>
          </cell>
          <cell r="C926" t="str">
            <v>C1</v>
          </cell>
          <cell r="D926">
            <v>602</v>
          </cell>
          <cell r="E926">
            <v>4</v>
          </cell>
          <cell r="F926">
            <v>127</v>
          </cell>
          <cell r="G926">
            <v>128</v>
          </cell>
          <cell r="H926">
            <v>23</v>
          </cell>
          <cell r="I926">
            <v>6</v>
          </cell>
          <cell r="J926">
            <v>0</v>
          </cell>
          <cell r="K926">
            <v>1</v>
          </cell>
          <cell r="L926">
            <v>0</v>
          </cell>
          <cell r="M926">
            <v>289</v>
          </cell>
          <cell r="N926">
            <v>5</v>
          </cell>
        </row>
        <row r="927">
          <cell r="A927" t="str">
            <v>076</v>
          </cell>
          <cell r="B927" t="str">
            <v>0681</v>
          </cell>
          <cell r="C927" t="str">
            <v>B</v>
          </cell>
          <cell r="D927">
            <v>499</v>
          </cell>
          <cell r="E927">
            <v>3</v>
          </cell>
          <cell r="F927">
            <v>79</v>
          </cell>
          <cell r="G927">
            <v>133</v>
          </cell>
          <cell r="H927">
            <v>18</v>
          </cell>
          <cell r="I927">
            <v>1</v>
          </cell>
          <cell r="J927">
            <v>0</v>
          </cell>
          <cell r="K927">
            <v>2</v>
          </cell>
          <cell r="L927">
            <v>0</v>
          </cell>
          <cell r="M927">
            <v>236</v>
          </cell>
          <cell r="N927">
            <v>3</v>
          </cell>
        </row>
        <row r="928">
          <cell r="A928" t="str">
            <v>076</v>
          </cell>
          <cell r="B928" t="str">
            <v>0681</v>
          </cell>
          <cell r="C928" t="str">
            <v>C1</v>
          </cell>
          <cell r="D928">
            <v>500</v>
          </cell>
          <cell r="E928">
            <v>1</v>
          </cell>
          <cell r="F928">
            <v>79</v>
          </cell>
          <cell r="G928">
            <v>123</v>
          </cell>
          <cell r="H928">
            <v>21</v>
          </cell>
          <cell r="I928">
            <v>0</v>
          </cell>
          <cell r="J928">
            <v>0</v>
          </cell>
          <cell r="K928">
            <v>1</v>
          </cell>
          <cell r="L928">
            <v>0</v>
          </cell>
          <cell r="M928">
            <v>225</v>
          </cell>
          <cell r="N928">
            <v>4</v>
          </cell>
        </row>
        <row r="929">
          <cell r="A929" t="str">
            <v>076</v>
          </cell>
          <cell r="B929" t="str">
            <v>0682</v>
          </cell>
          <cell r="C929" t="str">
            <v>B</v>
          </cell>
          <cell r="D929">
            <v>492</v>
          </cell>
          <cell r="E929">
            <v>1</v>
          </cell>
          <cell r="F929">
            <v>131</v>
          </cell>
          <cell r="G929">
            <v>131</v>
          </cell>
          <cell r="H929">
            <v>9</v>
          </cell>
          <cell r="I929">
            <v>0</v>
          </cell>
          <cell r="J929">
            <v>0</v>
          </cell>
          <cell r="K929">
            <v>1</v>
          </cell>
          <cell r="L929">
            <v>0</v>
          </cell>
          <cell r="M929">
            <v>273</v>
          </cell>
          <cell r="N929">
            <v>2</v>
          </cell>
        </row>
        <row r="930">
          <cell r="A930" t="str">
            <v>076</v>
          </cell>
          <cell r="B930" t="str">
            <v>0682</v>
          </cell>
          <cell r="C930" t="str">
            <v>C1</v>
          </cell>
          <cell r="D930">
            <v>493</v>
          </cell>
          <cell r="E930">
            <v>0</v>
          </cell>
          <cell r="F930">
            <v>140</v>
          </cell>
          <cell r="G930">
            <v>125</v>
          </cell>
          <cell r="H930">
            <v>14</v>
          </cell>
          <cell r="I930">
            <v>1</v>
          </cell>
          <cell r="J930">
            <v>0</v>
          </cell>
          <cell r="K930">
            <v>0</v>
          </cell>
          <cell r="L930">
            <v>0</v>
          </cell>
          <cell r="M930">
            <v>280</v>
          </cell>
          <cell r="N930">
            <v>3</v>
          </cell>
        </row>
        <row r="931">
          <cell r="A931" t="str">
            <v>076</v>
          </cell>
          <cell r="B931" t="str">
            <v>0683</v>
          </cell>
          <cell r="C931" t="str">
            <v>B</v>
          </cell>
          <cell r="D931">
            <v>521</v>
          </cell>
          <cell r="E931">
            <v>3</v>
          </cell>
          <cell r="F931">
            <v>102</v>
          </cell>
          <cell r="G931">
            <v>140</v>
          </cell>
          <cell r="H931">
            <v>12</v>
          </cell>
          <cell r="I931">
            <v>0</v>
          </cell>
          <cell r="J931">
            <v>0</v>
          </cell>
          <cell r="K931">
            <v>5</v>
          </cell>
          <cell r="L931">
            <v>0</v>
          </cell>
          <cell r="M931">
            <v>262</v>
          </cell>
          <cell r="N931">
            <v>7</v>
          </cell>
        </row>
        <row r="932">
          <cell r="A932" t="str">
            <v>076</v>
          </cell>
          <cell r="B932" t="str">
            <v>0683</v>
          </cell>
          <cell r="C932" t="str">
            <v>C1</v>
          </cell>
          <cell r="D932">
            <v>521</v>
          </cell>
          <cell r="E932">
            <v>3</v>
          </cell>
          <cell r="F932">
            <v>118</v>
          </cell>
          <cell r="G932">
            <v>138</v>
          </cell>
          <cell r="H932">
            <v>14</v>
          </cell>
          <cell r="I932">
            <v>0</v>
          </cell>
          <cell r="J932">
            <v>0</v>
          </cell>
          <cell r="K932">
            <v>5</v>
          </cell>
          <cell r="L932">
            <v>0</v>
          </cell>
          <cell r="M932">
            <v>278</v>
          </cell>
          <cell r="N932">
            <v>6</v>
          </cell>
        </row>
        <row r="933">
          <cell r="A933" t="str">
            <v>076</v>
          </cell>
          <cell r="B933" t="str">
            <v>0684</v>
          </cell>
          <cell r="C933" t="str">
            <v>B</v>
          </cell>
          <cell r="D933">
            <v>455</v>
          </cell>
          <cell r="E933">
            <v>1</v>
          </cell>
          <cell r="F933">
            <v>136</v>
          </cell>
          <cell r="G933">
            <v>123</v>
          </cell>
          <cell r="H933">
            <v>5</v>
          </cell>
          <cell r="I933">
            <v>2</v>
          </cell>
          <cell r="J933">
            <v>0</v>
          </cell>
          <cell r="K933">
            <v>4</v>
          </cell>
          <cell r="L933">
            <v>0</v>
          </cell>
          <cell r="M933">
            <v>271</v>
          </cell>
          <cell r="N933">
            <v>6</v>
          </cell>
        </row>
        <row r="934">
          <cell r="A934" t="str">
            <v>076</v>
          </cell>
          <cell r="B934" t="str">
            <v>0684</v>
          </cell>
          <cell r="C934" t="str">
            <v>C1</v>
          </cell>
          <cell r="D934">
            <v>455</v>
          </cell>
          <cell r="E934">
            <v>1</v>
          </cell>
          <cell r="F934">
            <v>130</v>
          </cell>
          <cell r="G934">
            <v>104</v>
          </cell>
          <cell r="H934">
            <v>10</v>
          </cell>
          <cell r="I934">
            <v>2</v>
          </cell>
          <cell r="J934">
            <v>0</v>
          </cell>
          <cell r="K934">
            <v>5</v>
          </cell>
          <cell r="L934">
            <v>0</v>
          </cell>
          <cell r="M934">
            <v>252</v>
          </cell>
          <cell r="N934">
            <v>5</v>
          </cell>
        </row>
        <row r="935">
          <cell r="A935" t="str">
            <v>076</v>
          </cell>
          <cell r="B935" t="str">
            <v>0685</v>
          </cell>
          <cell r="C935" t="str">
            <v>B</v>
          </cell>
          <cell r="D935">
            <v>749</v>
          </cell>
          <cell r="E935">
            <v>4</v>
          </cell>
          <cell r="F935">
            <v>195</v>
          </cell>
          <cell r="G935">
            <v>235</v>
          </cell>
          <cell r="H935">
            <v>23</v>
          </cell>
          <cell r="I935">
            <v>5</v>
          </cell>
          <cell r="J935">
            <v>0</v>
          </cell>
          <cell r="K935">
            <v>1</v>
          </cell>
          <cell r="L935">
            <v>0</v>
          </cell>
          <cell r="M935">
            <v>463</v>
          </cell>
          <cell r="N935">
            <v>3</v>
          </cell>
        </row>
        <row r="936">
          <cell r="A936" t="str">
            <v>076</v>
          </cell>
          <cell r="B936" t="str">
            <v>0685</v>
          </cell>
          <cell r="C936" t="str">
            <v>C1</v>
          </cell>
          <cell r="D936">
            <v>749</v>
          </cell>
          <cell r="E936">
            <v>2</v>
          </cell>
          <cell r="F936">
            <v>200</v>
          </cell>
          <cell r="G936">
            <v>214</v>
          </cell>
          <cell r="H936">
            <v>23</v>
          </cell>
          <cell r="I936">
            <v>0</v>
          </cell>
          <cell r="J936">
            <v>0</v>
          </cell>
          <cell r="K936">
            <v>1</v>
          </cell>
          <cell r="L936">
            <v>0</v>
          </cell>
          <cell r="M936">
            <v>440</v>
          </cell>
          <cell r="N936">
            <v>8</v>
          </cell>
        </row>
        <row r="937">
          <cell r="A937" t="str">
            <v>076</v>
          </cell>
          <cell r="B937" t="str">
            <v>0686</v>
          </cell>
          <cell r="C937" t="str">
            <v>B</v>
          </cell>
          <cell r="D937">
            <v>659</v>
          </cell>
          <cell r="E937">
            <v>0</v>
          </cell>
          <cell r="F937">
            <v>135</v>
          </cell>
          <cell r="G937">
            <v>170</v>
          </cell>
          <cell r="H937">
            <v>16</v>
          </cell>
          <cell r="I937">
            <v>0</v>
          </cell>
          <cell r="J937">
            <v>0</v>
          </cell>
          <cell r="K937">
            <v>4</v>
          </cell>
          <cell r="L937">
            <v>0</v>
          </cell>
          <cell r="M937">
            <v>325</v>
          </cell>
          <cell r="N937">
            <v>8</v>
          </cell>
        </row>
        <row r="938">
          <cell r="A938" t="str">
            <v>076</v>
          </cell>
          <cell r="B938" t="str">
            <v>0686</v>
          </cell>
          <cell r="C938" t="str">
            <v>C1</v>
          </cell>
          <cell r="D938">
            <v>659</v>
          </cell>
          <cell r="E938">
            <v>1</v>
          </cell>
          <cell r="F938">
            <v>115</v>
          </cell>
          <cell r="G938">
            <v>179</v>
          </cell>
          <cell r="H938">
            <v>14</v>
          </cell>
          <cell r="I938">
            <v>0</v>
          </cell>
          <cell r="J938">
            <v>0</v>
          </cell>
          <cell r="K938">
            <v>3</v>
          </cell>
          <cell r="L938">
            <v>0</v>
          </cell>
          <cell r="M938">
            <v>312</v>
          </cell>
          <cell r="N938">
            <v>4</v>
          </cell>
        </row>
        <row r="939">
          <cell r="A939" t="str">
            <v>076</v>
          </cell>
          <cell r="B939" t="str">
            <v>0687</v>
          </cell>
          <cell r="C939" t="str">
            <v>B</v>
          </cell>
          <cell r="D939">
            <v>677</v>
          </cell>
          <cell r="E939">
            <v>0</v>
          </cell>
          <cell r="F939">
            <v>140</v>
          </cell>
          <cell r="G939">
            <v>149</v>
          </cell>
          <cell r="H939">
            <v>19</v>
          </cell>
          <cell r="I939">
            <v>0</v>
          </cell>
          <cell r="J939">
            <v>0</v>
          </cell>
          <cell r="K939">
            <v>4</v>
          </cell>
          <cell r="L939">
            <v>0</v>
          </cell>
          <cell r="M939">
            <v>312</v>
          </cell>
          <cell r="N939">
            <v>6</v>
          </cell>
        </row>
        <row r="940">
          <cell r="A940" t="str">
            <v>076</v>
          </cell>
          <cell r="B940" t="str">
            <v>0687</v>
          </cell>
          <cell r="C940" t="str">
            <v>C1</v>
          </cell>
          <cell r="D940">
            <v>678</v>
          </cell>
          <cell r="E940">
            <v>1</v>
          </cell>
          <cell r="F940">
            <v>127</v>
          </cell>
          <cell r="G940">
            <v>210</v>
          </cell>
          <cell r="H940">
            <v>15</v>
          </cell>
          <cell r="I940">
            <v>6</v>
          </cell>
          <cell r="J940">
            <v>0</v>
          </cell>
          <cell r="K940">
            <v>7</v>
          </cell>
          <cell r="L940">
            <v>0</v>
          </cell>
          <cell r="M940">
            <v>366</v>
          </cell>
          <cell r="N940">
            <v>3</v>
          </cell>
        </row>
        <row r="941">
          <cell r="A941" t="str">
            <v>076</v>
          </cell>
          <cell r="B941" t="str">
            <v>0688</v>
          </cell>
          <cell r="C941" t="str">
            <v>B</v>
          </cell>
          <cell r="D941">
            <v>737</v>
          </cell>
          <cell r="E941">
            <v>3</v>
          </cell>
          <cell r="F941">
            <v>138</v>
          </cell>
          <cell r="G941">
            <v>179</v>
          </cell>
          <cell r="H941">
            <v>26</v>
          </cell>
          <cell r="I941">
            <v>6</v>
          </cell>
          <cell r="J941">
            <v>0</v>
          </cell>
          <cell r="K941">
            <v>0</v>
          </cell>
          <cell r="L941">
            <v>0</v>
          </cell>
          <cell r="M941">
            <v>352</v>
          </cell>
          <cell r="N941">
            <v>0</v>
          </cell>
        </row>
        <row r="942">
          <cell r="A942" t="str">
            <v>076</v>
          </cell>
          <cell r="B942" t="str">
            <v>0688</v>
          </cell>
          <cell r="C942" t="str">
            <v>C1</v>
          </cell>
          <cell r="D942">
            <v>737</v>
          </cell>
          <cell r="E942">
            <v>8</v>
          </cell>
          <cell r="F942">
            <v>197</v>
          </cell>
          <cell r="G942">
            <v>219</v>
          </cell>
          <cell r="H942">
            <v>13</v>
          </cell>
          <cell r="I942">
            <v>3</v>
          </cell>
          <cell r="J942">
            <v>0</v>
          </cell>
          <cell r="K942">
            <v>3</v>
          </cell>
          <cell r="L942">
            <v>0</v>
          </cell>
          <cell r="M942">
            <v>443</v>
          </cell>
          <cell r="N942">
            <v>10</v>
          </cell>
        </row>
        <row r="943">
          <cell r="A943" t="str">
            <v>076</v>
          </cell>
          <cell r="B943" t="str">
            <v>0689</v>
          </cell>
          <cell r="C943" t="str">
            <v>B</v>
          </cell>
          <cell r="D943">
            <v>565</v>
          </cell>
          <cell r="E943">
            <v>3</v>
          </cell>
          <cell r="F943">
            <v>73</v>
          </cell>
          <cell r="G943">
            <v>233</v>
          </cell>
          <cell r="H943">
            <v>9</v>
          </cell>
          <cell r="I943">
            <v>1</v>
          </cell>
          <cell r="J943">
            <v>0</v>
          </cell>
          <cell r="K943">
            <v>1</v>
          </cell>
          <cell r="L943">
            <v>0</v>
          </cell>
          <cell r="M943">
            <v>320</v>
          </cell>
          <cell r="N943">
            <v>3</v>
          </cell>
        </row>
        <row r="944">
          <cell r="A944" t="str">
            <v>076</v>
          </cell>
          <cell r="B944" t="str">
            <v>0689</v>
          </cell>
          <cell r="C944" t="str">
            <v>C1</v>
          </cell>
          <cell r="D944">
            <v>566</v>
          </cell>
          <cell r="E944">
            <v>2</v>
          </cell>
          <cell r="F944">
            <v>92</v>
          </cell>
          <cell r="G944">
            <v>229</v>
          </cell>
          <cell r="H944">
            <v>16</v>
          </cell>
          <cell r="I944">
            <v>1</v>
          </cell>
          <cell r="J944">
            <v>0</v>
          </cell>
          <cell r="K944">
            <v>3</v>
          </cell>
          <cell r="L944">
            <v>0</v>
          </cell>
          <cell r="M944">
            <v>343</v>
          </cell>
          <cell r="N944">
            <v>4</v>
          </cell>
        </row>
        <row r="945">
          <cell r="A945" t="str">
            <v>076</v>
          </cell>
          <cell r="B945" t="str">
            <v>0690</v>
          </cell>
          <cell r="C945" t="str">
            <v>B</v>
          </cell>
          <cell r="D945">
            <v>619</v>
          </cell>
          <cell r="E945">
            <v>3</v>
          </cell>
          <cell r="F945">
            <v>138</v>
          </cell>
          <cell r="G945">
            <v>179</v>
          </cell>
          <cell r="H945">
            <v>26</v>
          </cell>
          <cell r="I945">
            <v>6</v>
          </cell>
          <cell r="J945">
            <v>0</v>
          </cell>
          <cell r="K945">
            <v>0</v>
          </cell>
          <cell r="L945">
            <v>0</v>
          </cell>
          <cell r="M945">
            <v>352</v>
          </cell>
          <cell r="N945">
            <v>0</v>
          </cell>
        </row>
        <row r="946">
          <cell r="A946" t="str">
            <v>076</v>
          </cell>
          <cell r="B946" t="str">
            <v>0691</v>
          </cell>
          <cell r="C946" t="str">
            <v>B</v>
          </cell>
          <cell r="D946">
            <v>553</v>
          </cell>
          <cell r="E946">
            <v>3</v>
          </cell>
          <cell r="F946">
            <v>119</v>
          </cell>
          <cell r="G946">
            <v>170</v>
          </cell>
          <cell r="H946">
            <v>13</v>
          </cell>
          <cell r="I946">
            <v>1</v>
          </cell>
          <cell r="J946">
            <v>0</v>
          </cell>
          <cell r="K946">
            <v>1</v>
          </cell>
          <cell r="L946">
            <v>0</v>
          </cell>
          <cell r="M946">
            <v>307</v>
          </cell>
          <cell r="N946">
            <v>4</v>
          </cell>
        </row>
        <row r="947">
          <cell r="A947" t="str">
            <v>076</v>
          </cell>
          <cell r="B947" t="str">
            <v>0691</v>
          </cell>
          <cell r="C947" t="str">
            <v>C1</v>
          </cell>
          <cell r="D947">
            <v>553</v>
          </cell>
          <cell r="E947">
            <v>5</v>
          </cell>
          <cell r="F947">
            <v>109</v>
          </cell>
          <cell r="G947">
            <v>171</v>
          </cell>
          <cell r="H947">
            <v>15</v>
          </cell>
          <cell r="I947">
            <v>2</v>
          </cell>
          <cell r="J947">
            <v>0</v>
          </cell>
          <cell r="K947">
            <v>2</v>
          </cell>
          <cell r="L947">
            <v>0</v>
          </cell>
          <cell r="M947">
            <v>304</v>
          </cell>
          <cell r="N947">
            <v>1</v>
          </cell>
        </row>
        <row r="948">
          <cell r="A948" t="str">
            <v>076</v>
          </cell>
          <cell r="B948" t="str">
            <v>0692</v>
          </cell>
          <cell r="C948" t="str">
            <v>B</v>
          </cell>
          <cell r="D948">
            <v>552</v>
          </cell>
          <cell r="E948">
            <v>3</v>
          </cell>
          <cell r="F948">
            <v>134</v>
          </cell>
          <cell r="G948">
            <v>163</v>
          </cell>
          <cell r="H948">
            <v>15</v>
          </cell>
          <cell r="I948">
            <v>1</v>
          </cell>
          <cell r="J948">
            <v>0</v>
          </cell>
          <cell r="K948">
            <v>3</v>
          </cell>
          <cell r="L948">
            <v>0</v>
          </cell>
          <cell r="M948">
            <v>319</v>
          </cell>
          <cell r="N948">
            <v>0</v>
          </cell>
        </row>
        <row r="949">
          <cell r="A949" t="str">
            <v>076</v>
          </cell>
          <cell r="B949" t="str">
            <v>0692</v>
          </cell>
          <cell r="C949" t="str">
            <v>C1</v>
          </cell>
          <cell r="D949">
            <v>553</v>
          </cell>
          <cell r="E949">
            <v>2</v>
          </cell>
          <cell r="F949">
            <v>123</v>
          </cell>
          <cell r="G949">
            <v>174</v>
          </cell>
          <cell r="H949">
            <v>12</v>
          </cell>
          <cell r="I949">
            <v>3</v>
          </cell>
          <cell r="J949">
            <v>0</v>
          </cell>
          <cell r="K949">
            <v>6</v>
          </cell>
          <cell r="L949">
            <v>0</v>
          </cell>
          <cell r="M949">
            <v>320</v>
          </cell>
          <cell r="N949">
            <v>8</v>
          </cell>
        </row>
        <row r="950">
          <cell r="A950" t="str">
            <v>076</v>
          </cell>
          <cell r="B950" t="str">
            <v>0693</v>
          </cell>
          <cell r="C950" t="str">
            <v>B</v>
          </cell>
          <cell r="D950">
            <v>582</v>
          </cell>
          <cell r="E950">
            <v>0</v>
          </cell>
          <cell r="F950">
            <v>147</v>
          </cell>
          <cell r="G950">
            <v>161</v>
          </cell>
          <cell r="H950">
            <v>2</v>
          </cell>
          <cell r="I950">
            <v>2</v>
          </cell>
          <cell r="J950">
            <v>0</v>
          </cell>
          <cell r="K950">
            <v>1</v>
          </cell>
          <cell r="L950">
            <v>0</v>
          </cell>
          <cell r="M950">
            <v>313</v>
          </cell>
          <cell r="N950">
            <v>4</v>
          </cell>
        </row>
        <row r="951">
          <cell r="A951" t="str">
            <v>076</v>
          </cell>
          <cell r="B951" t="str">
            <v>0693</v>
          </cell>
          <cell r="C951" t="str">
            <v>C1</v>
          </cell>
          <cell r="D951">
            <v>583</v>
          </cell>
          <cell r="E951">
            <v>1</v>
          </cell>
          <cell r="F951">
            <v>137</v>
          </cell>
          <cell r="G951">
            <v>166</v>
          </cell>
          <cell r="H951">
            <v>5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309</v>
          </cell>
          <cell r="N951">
            <v>7</v>
          </cell>
        </row>
        <row r="952">
          <cell r="A952" t="str">
            <v>076</v>
          </cell>
          <cell r="B952" t="str">
            <v>0694</v>
          </cell>
          <cell r="C952" t="str">
            <v>B</v>
          </cell>
          <cell r="D952">
            <v>622</v>
          </cell>
          <cell r="E952">
            <v>3</v>
          </cell>
          <cell r="F952">
            <v>119</v>
          </cell>
          <cell r="G952">
            <v>198</v>
          </cell>
          <cell r="H952">
            <v>15</v>
          </cell>
          <cell r="I952">
            <v>1</v>
          </cell>
          <cell r="J952">
            <v>0</v>
          </cell>
          <cell r="K952">
            <v>2</v>
          </cell>
          <cell r="L952">
            <v>0</v>
          </cell>
          <cell r="M952">
            <v>338</v>
          </cell>
          <cell r="N952">
            <v>3</v>
          </cell>
        </row>
        <row r="953">
          <cell r="A953" t="str">
            <v>076</v>
          </cell>
          <cell r="B953" t="str">
            <v>0694</v>
          </cell>
          <cell r="C953" t="str">
            <v>C1</v>
          </cell>
          <cell r="D953">
            <v>622</v>
          </cell>
          <cell r="E953">
            <v>1</v>
          </cell>
          <cell r="F953">
            <v>133</v>
          </cell>
          <cell r="G953">
            <v>175</v>
          </cell>
          <cell r="H953">
            <v>24</v>
          </cell>
          <cell r="I953">
            <v>2</v>
          </cell>
          <cell r="J953">
            <v>0</v>
          </cell>
          <cell r="K953">
            <v>4</v>
          </cell>
          <cell r="L953">
            <v>0</v>
          </cell>
          <cell r="M953">
            <v>339</v>
          </cell>
          <cell r="N953">
            <v>6</v>
          </cell>
        </row>
        <row r="954">
          <cell r="A954" t="str">
            <v>076</v>
          </cell>
          <cell r="B954" t="str">
            <v>0695</v>
          </cell>
          <cell r="C954" t="str">
            <v>B</v>
          </cell>
          <cell r="D954">
            <v>499</v>
          </cell>
          <cell r="E954">
            <v>2</v>
          </cell>
          <cell r="F954">
            <v>107</v>
          </cell>
          <cell r="G954">
            <v>131</v>
          </cell>
          <cell r="H954">
            <v>15</v>
          </cell>
          <cell r="I954">
            <v>0</v>
          </cell>
          <cell r="J954">
            <v>0</v>
          </cell>
          <cell r="K954">
            <v>7</v>
          </cell>
          <cell r="L954">
            <v>0</v>
          </cell>
          <cell r="M954">
            <v>262</v>
          </cell>
          <cell r="N954">
            <v>6</v>
          </cell>
        </row>
        <row r="955">
          <cell r="A955" t="str">
            <v>076</v>
          </cell>
          <cell r="B955" t="str">
            <v>0695</v>
          </cell>
          <cell r="C955" t="str">
            <v>C1</v>
          </cell>
          <cell r="D955">
            <v>499</v>
          </cell>
          <cell r="E955">
            <v>5</v>
          </cell>
          <cell r="F955">
            <v>123</v>
          </cell>
          <cell r="G955">
            <v>118</v>
          </cell>
          <cell r="H955">
            <v>14</v>
          </cell>
          <cell r="I955">
            <v>0</v>
          </cell>
          <cell r="J955">
            <v>0</v>
          </cell>
          <cell r="K955">
            <v>3</v>
          </cell>
          <cell r="L955">
            <v>0</v>
          </cell>
          <cell r="M955">
            <v>263</v>
          </cell>
          <cell r="N955">
            <v>4</v>
          </cell>
        </row>
        <row r="956">
          <cell r="A956" t="str">
            <v>076</v>
          </cell>
          <cell r="B956" t="str">
            <v>0696</v>
          </cell>
          <cell r="C956" t="str">
            <v>B</v>
          </cell>
          <cell r="D956">
            <v>541</v>
          </cell>
          <cell r="E956">
            <v>7</v>
          </cell>
          <cell r="F956">
            <v>148</v>
          </cell>
          <cell r="G956">
            <v>124</v>
          </cell>
          <cell r="H956">
            <v>14</v>
          </cell>
          <cell r="I956">
            <v>1</v>
          </cell>
          <cell r="J956">
            <v>0</v>
          </cell>
          <cell r="K956">
            <v>1</v>
          </cell>
          <cell r="L956">
            <v>1</v>
          </cell>
          <cell r="M956">
            <v>296</v>
          </cell>
          <cell r="N956">
            <v>1</v>
          </cell>
        </row>
        <row r="957">
          <cell r="A957" t="str">
            <v>076</v>
          </cell>
          <cell r="B957" t="str">
            <v>0696</v>
          </cell>
          <cell r="C957" t="str">
            <v>C1</v>
          </cell>
          <cell r="D957">
            <v>542</v>
          </cell>
          <cell r="E957">
            <v>5</v>
          </cell>
          <cell r="F957">
            <v>158</v>
          </cell>
          <cell r="G957">
            <v>142</v>
          </cell>
          <cell r="H957">
            <v>25</v>
          </cell>
          <cell r="I957">
            <v>0</v>
          </cell>
          <cell r="J957">
            <v>0</v>
          </cell>
          <cell r="K957">
            <v>1</v>
          </cell>
          <cell r="L957">
            <v>0</v>
          </cell>
          <cell r="M957">
            <v>331</v>
          </cell>
          <cell r="N957">
            <v>2</v>
          </cell>
        </row>
        <row r="958">
          <cell r="A958" t="str">
            <v>076</v>
          </cell>
          <cell r="B958" t="str">
            <v>0697</v>
          </cell>
          <cell r="C958" t="str">
            <v>B</v>
          </cell>
          <cell r="D958">
            <v>687</v>
          </cell>
          <cell r="E958">
            <v>4</v>
          </cell>
          <cell r="F958">
            <v>136</v>
          </cell>
          <cell r="G958">
            <v>188</v>
          </cell>
          <cell r="H958">
            <v>10</v>
          </cell>
          <cell r="I958">
            <v>6</v>
          </cell>
          <cell r="J958">
            <v>0</v>
          </cell>
          <cell r="K958">
            <v>0</v>
          </cell>
          <cell r="L958">
            <v>0</v>
          </cell>
          <cell r="M958">
            <v>344</v>
          </cell>
          <cell r="N958">
            <v>5</v>
          </cell>
        </row>
        <row r="959">
          <cell r="A959" t="str">
            <v>076</v>
          </cell>
          <cell r="B959" t="str">
            <v>0697</v>
          </cell>
          <cell r="C959" t="str">
            <v>C1</v>
          </cell>
          <cell r="D959">
            <v>687</v>
          </cell>
          <cell r="E959">
            <v>6</v>
          </cell>
          <cell r="F959">
            <v>117</v>
          </cell>
          <cell r="G959">
            <v>179</v>
          </cell>
          <cell r="H959">
            <v>12</v>
          </cell>
          <cell r="I959">
            <v>1</v>
          </cell>
          <cell r="J959">
            <v>0</v>
          </cell>
          <cell r="K959">
            <v>0</v>
          </cell>
          <cell r="L959">
            <v>0</v>
          </cell>
          <cell r="M959">
            <v>315</v>
          </cell>
          <cell r="N959">
            <v>10</v>
          </cell>
        </row>
        <row r="960">
          <cell r="A960" t="str">
            <v>076</v>
          </cell>
          <cell r="B960" t="str">
            <v>0698</v>
          </cell>
          <cell r="C960" t="str">
            <v>B</v>
          </cell>
          <cell r="D960">
            <v>405</v>
          </cell>
          <cell r="E960">
            <v>4</v>
          </cell>
          <cell r="F960">
            <v>49</v>
          </cell>
          <cell r="G960">
            <v>48</v>
          </cell>
          <cell r="H960">
            <v>7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108</v>
          </cell>
          <cell r="N960">
            <v>2</v>
          </cell>
        </row>
        <row r="961">
          <cell r="A961" t="str">
            <v>076</v>
          </cell>
          <cell r="B961" t="str">
            <v>0698</v>
          </cell>
          <cell r="C961" t="str">
            <v>C1</v>
          </cell>
          <cell r="D961">
            <v>406</v>
          </cell>
          <cell r="E961">
            <v>3</v>
          </cell>
          <cell r="F961">
            <v>40</v>
          </cell>
          <cell r="G961">
            <v>69</v>
          </cell>
          <cell r="H961">
            <v>7</v>
          </cell>
          <cell r="I961">
            <v>2</v>
          </cell>
          <cell r="J961">
            <v>0</v>
          </cell>
          <cell r="K961">
            <v>1</v>
          </cell>
          <cell r="L961">
            <v>0</v>
          </cell>
          <cell r="M961">
            <v>122</v>
          </cell>
          <cell r="N961">
            <v>4</v>
          </cell>
        </row>
        <row r="962">
          <cell r="A962" t="str">
            <v>076</v>
          </cell>
          <cell r="B962" t="str">
            <v>0699</v>
          </cell>
          <cell r="C962" t="str">
            <v>B</v>
          </cell>
          <cell r="D962">
            <v>555</v>
          </cell>
          <cell r="E962">
            <v>5</v>
          </cell>
          <cell r="F962">
            <v>113</v>
          </cell>
          <cell r="G962">
            <v>157</v>
          </cell>
          <cell r="H962">
            <v>11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287</v>
          </cell>
          <cell r="N962">
            <v>2</v>
          </cell>
        </row>
        <row r="963">
          <cell r="A963" t="str">
            <v>076</v>
          </cell>
          <cell r="B963" t="str">
            <v>0699</v>
          </cell>
          <cell r="C963" t="str">
            <v>C1</v>
          </cell>
          <cell r="D963">
            <v>556</v>
          </cell>
          <cell r="E963">
            <v>2</v>
          </cell>
          <cell r="F963">
            <v>106</v>
          </cell>
          <cell r="G963">
            <v>152</v>
          </cell>
          <cell r="H963">
            <v>18</v>
          </cell>
          <cell r="I963">
            <v>2</v>
          </cell>
          <cell r="J963">
            <v>0</v>
          </cell>
          <cell r="K963">
            <v>2</v>
          </cell>
          <cell r="L963">
            <v>0</v>
          </cell>
          <cell r="M963">
            <v>282</v>
          </cell>
          <cell r="N963">
            <v>1</v>
          </cell>
        </row>
        <row r="964">
          <cell r="A964" t="str">
            <v>076</v>
          </cell>
          <cell r="B964" t="str">
            <v>0700</v>
          </cell>
          <cell r="C964" t="str">
            <v>B</v>
          </cell>
          <cell r="D964">
            <v>448</v>
          </cell>
          <cell r="E964">
            <v>4</v>
          </cell>
          <cell r="F964">
            <v>110</v>
          </cell>
          <cell r="G964">
            <v>111</v>
          </cell>
          <cell r="H964">
            <v>6</v>
          </cell>
          <cell r="I964">
            <v>1</v>
          </cell>
          <cell r="J964">
            <v>0</v>
          </cell>
          <cell r="K964">
            <v>0</v>
          </cell>
          <cell r="L964">
            <v>0</v>
          </cell>
          <cell r="M964">
            <v>232</v>
          </cell>
          <cell r="N964">
            <v>1</v>
          </cell>
        </row>
        <row r="965">
          <cell r="A965" t="str">
            <v>076</v>
          </cell>
          <cell r="B965" t="str">
            <v>0700</v>
          </cell>
          <cell r="C965" t="str">
            <v>C1</v>
          </cell>
          <cell r="D965">
            <v>449</v>
          </cell>
          <cell r="E965">
            <v>0</v>
          </cell>
          <cell r="F965">
            <v>112</v>
          </cell>
          <cell r="G965">
            <v>118</v>
          </cell>
          <cell r="H965">
            <v>8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238</v>
          </cell>
          <cell r="N965">
            <v>1</v>
          </cell>
        </row>
        <row r="966">
          <cell r="A966" t="str">
            <v>076</v>
          </cell>
          <cell r="B966" t="str">
            <v>0701</v>
          </cell>
          <cell r="C966" t="str">
            <v>B</v>
          </cell>
          <cell r="D966">
            <v>512</v>
          </cell>
          <cell r="E966">
            <v>4</v>
          </cell>
          <cell r="F966">
            <v>103</v>
          </cell>
          <cell r="G966">
            <v>164</v>
          </cell>
          <cell r="H966">
            <v>10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281</v>
          </cell>
          <cell r="N966">
            <v>2</v>
          </cell>
        </row>
        <row r="967">
          <cell r="A967" t="str">
            <v>076</v>
          </cell>
          <cell r="B967" t="str">
            <v>0701</v>
          </cell>
          <cell r="C967" t="str">
            <v>C1</v>
          </cell>
          <cell r="D967">
            <v>512</v>
          </cell>
          <cell r="E967">
            <v>1</v>
          </cell>
          <cell r="F967">
            <v>99</v>
          </cell>
          <cell r="G967">
            <v>133</v>
          </cell>
          <cell r="H967">
            <v>10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243</v>
          </cell>
          <cell r="N967">
            <v>1</v>
          </cell>
        </row>
        <row r="968">
          <cell r="A968" t="str">
            <v>076</v>
          </cell>
          <cell r="B968" t="str">
            <v>0702</v>
          </cell>
          <cell r="C968" t="str">
            <v>B</v>
          </cell>
          <cell r="D968">
            <v>552</v>
          </cell>
          <cell r="E968">
            <v>2</v>
          </cell>
          <cell r="F968">
            <v>107</v>
          </cell>
          <cell r="G968">
            <v>101</v>
          </cell>
          <cell r="H968">
            <v>30</v>
          </cell>
          <cell r="I968">
            <v>1</v>
          </cell>
          <cell r="J968">
            <v>0</v>
          </cell>
          <cell r="K968">
            <v>2</v>
          </cell>
          <cell r="L968">
            <v>0</v>
          </cell>
          <cell r="M968">
            <v>243</v>
          </cell>
          <cell r="N968">
            <v>2</v>
          </cell>
        </row>
        <row r="969">
          <cell r="A969" t="str">
            <v>076</v>
          </cell>
          <cell r="B969" t="str">
            <v>0702</v>
          </cell>
          <cell r="C969" t="str">
            <v>C1</v>
          </cell>
          <cell r="D969">
            <v>553</v>
          </cell>
          <cell r="E969">
            <v>3</v>
          </cell>
          <cell r="F969">
            <v>106</v>
          </cell>
          <cell r="G969">
            <v>144</v>
          </cell>
          <cell r="H969">
            <v>17</v>
          </cell>
          <cell r="I969">
            <v>0</v>
          </cell>
          <cell r="J969">
            <v>0</v>
          </cell>
          <cell r="K969">
            <v>5</v>
          </cell>
          <cell r="L969">
            <v>0</v>
          </cell>
          <cell r="M969">
            <v>275</v>
          </cell>
          <cell r="N969">
            <v>3</v>
          </cell>
        </row>
        <row r="970">
          <cell r="A970" t="str">
            <v>076</v>
          </cell>
          <cell r="B970" t="str">
            <v>0703</v>
          </cell>
          <cell r="C970" t="str">
            <v>B</v>
          </cell>
          <cell r="D970">
            <v>654</v>
          </cell>
          <cell r="E970">
            <v>0</v>
          </cell>
          <cell r="F970">
            <v>130</v>
          </cell>
          <cell r="G970">
            <v>137</v>
          </cell>
          <cell r="H970">
            <v>20</v>
          </cell>
          <cell r="I970">
            <v>3</v>
          </cell>
          <cell r="J970">
            <v>0</v>
          </cell>
          <cell r="K970">
            <v>3</v>
          </cell>
          <cell r="L970">
            <v>0</v>
          </cell>
          <cell r="M970">
            <v>293</v>
          </cell>
          <cell r="N970">
            <v>3</v>
          </cell>
        </row>
        <row r="971">
          <cell r="A971" t="str">
            <v>076</v>
          </cell>
          <cell r="B971" t="str">
            <v>0703</v>
          </cell>
          <cell r="C971" t="str">
            <v>C1</v>
          </cell>
          <cell r="D971">
            <v>655</v>
          </cell>
          <cell r="E971">
            <v>9</v>
          </cell>
          <cell r="F971">
            <v>158</v>
          </cell>
          <cell r="G971">
            <v>133</v>
          </cell>
          <cell r="H971">
            <v>20</v>
          </cell>
          <cell r="I971">
            <v>1</v>
          </cell>
          <cell r="J971">
            <v>0</v>
          </cell>
          <cell r="K971">
            <v>0</v>
          </cell>
          <cell r="L971">
            <v>0</v>
          </cell>
          <cell r="M971">
            <v>321</v>
          </cell>
          <cell r="N971">
            <v>4</v>
          </cell>
        </row>
        <row r="972">
          <cell r="A972" t="str">
            <v>076</v>
          </cell>
          <cell r="B972" t="str">
            <v>0704</v>
          </cell>
          <cell r="C972" t="str">
            <v>B</v>
          </cell>
          <cell r="D972">
            <v>284</v>
          </cell>
          <cell r="E972">
            <v>1</v>
          </cell>
          <cell r="F972">
            <v>100</v>
          </cell>
          <cell r="G972">
            <v>70</v>
          </cell>
          <cell r="H972">
            <v>6</v>
          </cell>
          <cell r="I972">
            <v>2</v>
          </cell>
          <cell r="J972">
            <v>0</v>
          </cell>
          <cell r="K972">
            <v>1</v>
          </cell>
          <cell r="L972">
            <v>0</v>
          </cell>
          <cell r="M972">
            <v>180</v>
          </cell>
          <cell r="N972">
            <v>4</v>
          </cell>
        </row>
        <row r="973">
          <cell r="A973" t="str">
            <v>076</v>
          </cell>
          <cell r="B973" t="str">
            <v>0705</v>
          </cell>
          <cell r="C973" t="str">
            <v>B</v>
          </cell>
          <cell r="D973">
            <v>147</v>
          </cell>
          <cell r="E973">
            <v>1</v>
          </cell>
          <cell r="F973">
            <v>73</v>
          </cell>
          <cell r="G973">
            <v>39</v>
          </cell>
          <cell r="H973">
            <v>5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118</v>
          </cell>
          <cell r="N973">
            <v>0</v>
          </cell>
        </row>
        <row r="974">
          <cell r="A974" t="str">
            <v>076</v>
          </cell>
          <cell r="B974" t="str">
            <v>0706</v>
          </cell>
          <cell r="C974" t="str">
            <v>B</v>
          </cell>
          <cell r="D974">
            <v>355</v>
          </cell>
          <cell r="E974">
            <v>0</v>
          </cell>
          <cell r="F974">
            <v>129</v>
          </cell>
          <cell r="G974">
            <v>118</v>
          </cell>
          <cell r="H974">
            <v>15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262</v>
          </cell>
          <cell r="N974">
            <v>0</v>
          </cell>
        </row>
        <row r="975">
          <cell r="A975" t="str">
            <v>076</v>
          </cell>
          <cell r="B975" t="str">
            <v>0707</v>
          </cell>
          <cell r="C975" t="str">
            <v>B</v>
          </cell>
          <cell r="D975">
            <v>462</v>
          </cell>
          <cell r="E975">
            <v>1</v>
          </cell>
          <cell r="F975">
            <v>209</v>
          </cell>
          <cell r="G975">
            <v>121</v>
          </cell>
          <cell r="H975">
            <v>6</v>
          </cell>
          <cell r="I975">
            <v>2</v>
          </cell>
          <cell r="J975">
            <v>0</v>
          </cell>
          <cell r="K975">
            <v>2</v>
          </cell>
          <cell r="L975">
            <v>0</v>
          </cell>
          <cell r="M975">
            <v>341</v>
          </cell>
          <cell r="N975">
            <v>5</v>
          </cell>
        </row>
        <row r="976">
          <cell r="A976" t="str">
            <v>076</v>
          </cell>
          <cell r="B976" t="str">
            <v>0708</v>
          </cell>
          <cell r="C976" t="str">
            <v>B</v>
          </cell>
          <cell r="D976">
            <v>507</v>
          </cell>
          <cell r="E976">
            <v>12</v>
          </cell>
          <cell r="F976">
            <v>176</v>
          </cell>
          <cell r="G976">
            <v>157</v>
          </cell>
          <cell r="H976">
            <v>7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352</v>
          </cell>
          <cell r="N976">
            <v>2</v>
          </cell>
        </row>
        <row r="977">
          <cell r="A977" t="str">
            <v>076</v>
          </cell>
          <cell r="B977" t="str">
            <v>0708</v>
          </cell>
          <cell r="C977" t="str">
            <v>C1</v>
          </cell>
          <cell r="D977">
            <v>508</v>
          </cell>
          <cell r="E977">
            <v>6</v>
          </cell>
          <cell r="F977">
            <v>145</v>
          </cell>
          <cell r="G977">
            <v>164</v>
          </cell>
          <cell r="H977">
            <v>2</v>
          </cell>
          <cell r="I977">
            <v>1</v>
          </cell>
          <cell r="J977">
            <v>0</v>
          </cell>
          <cell r="K977">
            <v>1</v>
          </cell>
          <cell r="L977">
            <v>0</v>
          </cell>
          <cell r="M977">
            <v>319</v>
          </cell>
          <cell r="N977">
            <v>1</v>
          </cell>
        </row>
        <row r="978">
          <cell r="A978" t="str">
            <v>076</v>
          </cell>
          <cell r="B978" t="str">
            <v>0709</v>
          </cell>
          <cell r="C978" t="str">
            <v>B</v>
          </cell>
          <cell r="D978">
            <v>482</v>
          </cell>
          <cell r="E978">
            <v>1</v>
          </cell>
          <cell r="F978">
            <v>89</v>
          </cell>
          <cell r="G978">
            <v>130</v>
          </cell>
          <cell r="H978">
            <v>5</v>
          </cell>
          <cell r="I978">
            <v>1</v>
          </cell>
          <cell r="J978">
            <v>0</v>
          </cell>
          <cell r="K978">
            <v>1</v>
          </cell>
          <cell r="L978">
            <v>0</v>
          </cell>
          <cell r="M978">
            <v>227</v>
          </cell>
          <cell r="N978">
            <v>6</v>
          </cell>
        </row>
        <row r="979">
          <cell r="A979" t="str">
            <v>076</v>
          </cell>
          <cell r="B979" t="str">
            <v>0709</v>
          </cell>
          <cell r="C979" t="str">
            <v>C1</v>
          </cell>
          <cell r="D979">
            <v>482</v>
          </cell>
          <cell r="E979">
            <v>4</v>
          </cell>
          <cell r="F979">
            <v>57</v>
          </cell>
          <cell r="G979">
            <v>124</v>
          </cell>
          <cell r="H979">
            <v>7</v>
          </cell>
          <cell r="I979">
            <v>0</v>
          </cell>
          <cell r="J979">
            <v>0</v>
          </cell>
          <cell r="K979">
            <v>2</v>
          </cell>
          <cell r="L979">
            <v>0</v>
          </cell>
          <cell r="M979">
            <v>194</v>
          </cell>
          <cell r="N979">
            <v>4</v>
          </cell>
        </row>
        <row r="980">
          <cell r="A980" t="str">
            <v>077</v>
          </cell>
          <cell r="B980" t="str">
            <v>0710</v>
          </cell>
          <cell r="C980" t="str">
            <v>B</v>
          </cell>
          <cell r="D980">
            <v>624</v>
          </cell>
          <cell r="E980">
            <v>0</v>
          </cell>
          <cell r="F980">
            <v>161</v>
          </cell>
          <cell r="G980">
            <v>231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392</v>
          </cell>
          <cell r="N980">
            <v>13</v>
          </cell>
        </row>
        <row r="981">
          <cell r="A981" t="str">
            <v>077</v>
          </cell>
          <cell r="B981" t="str">
            <v>0711</v>
          </cell>
          <cell r="C981" t="str">
            <v>B</v>
          </cell>
          <cell r="D981">
            <v>620</v>
          </cell>
          <cell r="E981">
            <v>0</v>
          </cell>
          <cell r="F981">
            <v>195</v>
          </cell>
          <cell r="G981">
            <v>198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393</v>
          </cell>
          <cell r="N981">
            <v>13</v>
          </cell>
        </row>
        <row r="982">
          <cell r="A982" t="str">
            <v>078</v>
          </cell>
          <cell r="B982" t="str">
            <v>0712</v>
          </cell>
          <cell r="C982" t="str">
            <v>B</v>
          </cell>
          <cell r="D982">
            <v>430</v>
          </cell>
          <cell r="E982">
            <v>0</v>
          </cell>
          <cell r="F982">
            <v>115</v>
          </cell>
          <cell r="G982">
            <v>97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212</v>
          </cell>
          <cell r="N982">
            <v>10</v>
          </cell>
        </row>
        <row r="983">
          <cell r="A983" t="str">
            <v>078</v>
          </cell>
          <cell r="B983" t="str">
            <v>0712</v>
          </cell>
          <cell r="C983" t="str">
            <v>C1</v>
          </cell>
          <cell r="D983">
            <v>431</v>
          </cell>
          <cell r="E983">
            <v>0</v>
          </cell>
          <cell r="F983">
            <v>94</v>
          </cell>
          <cell r="G983">
            <v>82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176</v>
          </cell>
          <cell r="N983">
            <v>11</v>
          </cell>
        </row>
        <row r="984">
          <cell r="A984" t="str">
            <v>078</v>
          </cell>
          <cell r="B984" t="str">
            <v>0713</v>
          </cell>
          <cell r="C984" t="str">
            <v>B</v>
          </cell>
          <cell r="D984">
            <v>305</v>
          </cell>
          <cell r="E984">
            <v>0</v>
          </cell>
          <cell r="F984">
            <v>57</v>
          </cell>
          <cell r="G984">
            <v>63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120</v>
          </cell>
          <cell r="N984">
            <v>6</v>
          </cell>
        </row>
        <row r="985">
          <cell r="A985" t="str">
            <v>086</v>
          </cell>
          <cell r="B985" t="str">
            <v>0741</v>
          </cell>
          <cell r="C985" t="str">
            <v>B</v>
          </cell>
          <cell r="D985">
            <v>384</v>
          </cell>
          <cell r="E985">
            <v>0</v>
          </cell>
          <cell r="F985">
            <v>85</v>
          </cell>
          <cell r="G985">
            <v>68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153</v>
          </cell>
          <cell r="N985">
            <v>6</v>
          </cell>
        </row>
        <row r="986">
          <cell r="A986" t="str">
            <v>086</v>
          </cell>
          <cell r="B986" t="str">
            <v>0741</v>
          </cell>
          <cell r="C986" t="str">
            <v>C1</v>
          </cell>
          <cell r="D986">
            <v>385</v>
          </cell>
          <cell r="E986">
            <v>0</v>
          </cell>
          <cell r="F986">
            <v>91</v>
          </cell>
          <cell r="G986">
            <v>67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158</v>
          </cell>
          <cell r="N986">
            <v>10</v>
          </cell>
        </row>
        <row r="987">
          <cell r="A987" t="str">
            <v>086</v>
          </cell>
          <cell r="B987" t="str">
            <v>0742</v>
          </cell>
          <cell r="C987" t="str">
            <v>B</v>
          </cell>
          <cell r="D987">
            <v>262</v>
          </cell>
          <cell r="E987">
            <v>0</v>
          </cell>
          <cell r="F987">
            <v>50</v>
          </cell>
          <cell r="G987">
            <v>22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72</v>
          </cell>
          <cell r="N987">
            <v>8</v>
          </cell>
        </row>
        <row r="988">
          <cell r="A988" t="str">
            <v>086</v>
          </cell>
          <cell r="B988" t="str">
            <v>0743</v>
          </cell>
          <cell r="C988" t="str">
            <v>B</v>
          </cell>
          <cell r="D988">
            <v>120</v>
          </cell>
          <cell r="E988">
            <v>0</v>
          </cell>
          <cell r="F988">
            <v>6</v>
          </cell>
          <cell r="G988">
            <v>18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24</v>
          </cell>
          <cell r="N988">
            <v>1</v>
          </cell>
        </row>
        <row r="989">
          <cell r="A989" t="str">
            <v>087</v>
          </cell>
          <cell r="B989" t="str">
            <v>0744</v>
          </cell>
          <cell r="C989" t="str">
            <v>B</v>
          </cell>
          <cell r="D989">
            <v>474</v>
          </cell>
          <cell r="E989">
            <v>0</v>
          </cell>
          <cell r="F989">
            <v>168</v>
          </cell>
          <cell r="G989">
            <v>131</v>
          </cell>
          <cell r="H989">
            <v>0</v>
          </cell>
          <cell r="I989">
            <v>0</v>
          </cell>
          <cell r="J989">
            <v>0</v>
          </cell>
          <cell r="K989">
            <v>6</v>
          </cell>
          <cell r="L989">
            <v>0</v>
          </cell>
          <cell r="M989">
            <v>305</v>
          </cell>
          <cell r="N989">
            <v>14</v>
          </cell>
        </row>
        <row r="990">
          <cell r="A990" t="str">
            <v>087</v>
          </cell>
          <cell r="B990" t="str">
            <v>0744</v>
          </cell>
          <cell r="C990" t="str">
            <v>C1</v>
          </cell>
          <cell r="D990">
            <v>474</v>
          </cell>
          <cell r="E990">
            <v>0</v>
          </cell>
          <cell r="F990">
            <v>176</v>
          </cell>
          <cell r="G990">
            <v>117</v>
          </cell>
          <cell r="H990">
            <v>0</v>
          </cell>
          <cell r="I990">
            <v>0</v>
          </cell>
          <cell r="J990">
            <v>0</v>
          </cell>
          <cell r="K990">
            <v>7</v>
          </cell>
          <cell r="L990">
            <v>0</v>
          </cell>
          <cell r="M990">
            <v>300</v>
          </cell>
          <cell r="N990">
            <v>9</v>
          </cell>
        </row>
        <row r="991">
          <cell r="A991" t="str">
            <v>087</v>
          </cell>
          <cell r="B991" t="str">
            <v>0745</v>
          </cell>
          <cell r="C991" t="str">
            <v>B</v>
          </cell>
          <cell r="D991">
            <v>416</v>
          </cell>
          <cell r="E991">
            <v>0</v>
          </cell>
          <cell r="F991">
            <v>126</v>
          </cell>
          <cell r="G991">
            <v>144</v>
          </cell>
          <cell r="H991">
            <v>0</v>
          </cell>
          <cell r="I991">
            <v>0</v>
          </cell>
          <cell r="J991">
            <v>0</v>
          </cell>
          <cell r="K991">
            <v>12</v>
          </cell>
          <cell r="L991">
            <v>0</v>
          </cell>
          <cell r="M991">
            <v>282</v>
          </cell>
          <cell r="N991">
            <v>11</v>
          </cell>
        </row>
        <row r="992">
          <cell r="A992" t="str">
            <v>087</v>
          </cell>
          <cell r="B992" t="str">
            <v>0745</v>
          </cell>
          <cell r="C992" t="str">
            <v>C1</v>
          </cell>
          <cell r="D992">
            <v>417</v>
          </cell>
          <cell r="E992">
            <v>0</v>
          </cell>
          <cell r="F992">
            <v>108</v>
          </cell>
          <cell r="G992">
            <v>123</v>
          </cell>
          <cell r="H992">
            <v>0</v>
          </cell>
          <cell r="I992">
            <v>0</v>
          </cell>
          <cell r="J992">
            <v>0</v>
          </cell>
          <cell r="K992">
            <v>10</v>
          </cell>
          <cell r="L992">
            <v>0</v>
          </cell>
          <cell r="M992">
            <v>241</v>
          </cell>
          <cell r="N992">
            <v>8</v>
          </cell>
        </row>
        <row r="993">
          <cell r="A993" t="str">
            <v>087</v>
          </cell>
          <cell r="B993" t="str">
            <v>0746</v>
          </cell>
          <cell r="C993" t="str">
            <v>B</v>
          </cell>
          <cell r="D993">
            <v>459</v>
          </cell>
          <cell r="E993">
            <v>0</v>
          </cell>
          <cell r="F993">
            <v>184</v>
          </cell>
          <cell r="G993">
            <v>118</v>
          </cell>
          <cell r="H993">
            <v>0</v>
          </cell>
          <cell r="I993">
            <v>0</v>
          </cell>
          <cell r="J993">
            <v>0</v>
          </cell>
          <cell r="K993">
            <v>9</v>
          </cell>
          <cell r="L993">
            <v>0</v>
          </cell>
          <cell r="M993">
            <v>311</v>
          </cell>
          <cell r="N993">
            <v>4</v>
          </cell>
        </row>
        <row r="994">
          <cell r="A994" t="str">
            <v>087</v>
          </cell>
          <cell r="B994" t="str">
            <v>0746</v>
          </cell>
          <cell r="C994" t="str">
            <v>C1</v>
          </cell>
          <cell r="D994">
            <v>459</v>
          </cell>
          <cell r="E994">
            <v>0</v>
          </cell>
          <cell r="F994">
            <v>183</v>
          </cell>
          <cell r="G994">
            <v>112</v>
          </cell>
          <cell r="H994">
            <v>0</v>
          </cell>
          <cell r="I994">
            <v>0</v>
          </cell>
          <cell r="J994">
            <v>0</v>
          </cell>
          <cell r="K994">
            <v>8</v>
          </cell>
          <cell r="L994">
            <v>0</v>
          </cell>
          <cell r="M994">
            <v>303</v>
          </cell>
          <cell r="N994">
            <v>8</v>
          </cell>
        </row>
        <row r="995">
          <cell r="A995" t="str">
            <v>099</v>
          </cell>
          <cell r="B995" t="str">
            <v>0764</v>
          </cell>
          <cell r="C995" t="str">
            <v>B</v>
          </cell>
          <cell r="D995">
            <v>540</v>
          </cell>
          <cell r="E995">
            <v>0</v>
          </cell>
          <cell r="F995">
            <v>237</v>
          </cell>
          <cell r="G995">
            <v>189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426</v>
          </cell>
          <cell r="N995">
            <v>8</v>
          </cell>
        </row>
        <row r="996">
          <cell r="A996" t="str">
            <v>099</v>
          </cell>
          <cell r="B996" t="str">
            <v>0764</v>
          </cell>
          <cell r="C996" t="str">
            <v>C1</v>
          </cell>
          <cell r="D996">
            <v>540</v>
          </cell>
          <cell r="E996">
            <v>0</v>
          </cell>
          <cell r="F996">
            <v>208</v>
          </cell>
          <cell r="G996">
            <v>209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417</v>
          </cell>
          <cell r="N996">
            <v>18</v>
          </cell>
        </row>
        <row r="997">
          <cell r="A997" t="str">
            <v>099</v>
          </cell>
          <cell r="B997" t="str">
            <v>0765</v>
          </cell>
          <cell r="C997" t="str">
            <v>B</v>
          </cell>
          <cell r="D997">
            <v>356</v>
          </cell>
          <cell r="E997">
            <v>0</v>
          </cell>
          <cell r="F997">
            <v>111</v>
          </cell>
          <cell r="G997">
            <v>72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183</v>
          </cell>
          <cell r="N997">
            <v>5</v>
          </cell>
        </row>
        <row r="998">
          <cell r="A998" t="str">
            <v>099</v>
          </cell>
          <cell r="B998" t="str">
            <v>0765</v>
          </cell>
          <cell r="C998" t="str">
            <v>X1</v>
          </cell>
          <cell r="D998">
            <v>308</v>
          </cell>
          <cell r="E998">
            <v>0</v>
          </cell>
          <cell r="F998">
            <v>127</v>
          </cell>
          <cell r="G998">
            <v>115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242</v>
          </cell>
          <cell r="N998">
            <v>3</v>
          </cell>
        </row>
        <row r="999">
          <cell r="A999" t="str">
            <v>100</v>
          </cell>
          <cell r="B999" t="str">
            <v>0766</v>
          </cell>
          <cell r="C999" t="str">
            <v>B</v>
          </cell>
          <cell r="D999">
            <v>716</v>
          </cell>
          <cell r="E999">
            <v>0</v>
          </cell>
          <cell r="F999">
            <v>207</v>
          </cell>
          <cell r="G999">
            <v>198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405</v>
          </cell>
          <cell r="N999">
            <v>20</v>
          </cell>
        </row>
        <row r="1000">
          <cell r="A1000" t="str">
            <v>100</v>
          </cell>
          <cell r="B1000" t="str">
            <v>0767</v>
          </cell>
          <cell r="C1000" t="str">
            <v>B</v>
          </cell>
          <cell r="D1000">
            <v>527</v>
          </cell>
          <cell r="E1000">
            <v>0</v>
          </cell>
          <cell r="F1000">
            <v>164</v>
          </cell>
          <cell r="G1000">
            <v>152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316</v>
          </cell>
          <cell r="N1000">
            <v>8</v>
          </cell>
        </row>
        <row r="1001">
          <cell r="A1001" t="str">
            <v>100</v>
          </cell>
          <cell r="B1001" t="str">
            <v>0768</v>
          </cell>
          <cell r="C1001" t="str">
            <v>B</v>
          </cell>
          <cell r="D1001">
            <v>628</v>
          </cell>
          <cell r="E1001">
            <v>0</v>
          </cell>
          <cell r="F1001">
            <v>163</v>
          </cell>
          <cell r="G1001">
            <v>209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372</v>
          </cell>
          <cell r="N1001">
            <v>14</v>
          </cell>
        </row>
        <row r="1002">
          <cell r="A1002" t="str">
            <v>100</v>
          </cell>
          <cell r="B1002" t="str">
            <v>0769</v>
          </cell>
          <cell r="C1002" t="str">
            <v>B</v>
          </cell>
          <cell r="D1002">
            <v>650</v>
          </cell>
          <cell r="E1002">
            <v>0</v>
          </cell>
          <cell r="F1002">
            <v>180</v>
          </cell>
          <cell r="G1002">
            <v>170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350</v>
          </cell>
          <cell r="N1002">
            <v>12</v>
          </cell>
        </row>
        <row r="1003">
          <cell r="A1003" t="str">
            <v>109</v>
          </cell>
          <cell r="B1003" t="str">
            <v>0792</v>
          </cell>
          <cell r="C1003" t="str">
            <v>B</v>
          </cell>
          <cell r="D1003">
            <v>448</v>
          </cell>
          <cell r="E1003">
            <v>0</v>
          </cell>
          <cell r="F1003">
            <v>156</v>
          </cell>
          <cell r="G1003">
            <v>78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234</v>
          </cell>
          <cell r="N1003">
            <v>11</v>
          </cell>
        </row>
        <row r="1004">
          <cell r="A1004" t="str">
            <v>109</v>
          </cell>
          <cell r="B1004" t="str">
            <v>0792</v>
          </cell>
          <cell r="C1004" t="str">
            <v>C1</v>
          </cell>
          <cell r="D1004">
            <v>449</v>
          </cell>
          <cell r="E1004">
            <v>0</v>
          </cell>
          <cell r="F1004">
            <v>173</v>
          </cell>
          <cell r="G1004">
            <v>86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259</v>
          </cell>
          <cell r="N1004">
            <v>18</v>
          </cell>
        </row>
        <row r="1005">
          <cell r="A1005" t="str">
            <v>109</v>
          </cell>
          <cell r="B1005" t="str">
            <v>0793</v>
          </cell>
          <cell r="C1005" t="str">
            <v>B</v>
          </cell>
          <cell r="D1005">
            <v>449</v>
          </cell>
          <cell r="E1005">
            <v>0</v>
          </cell>
          <cell r="F1005">
            <v>169</v>
          </cell>
          <cell r="G1005">
            <v>71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240</v>
          </cell>
          <cell r="N1005">
            <v>14</v>
          </cell>
        </row>
        <row r="1006">
          <cell r="A1006" t="str">
            <v>109</v>
          </cell>
          <cell r="B1006" t="str">
            <v>0793</v>
          </cell>
          <cell r="C1006" t="str">
            <v>C1</v>
          </cell>
          <cell r="D1006">
            <v>450</v>
          </cell>
          <cell r="E1006">
            <v>0</v>
          </cell>
          <cell r="F1006">
            <v>172</v>
          </cell>
          <cell r="G1006">
            <v>84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256</v>
          </cell>
          <cell r="N1006">
            <v>23</v>
          </cell>
        </row>
        <row r="1007">
          <cell r="A1007" t="str">
            <v>115</v>
          </cell>
          <cell r="B1007" t="str">
            <v>0804</v>
          </cell>
          <cell r="C1007" t="str">
            <v>B</v>
          </cell>
          <cell r="D1007">
            <v>403</v>
          </cell>
          <cell r="E1007">
            <v>0</v>
          </cell>
          <cell r="F1007">
            <v>162</v>
          </cell>
          <cell r="G1007">
            <v>138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300</v>
          </cell>
          <cell r="N1007">
            <v>11</v>
          </cell>
        </row>
        <row r="1008">
          <cell r="A1008" t="str">
            <v>115</v>
          </cell>
          <cell r="B1008" t="str">
            <v>0804</v>
          </cell>
          <cell r="C1008" t="str">
            <v>C1</v>
          </cell>
          <cell r="D1008">
            <v>404</v>
          </cell>
          <cell r="E1008">
            <v>0</v>
          </cell>
          <cell r="F1008">
            <v>140</v>
          </cell>
          <cell r="G1008">
            <v>161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301</v>
          </cell>
          <cell r="N1008">
            <v>11</v>
          </cell>
        </row>
        <row r="1009">
          <cell r="A1009" t="str">
            <v>115</v>
          </cell>
          <cell r="B1009" t="str">
            <v>0805</v>
          </cell>
          <cell r="C1009" t="str">
            <v>B</v>
          </cell>
          <cell r="D1009">
            <v>632</v>
          </cell>
          <cell r="E1009">
            <v>0</v>
          </cell>
          <cell r="F1009">
            <v>312</v>
          </cell>
          <cell r="G1009">
            <v>200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512</v>
          </cell>
          <cell r="N1009">
            <v>13</v>
          </cell>
        </row>
        <row r="1010">
          <cell r="A1010" t="str">
            <v>115</v>
          </cell>
          <cell r="B1010" t="str">
            <v>0806</v>
          </cell>
          <cell r="C1010" t="str">
            <v>B</v>
          </cell>
          <cell r="D1010">
            <v>392</v>
          </cell>
          <cell r="E1010">
            <v>0</v>
          </cell>
          <cell r="F1010">
            <v>237</v>
          </cell>
          <cell r="G1010">
            <v>49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286</v>
          </cell>
          <cell r="N1010">
            <v>17</v>
          </cell>
        </row>
        <row r="1011">
          <cell r="A1011" t="str">
            <v>121</v>
          </cell>
          <cell r="B1011" t="str">
            <v>0814</v>
          </cell>
          <cell r="C1011" t="str">
            <v>B</v>
          </cell>
          <cell r="D1011">
            <v>639</v>
          </cell>
          <cell r="E1011">
            <v>0</v>
          </cell>
          <cell r="F1011">
            <v>317</v>
          </cell>
          <cell r="G1011">
            <v>134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451</v>
          </cell>
          <cell r="N1011">
            <v>4</v>
          </cell>
        </row>
        <row r="1012">
          <cell r="A1012" t="str">
            <v>121</v>
          </cell>
          <cell r="B1012" t="str">
            <v>0814</v>
          </cell>
          <cell r="C1012" t="str">
            <v>C1</v>
          </cell>
          <cell r="D1012">
            <v>640</v>
          </cell>
          <cell r="E1012">
            <v>0</v>
          </cell>
          <cell r="F1012">
            <v>338</v>
          </cell>
          <cell r="G1012">
            <v>147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485</v>
          </cell>
          <cell r="N1012">
            <v>3</v>
          </cell>
        </row>
        <row r="1013">
          <cell r="A1013" t="str">
            <v>121</v>
          </cell>
          <cell r="B1013" t="str">
            <v>0815</v>
          </cell>
          <cell r="C1013" t="str">
            <v>B</v>
          </cell>
          <cell r="D1013">
            <v>737</v>
          </cell>
          <cell r="E1013">
            <v>0</v>
          </cell>
          <cell r="F1013">
            <v>350</v>
          </cell>
          <cell r="G1013">
            <v>164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514</v>
          </cell>
          <cell r="N1013">
            <v>0</v>
          </cell>
        </row>
        <row r="1014">
          <cell r="A1014" t="str">
            <v>121</v>
          </cell>
          <cell r="B1014" t="str">
            <v>0815</v>
          </cell>
          <cell r="C1014" t="str">
            <v>C1</v>
          </cell>
          <cell r="D1014">
            <v>737</v>
          </cell>
          <cell r="E1014">
            <v>0</v>
          </cell>
          <cell r="F1014">
            <v>341</v>
          </cell>
          <cell r="G1014">
            <v>178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519</v>
          </cell>
          <cell r="N1014">
            <v>3</v>
          </cell>
        </row>
        <row r="1015">
          <cell r="A1015" t="str">
            <v>121</v>
          </cell>
          <cell r="B1015" t="str">
            <v>0816</v>
          </cell>
          <cell r="C1015" t="str">
            <v>B</v>
          </cell>
          <cell r="D1015">
            <v>539</v>
          </cell>
          <cell r="E1015">
            <v>0</v>
          </cell>
          <cell r="F1015">
            <v>222</v>
          </cell>
          <cell r="G1015">
            <v>173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395</v>
          </cell>
          <cell r="N1015">
            <v>2</v>
          </cell>
        </row>
        <row r="1016">
          <cell r="A1016" t="str">
            <v>121</v>
          </cell>
          <cell r="B1016" t="str">
            <v>0816</v>
          </cell>
          <cell r="C1016" t="str">
            <v>C1</v>
          </cell>
          <cell r="D1016">
            <v>539</v>
          </cell>
          <cell r="E1016">
            <v>0</v>
          </cell>
          <cell r="F1016">
            <v>219</v>
          </cell>
          <cell r="G1016">
            <v>181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400</v>
          </cell>
          <cell r="N1016">
            <v>3</v>
          </cell>
        </row>
        <row r="1017">
          <cell r="A1017" t="str">
            <v>121</v>
          </cell>
          <cell r="B1017" t="str">
            <v>0816</v>
          </cell>
          <cell r="C1017" t="str">
            <v>C2</v>
          </cell>
          <cell r="D1017">
            <v>540</v>
          </cell>
          <cell r="E1017">
            <v>0</v>
          </cell>
          <cell r="F1017">
            <v>204</v>
          </cell>
          <cell r="G1017">
            <v>173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377</v>
          </cell>
          <cell r="N1017">
            <v>0</v>
          </cell>
        </row>
        <row r="1018">
          <cell r="A1018" t="str">
            <v>121</v>
          </cell>
          <cell r="B1018" t="str">
            <v>0817</v>
          </cell>
          <cell r="C1018" t="str">
            <v>B</v>
          </cell>
          <cell r="D1018">
            <v>693</v>
          </cell>
          <cell r="E1018">
            <v>0</v>
          </cell>
          <cell r="F1018">
            <v>239</v>
          </cell>
          <cell r="G1018">
            <v>213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452</v>
          </cell>
          <cell r="N1018">
            <v>7</v>
          </cell>
        </row>
        <row r="1019">
          <cell r="A1019" t="str">
            <v>121</v>
          </cell>
          <cell r="B1019" t="str">
            <v>0817</v>
          </cell>
          <cell r="C1019" t="str">
            <v>C1</v>
          </cell>
          <cell r="D1019">
            <v>694</v>
          </cell>
          <cell r="E1019">
            <v>0</v>
          </cell>
          <cell r="F1019">
            <v>204</v>
          </cell>
          <cell r="G1019">
            <v>238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442</v>
          </cell>
          <cell r="N1019">
            <v>7</v>
          </cell>
        </row>
        <row r="1020">
          <cell r="A1020" t="str">
            <v>121</v>
          </cell>
          <cell r="B1020" t="str">
            <v>0818</v>
          </cell>
          <cell r="C1020" t="str">
            <v>B</v>
          </cell>
          <cell r="D1020">
            <v>530</v>
          </cell>
          <cell r="E1020">
            <v>0</v>
          </cell>
          <cell r="F1020">
            <v>258</v>
          </cell>
          <cell r="G1020">
            <v>138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396</v>
          </cell>
          <cell r="N1020">
            <v>8</v>
          </cell>
        </row>
        <row r="1021">
          <cell r="A1021" t="str">
            <v>121</v>
          </cell>
          <cell r="B1021" t="str">
            <v>0818</v>
          </cell>
          <cell r="C1021" t="str">
            <v>C1</v>
          </cell>
          <cell r="D1021">
            <v>530</v>
          </cell>
          <cell r="E1021">
            <v>0</v>
          </cell>
          <cell r="F1021">
            <v>253</v>
          </cell>
          <cell r="G1021">
            <v>140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393</v>
          </cell>
          <cell r="N1021">
            <v>10</v>
          </cell>
        </row>
        <row r="1022">
          <cell r="A1022" t="str">
            <v>121</v>
          </cell>
          <cell r="B1022" t="str">
            <v>0818</v>
          </cell>
          <cell r="C1022" t="str">
            <v>C2</v>
          </cell>
          <cell r="D1022">
            <v>531</v>
          </cell>
          <cell r="E1022">
            <v>0</v>
          </cell>
          <cell r="F1022">
            <v>255</v>
          </cell>
          <cell r="G1022">
            <v>137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392</v>
          </cell>
          <cell r="N1022">
            <v>0</v>
          </cell>
        </row>
        <row r="1023">
          <cell r="A1023" t="str">
            <v>121</v>
          </cell>
          <cell r="B1023" t="str">
            <v>0819</v>
          </cell>
          <cell r="C1023" t="str">
            <v>B</v>
          </cell>
          <cell r="D1023">
            <v>682</v>
          </cell>
          <cell r="E1023">
            <v>0</v>
          </cell>
          <cell r="F1023">
            <v>351</v>
          </cell>
          <cell r="G1023">
            <v>205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556</v>
          </cell>
          <cell r="N1023">
            <v>1</v>
          </cell>
        </row>
        <row r="1024">
          <cell r="A1024" t="str">
            <v>121</v>
          </cell>
          <cell r="B1024" t="str">
            <v>0819</v>
          </cell>
          <cell r="C1024" t="str">
            <v>C1</v>
          </cell>
          <cell r="D1024">
            <v>682</v>
          </cell>
          <cell r="E1024">
            <v>0</v>
          </cell>
          <cell r="F1024">
            <v>365</v>
          </cell>
          <cell r="G1024">
            <v>167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532</v>
          </cell>
          <cell r="N1024">
            <v>0</v>
          </cell>
        </row>
        <row r="1025">
          <cell r="A1025" t="str">
            <v>127</v>
          </cell>
          <cell r="B1025" t="str">
            <v>0838</v>
          </cell>
          <cell r="C1025" t="str">
            <v>B</v>
          </cell>
          <cell r="D1025">
            <v>540</v>
          </cell>
          <cell r="E1025">
            <v>0</v>
          </cell>
          <cell r="F1025">
            <v>259</v>
          </cell>
          <cell r="G1025">
            <v>40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299</v>
          </cell>
          <cell r="N1025">
            <v>0</v>
          </cell>
        </row>
        <row r="1026">
          <cell r="A1026" t="str">
            <v>127</v>
          </cell>
          <cell r="B1026" t="str">
            <v>0838</v>
          </cell>
          <cell r="C1026" t="str">
            <v>C1</v>
          </cell>
          <cell r="D1026">
            <v>540</v>
          </cell>
          <cell r="E1026">
            <v>0</v>
          </cell>
          <cell r="F1026">
            <v>270</v>
          </cell>
          <cell r="G1026">
            <v>43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313</v>
          </cell>
          <cell r="N1026">
            <v>0</v>
          </cell>
        </row>
        <row r="1027">
          <cell r="A1027" t="str">
            <v>127</v>
          </cell>
          <cell r="B1027" t="str">
            <v>0839</v>
          </cell>
          <cell r="C1027" t="str">
            <v>B</v>
          </cell>
          <cell r="D1027">
            <v>380</v>
          </cell>
          <cell r="E1027">
            <v>0</v>
          </cell>
          <cell r="F1027">
            <v>176</v>
          </cell>
          <cell r="G1027">
            <v>41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217</v>
          </cell>
          <cell r="N1027">
            <v>1</v>
          </cell>
        </row>
        <row r="1028">
          <cell r="A1028" t="str">
            <v>127</v>
          </cell>
          <cell r="B1028" t="str">
            <v>0839</v>
          </cell>
          <cell r="C1028" t="str">
            <v>C1</v>
          </cell>
          <cell r="D1028">
            <v>380</v>
          </cell>
          <cell r="E1028">
            <v>0</v>
          </cell>
          <cell r="F1028">
            <v>183</v>
          </cell>
          <cell r="G1028">
            <v>49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232</v>
          </cell>
          <cell r="N1028">
            <v>1</v>
          </cell>
        </row>
        <row r="1029">
          <cell r="A1029" t="str">
            <v>127</v>
          </cell>
          <cell r="B1029" t="str">
            <v>0840</v>
          </cell>
          <cell r="C1029" t="str">
            <v>B</v>
          </cell>
          <cell r="D1029">
            <v>418</v>
          </cell>
          <cell r="E1029">
            <v>0</v>
          </cell>
          <cell r="F1029">
            <v>160</v>
          </cell>
          <cell r="G1029">
            <v>72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232</v>
          </cell>
          <cell r="N1029">
            <v>1</v>
          </cell>
        </row>
        <row r="1030">
          <cell r="A1030" t="str">
            <v>127</v>
          </cell>
          <cell r="B1030" t="str">
            <v>0840</v>
          </cell>
          <cell r="C1030" t="str">
            <v>C1</v>
          </cell>
          <cell r="D1030">
            <v>419</v>
          </cell>
          <cell r="E1030">
            <v>0</v>
          </cell>
          <cell r="F1030">
            <v>173</v>
          </cell>
          <cell r="G1030">
            <v>35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208</v>
          </cell>
          <cell r="N1030">
            <v>0</v>
          </cell>
        </row>
        <row r="1031">
          <cell r="A1031" t="str">
            <v>131</v>
          </cell>
          <cell r="B1031" t="str">
            <v>0851</v>
          </cell>
          <cell r="C1031" t="str">
            <v>B</v>
          </cell>
          <cell r="D1031">
            <v>378</v>
          </cell>
          <cell r="E1031">
            <v>0</v>
          </cell>
          <cell r="F1031">
            <v>179</v>
          </cell>
          <cell r="G1031">
            <v>39</v>
          </cell>
          <cell r="H1031">
            <v>0</v>
          </cell>
          <cell r="I1031">
            <v>112</v>
          </cell>
          <cell r="J1031">
            <v>0</v>
          </cell>
          <cell r="K1031">
            <v>0</v>
          </cell>
          <cell r="L1031">
            <v>0</v>
          </cell>
          <cell r="M1031">
            <v>330</v>
          </cell>
          <cell r="N1031">
            <v>6</v>
          </cell>
        </row>
        <row r="1032">
          <cell r="A1032" t="str">
            <v>131</v>
          </cell>
          <cell r="B1032" t="str">
            <v>0851</v>
          </cell>
          <cell r="C1032" t="str">
            <v>C1</v>
          </cell>
          <cell r="D1032">
            <v>378</v>
          </cell>
          <cell r="E1032">
            <v>0</v>
          </cell>
          <cell r="F1032">
            <v>151</v>
          </cell>
          <cell r="G1032">
            <v>33</v>
          </cell>
          <cell r="H1032">
            <v>0</v>
          </cell>
          <cell r="I1032">
            <v>126</v>
          </cell>
          <cell r="J1032">
            <v>0</v>
          </cell>
          <cell r="K1032">
            <v>0</v>
          </cell>
          <cell r="L1032">
            <v>0</v>
          </cell>
          <cell r="M1032">
            <v>310</v>
          </cell>
          <cell r="N1032">
            <v>8</v>
          </cell>
        </row>
        <row r="1033">
          <cell r="A1033" t="str">
            <v>131</v>
          </cell>
          <cell r="B1033" t="str">
            <v>0852</v>
          </cell>
          <cell r="C1033" t="str">
            <v>B</v>
          </cell>
          <cell r="D1033">
            <v>415</v>
          </cell>
          <cell r="E1033">
            <v>0</v>
          </cell>
          <cell r="F1033">
            <v>217</v>
          </cell>
          <cell r="G1033">
            <v>29</v>
          </cell>
          <cell r="H1033">
            <v>0</v>
          </cell>
          <cell r="I1033">
            <v>93</v>
          </cell>
          <cell r="J1033">
            <v>0</v>
          </cell>
          <cell r="K1033">
            <v>0</v>
          </cell>
          <cell r="L1033">
            <v>0</v>
          </cell>
          <cell r="M1033">
            <v>339</v>
          </cell>
          <cell r="N1033">
            <v>1</v>
          </cell>
        </row>
        <row r="1034">
          <cell r="A1034" t="str">
            <v>131</v>
          </cell>
          <cell r="B1034" t="str">
            <v>0852</v>
          </cell>
          <cell r="C1034" t="str">
            <v>C1</v>
          </cell>
          <cell r="D1034">
            <v>416</v>
          </cell>
          <cell r="E1034">
            <v>0</v>
          </cell>
          <cell r="F1034">
            <v>167</v>
          </cell>
          <cell r="G1034">
            <v>31</v>
          </cell>
          <cell r="H1034">
            <v>0</v>
          </cell>
          <cell r="I1034">
            <v>129</v>
          </cell>
          <cell r="J1034">
            <v>0</v>
          </cell>
          <cell r="K1034">
            <v>0</v>
          </cell>
          <cell r="L1034">
            <v>0</v>
          </cell>
          <cell r="M1034">
            <v>327</v>
          </cell>
          <cell r="N1034">
            <v>9</v>
          </cell>
        </row>
        <row r="1035">
          <cell r="A1035" t="str">
            <v>131</v>
          </cell>
          <cell r="B1035" t="str">
            <v>0853</v>
          </cell>
          <cell r="C1035" t="str">
            <v>B</v>
          </cell>
          <cell r="D1035">
            <v>483</v>
          </cell>
          <cell r="E1035">
            <v>0</v>
          </cell>
          <cell r="F1035">
            <v>155</v>
          </cell>
          <cell r="G1035">
            <v>65</v>
          </cell>
          <cell r="H1035">
            <v>0</v>
          </cell>
          <cell r="I1035">
            <v>158</v>
          </cell>
          <cell r="J1035">
            <v>0</v>
          </cell>
          <cell r="K1035">
            <v>0</v>
          </cell>
          <cell r="L1035">
            <v>0</v>
          </cell>
          <cell r="M1035">
            <v>378</v>
          </cell>
          <cell r="N1035">
            <v>7</v>
          </cell>
        </row>
        <row r="1036">
          <cell r="A1036" t="str">
            <v>131</v>
          </cell>
          <cell r="B1036" t="str">
            <v>0853</v>
          </cell>
          <cell r="C1036" t="str">
            <v>C1</v>
          </cell>
          <cell r="D1036">
            <v>484</v>
          </cell>
          <cell r="E1036">
            <v>0</v>
          </cell>
          <cell r="F1036">
            <v>177</v>
          </cell>
          <cell r="G1036">
            <v>93</v>
          </cell>
          <cell r="H1036">
            <v>0</v>
          </cell>
          <cell r="I1036">
            <v>125</v>
          </cell>
          <cell r="J1036">
            <v>0</v>
          </cell>
          <cell r="K1036">
            <v>0</v>
          </cell>
          <cell r="L1036">
            <v>0</v>
          </cell>
          <cell r="M1036">
            <v>395</v>
          </cell>
          <cell r="N1036">
            <v>6</v>
          </cell>
        </row>
        <row r="1037">
          <cell r="A1037" t="str">
            <v>131</v>
          </cell>
          <cell r="B1037" t="str">
            <v>0854</v>
          </cell>
          <cell r="C1037" t="str">
            <v>B</v>
          </cell>
          <cell r="D1037">
            <v>727</v>
          </cell>
          <cell r="E1037">
            <v>0</v>
          </cell>
          <cell r="F1037">
            <v>199</v>
          </cell>
          <cell r="G1037">
            <v>128</v>
          </cell>
          <cell r="H1037">
            <v>0</v>
          </cell>
          <cell r="I1037">
            <v>234</v>
          </cell>
          <cell r="J1037">
            <v>0</v>
          </cell>
          <cell r="K1037">
            <v>0</v>
          </cell>
          <cell r="L1037">
            <v>0</v>
          </cell>
          <cell r="M1037">
            <v>561</v>
          </cell>
          <cell r="N1037">
            <v>0</v>
          </cell>
        </row>
        <row r="1038">
          <cell r="A1038" t="str">
            <v>131</v>
          </cell>
          <cell r="B1038" t="str">
            <v>0854</v>
          </cell>
          <cell r="C1038" t="str">
            <v>C1</v>
          </cell>
          <cell r="D1038">
            <v>727</v>
          </cell>
          <cell r="E1038">
            <v>0</v>
          </cell>
          <cell r="F1038">
            <v>178</v>
          </cell>
          <cell r="G1038">
            <v>138</v>
          </cell>
          <cell r="H1038">
            <v>0</v>
          </cell>
          <cell r="I1038">
            <v>245</v>
          </cell>
          <cell r="J1038">
            <v>0</v>
          </cell>
          <cell r="K1038">
            <v>0</v>
          </cell>
          <cell r="L1038">
            <v>0</v>
          </cell>
          <cell r="M1038">
            <v>561</v>
          </cell>
          <cell r="N1038">
            <v>24</v>
          </cell>
        </row>
        <row r="1039">
          <cell r="A1039" t="str">
            <v>131</v>
          </cell>
          <cell r="B1039" t="str">
            <v>0855</v>
          </cell>
          <cell r="C1039" t="str">
            <v>B</v>
          </cell>
          <cell r="D1039">
            <v>418</v>
          </cell>
          <cell r="E1039">
            <v>0</v>
          </cell>
          <cell r="F1039">
            <v>88</v>
          </cell>
          <cell r="G1039">
            <v>80</v>
          </cell>
          <cell r="H1039">
            <v>0</v>
          </cell>
          <cell r="I1039">
            <v>180</v>
          </cell>
          <cell r="J1039">
            <v>0</v>
          </cell>
          <cell r="K1039">
            <v>0</v>
          </cell>
          <cell r="L1039">
            <v>0</v>
          </cell>
          <cell r="M1039">
            <v>348</v>
          </cell>
          <cell r="N1039">
            <v>8</v>
          </cell>
        </row>
        <row r="1040">
          <cell r="A1040" t="str">
            <v>131</v>
          </cell>
          <cell r="B1040" t="str">
            <v>0856</v>
          </cell>
          <cell r="C1040" t="str">
            <v>B</v>
          </cell>
          <cell r="D1040">
            <v>661</v>
          </cell>
          <cell r="E1040">
            <v>0</v>
          </cell>
          <cell r="F1040">
            <v>198</v>
          </cell>
          <cell r="G1040">
            <v>168</v>
          </cell>
          <cell r="H1040">
            <v>0</v>
          </cell>
          <cell r="I1040">
            <v>187</v>
          </cell>
          <cell r="J1040">
            <v>0</v>
          </cell>
          <cell r="K1040">
            <v>0</v>
          </cell>
          <cell r="L1040">
            <v>0</v>
          </cell>
          <cell r="M1040">
            <v>553</v>
          </cell>
          <cell r="N1040">
            <v>13</v>
          </cell>
        </row>
        <row r="1041">
          <cell r="A1041" t="str">
            <v>131</v>
          </cell>
          <cell r="B1041" t="str">
            <v>0856</v>
          </cell>
          <cell r="C1041" t="str">
            <v>C1</v>
          </cell>
          <cell r="D1041">
            <v>662</v>
          </cell>
          <cell r="E1041">
            <v>0</v>
          </cell>
          <cell r="F1041">
            <v>220</v>
          </cell>
          <cell r="G1041">
            <v>101</v>
          </cell>
          <cell r="H1041">
            <v>0</v>
          </cell>
          <cell r="I1041">
            <v>231</v>
          </cell>
          <cell r="J1041">
            <v>0</v>
          </cell>
          <cell r="K1041">
            <v>0</v>
          </cell>
          <cell r="L1041">
            <v>0</v>
          </cell>
          <cell r="M1041">
            <v>552</v>
          </cell>
          <cell r="N1041">
            <v>14</v>
          </cell>
        </row>
        <row r="1042">
          <cell r="A1042" t="str">
            <v>131</v>
          </cell>
          <cell r="B1042" t="str">
            <v>0857</v>
          </cell>
          <cell r="C1042" t="str">
            <v>B</v>
          </cell>
          <cell r="D1042">
            <v>663</v>
          </cell>
          <cell r="E1042">
            <v>0</v>
          </cell>
          <cell r="F1042">
            <v>308</v>
          </cell>
          <cell r="G1042">
            <v>104</v>
          </cell>
          <cell r="H1042">
            <v>0</v>
          </cell>
          <cell r="I1042">
            <v>119</v>
          </cell>
          <cell r="J1042">
            <v>0</v>
          </cell>
          <cell r="K1042">
            <v>0</v>
          </cell>
          <cell r="L1042">
            <v>0</v>
          </cell>
          <cell r="M1042">
            <v>531</v>
          </cell>
          <cell r="N1042">
            <v>16</v>
          </cell>
        </row>
        <row r="1043">
          <cell r="A1043" t="str">
            <v>131</v>
          </cell>
          <cell r="B1043" t="str">
            <v>0857</v>
          </cell>
          <cell r="C1043" t="str">
            <v>C1</v>
          </cell>
          <cell r="D1043">
            <v>664</v>
          </cell>
          <cell r="E1043">
            <v>0</v>
          </cell>
          <cell r="F1043">
            <v>272</v>
          </cell>
          <cell r="G1043">
            <v>88</v>
          </cell>
          <cell r="H1043">
            <v>0</v>
          </cell>
          <cell r="I1043">
            <v>188</v>
          </cell>
          <cell r="J1043">
            <v>0</v>
          </cell>
          <cell r="K1043">
            <v>0</v>
          </cell>
          <cell r="L1043">
            <v>0</v>
          </cell>
          <cell r="M1043">
            <v>548</v>
          </cell>
          <cell r="N1043">
            <v>14</v>
          </cell>
        </row>
        <row r="1044">
          <cell r="A1044" t="str">
            <v>131</v>
          </cell>
          <cell r="B1044" t="str">
            <v>0858</v>
          </cell>
          <cell r="C1044" t="str">
            <v>B</v>
          </cell>
          <cell r="D1044">
            <v>571</v>
          </cell>
          <cell r="E1044">
            <v>0</v>
          </cell>
          <cell r="F1044">
            <v>225</v>
          </cell>
          <cell r="G1044">
            <v>83</v>
          </cell>
          <cell r="H1044">
            <v>0</v>
          </cell>
          <cell r="I1044">
            <v>138</v>
          </cell>
          <cell r="J1044">
            <v>0</v>
          </cell>
          <cell r="K1044">
            <v>0</v>
          </cell>
          <cell r="L1044">
            <v>0</v>
          </cell>
          <cell r="M1044">
            <v>446</v>
          </cell>
          <cell r="N1044">
            <v>9</v>
          </cell>
        </row>
        <row r="1045">
          <cell r="A1045" t="str">
            <v>131</v>
          </cell>
          <cell r="B1045" t="str">
            <v>0858</v>
          </cell>
          <cell r="C1045" t="str">
            <v>C1</v>
          </cell>
          <cell r="D1045">
            <v>571</v>
          </cell>
          <cell r="E1045">
            <v>0</v>
          </cell>
          <cell r="F1045">
            <v>266</v>
          </cell>
          <cell r="G1045">
            <v>55</v>
          </cell>
          <cell r="H1045">
            <v>0</v>
          </cell>
          <cell r="I1045">
            <v>134</v>
          </cell>
          <cell r="J1045">
            <v>0</v>
          </cell>
          <cell r="K1045">
            <v>0</v>
          </cell>
          <cell r="L1045">
            <v>0</v>
          </cell>
          <cell r="M1045">
            <v>455</v>
          </cell>
          <cell r="N1045">
            <v>11</v>
          </cell>
        </row>
        <row r="1046">
          <cell r="A1046" t="str">
            <v>131</v>
          </cell>
          <cell r="B1046" t="str">
            <v>0859</v>
          </cell>
          <cell r="C1046" t="str">
            <v>B</v>
          </cell>
          <cell r="D1046">
            <v>604</v>
          </cell>
          <cell r="E1046">
            <v>0</v>
          </cell>
          <cell r="F1046">
            <v>177</v>
          </cell>
          <cell r="G1046">
            <v>101</v>
          </cell>
          <cell r="H1046">
            <v>0</v>
          </cell>
          <cell r="I1046">
            <v>224</v>
          </cell>
          <cell r="J1046">
            <v>0</v>
          </cell>
          <cell r="K1046">
            <v>0</v>
          </cell>
          <cell r="L1046">
            <v>0</v>
          </cell>
          <cell r="M1046">
            <v>502</v>
          </cell>
          <cell r="N1046">
            <v>11</v>
          </cell>
        </row>
        <row r="1047">
          <cell r="A1047" t="str">
            <v>131</v>
          </cell>
          <cell r="B1047" t="str">
            <v>0860</v>
          </cell>
          <cell r="C1047" t="str">
            <v>B</v>
          </cell>
          <cell r="D1047">
            <v>360</v>
          </cell>
          <cell r="E1047">
            <v>0</v>
          </cell>
          <cell r="F1047">
            <v>102</v>
          </cell>
          <cell r="G1047">
            <v>73</v>
          </cell>
          <cell r="H1047">
            <v>0</v>
          </cell>
          <cell r="I1047">
            <v>113</v>
          </cell>
          <cell r="J1047">
            <v>0</v>
          </cell>
          <cell r="K1047">
            <v>0</v>
          </cell>
          <cell r="L1047">
            <v>0</v>
          </cell>
          <cell r="M1047">
            <v>288</v>
          </cell>
          <cell r="N1047">
            <v>8</v>
          </cell>
        </row>
        <row r="1048">
          <cell r="A1048" t="str">
            <v>131</v>
          </cell>
          <cell r="B1048" t="str">
            <v>0861</v>
          </cell>
          <cell r="C1048" t="str">
            <v>B</v>
          </cell>
          <cell r="D1048">
            <v>559</v>
          </cell>
          <cell r="E1048">
            <v>0</v>
          </cell>
          <cell r="F1048">
            <v>199</v>
          </cell>
          <cell r="G1048">
            <v>35</v>
          </cell>
          <cell r="H1048">
            <v>0</v>
          </cell>
          <cell r="I1048">
            <v>227</v>
          </cell>
          <cell r="J1048">
            <v>0</v>
          </cell>
          <cell r="K1048">
            <v>0</v>
          </cell>
          <cell r="L1048">
            <v>0</v>
          </cell>
          <cell r="M1048">
            <v>461</v>
          </cell>
          <cell r="N1048">
            <v>0</v>
          </cell>
        </row>
        <row r="1049">
          <cell r="A1049" t="str">
            <v>131</v>
          </cell>
          <cell r="B1049" t="str">
            <v>0861</v>
          </cell>
          <cell r="C1049" t="str">
            <v>C1</v>
          </cell>
          <cell r="D1049">
            <v>559</v>
          </cell>
          <cell r="E1049">
            <v>0</v>
          </cell>
          <cell r="F1049">
            <v>250</v>
          </cell>
          <cell r="G1049">
            <v>27</v>
          </cell>
          <cell r="H1049">
            <v>0</v>
          </cell>
          <cell r="I1049">
            <v>197</v>
          </cell>
          <cell r="J1049">
            <v>0</v>
          </cell>
          <cell r="K1049">
            <v>0</v>
          </cell>
          <cell r="L1049">
            <v>0</v>
          </cell>
          <cell r="M1049">
            <v>474</v>
          </cell>
          <cell r="N1049">
            <v>10</v>
          </cell>
        </row>
        <row r="1050">
          <cell r="A1050" t="str">
            <v>133</v>
          </cell>
          <cell r="B1050" t="str">
            <v>0866</v>
          </cell>
          <cell r="C1050" t="str">
            <v>B</v>
          </cell>
          <cell r="D1050">
            <v>678</v>
          </cell>
          <cell r="E1050">
            <v>0</v>
          </cell>
          <cell r="F1050">
            <v>287</v>
          </cell>
          <cell r="G1050">
            <v>300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587</v>
          </cell>
          <cell r="N1050">
            <v>0</v>
          </cell>
        </row>
        <row r="1051">
          <cell r="A1051" t="str">
            <v>133</v>
          </cell>
          <cell r="B1051" t="str">
            <v>0866</v>
          </cell>
          <cell r="C1051" t="str">
            <v>C1</v>
          </cell>
          <cell r="D1051">
            <v>678</v>
          </cell>
          <cell r="E1051">
            <v>0</v>
          </cell>
          <cell r="F1051">
            <v>282</v>
          </cell>
          <cell r="G1051">
            <v>304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586</v>
          </cell>
          <cell r="N1051">
            <v>0</v>
          </cell>
        </row>
        <row r="1052">
          <cell r="A1052" t="str">
            <v>133</v>
          </cell>
          <cell r="B1052" t="str">
            <v>0867</v>
          </cell>
          <cell r="C1052" t="str">
            <v>B</v>
          </cell>
          <cell r="D1052">
            <v>690</v>
          </cell>
          <cell r="E1052">
            <v>0</v>
          </cell>
          <cell r="F1052">
            <v>303</v>
          </cell>
          <cell r="G1052">
            <v>297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600</v>
          </cell>
          <cell r="N1052">
            <v>4</v>
          </cell>
        </row>
        <row r="1053">
          <cell r="A1053" t="str">
            <v>133</v>
          </cell>
          <cell r="B1053" t="str">
            <v>0867</v>
          </cell>
          <cell r="C1053" t="str">
            <v>C1</v>
          </cell>
          <cell r="D1053">
            <v>691</v>
          </cell>
          <cell r="E1053">
            <v>0</v>
          </cell>
          <cell r="F1053">
            <v>298</v>
          </cell>
          <cell r="G1053">
            <v>315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613</v>
          </cell>
          <cell r="N1053">
            <v>2</v>
          </cell>
        </row>
        <row r="1054">
          <cell r="A1054" t="str">
            <v>133</v>
          </cell>
          <cell r="B1054" t="str">
            <v>0868</v>
          </cell>
          <cell r="C1054" t="str">
            <v>B</v>
          </cell>
          <cell r="D1054">
            <v>729</v>
          </cell>
          <cell r="E1054">
            <v>0</v>
          </cell>
          <cell r="F1054">
            <v>243</v>
          </cell>
          <cell r="G1054">
            <v>244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487</v>
          </cell>
          <cell r="N1054">
            <v>0</v>
          </cell>
        </row>
        <row r="1055">
          <cell r="A1055" t="str">
            <v>133</v>
          </cell>
          <cell r="B1055" t="str">
            <v>0868</v>
          </cell>
          <cell r="C1055" t="str">
            <v>C1</v>
          </cell>
          <cell r="D1055">
            <v>729</v>
          </cell>
          <cell r="E1055">
            <v>0</v>
          </cell>
          <cell r="F1055">
            <v>222</v>
          </cell>
          <cell r="G1055">
            <v>256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478</v>
          </cell>
          <cell r="N1055">
            <v>4</v>
          </cell>
        </row>
        <row r="1056">
          <cell r="A1056" t="str">
            <v>133</v>
          </cell>
          <cell r="B1056" t="str">
            <v>0869</v>
          </cell>
          <cell r="C1056" t="str">
            <v>B</v>
          </cell>
          <cell r="D1056">
            <v>436</v>
          </cell>
          <cell r="E1056">
            <v>0</v>
          </cell>
          <cell r="F1056">
            <v>203</v>
          </cell>
          <cell r="G1056">
            <v>167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370</v>
          </cell>
          <cell r="N1056">
            <v>6</v>
          </cell>
        </row>
        <row r="1057">
          <cell r="A1057" t="str">
            <v>133</v>
          </cell>
          <cell r="B1057" t="str">
            <v>0869</v>
          </cell>
          <cell r="C1057" t="str">
            <v>C1</v>
          </cell>
          <cell r="D1057">
            <v>436</v>
          </cell>
          <cell r="E1057">
            <v>0</v>
          </cell>
          <cell r="F1057">
            <v>215</v>
          </cell>
          <cell r="G1057">
            <v>165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380</v>
          </cell>
          <cell r="N1057">
            <v>6</v>
          </cell>
        </row>
        <row r="1058">
          <cell r="A1058" t="str">
            <v>133</v>
          </cell>
          <cell r="B1058" t="str">
            <v>0870</v>
          </cell>
          <cell r="C1058" t="str">
            <v>B</v>
          </cell>
          <cell r="D1058">
            <v>358</v>
          </cell>
          <cell r="E1058">
            <v>0</v>
          </cell>
          <cell r="F1058">
            <v>113</v>
          </cell>
          <cell r="G1058">
            <v>181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294</v>
          </cell>
          <cell r="N1058">
            <v>0</v>
          </cell>
        </row>
        <row r="1059">
          <cell r="A1059" t="str">
            <v>138</v>
          </cell>
          <cell r="B1059" t="str">
            <v>0877</v>
          </cell>
          <cell r="C1059" t="str">
            <v>B</v>
          </cell>
          <cell r="D1059">
            <v>543</v>
          </cell>
          <cell r="E1059">
            <v>0</v>
          </cell>
          <cell r="F1059">
            <v>198</v>
          </cell>
          <cell r="G1059">
            <v>223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421</v>
          </cell>
          <cell r="N1059">
            <v>0</v>
          </cell>
        </row>
        <row r="1060">
          <cell r="A1060" t="str">
            <v>138</v>
          </cell>
          <cell r="B1060" t="str">
            <v>0877</v>
          </cell>
          <cell r="C1060" t="str">
            <v>C1</v>
          </cell>
          <cell r="D1060">
            <v>543</v>
          </cell>
          <cell r="E1060">
            <v>0</v>
          </cell>
          <cell r="F1060">
            <v>153</v>
          </cell>
          <cell r="G1060">
            <v>278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431</v>
          </cell>
          <cell r="N1060">
            <v>0</v>
          </cell>
        </row>
        <row r="1061">
          <cell r="A1061" t="str">
            <v>138</v>
          </cell>
          <cell r="B1061" t="str">
            <v>0878</v>
          </cell>
          <cell r="C1061" t="str">
            <v>B</v>
          </cell>
          <cell r="D1061">
            <v>461</v>
          </cell>
          <cell r="E1061">
            <v>0</v>
          </cell>
          <cell r="F1061">
            <v>212</v>
          </cell>
          <cell r="G1061">
            <v>133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345</v>
          </cell>
          <cell r="N1061">
            <v>1</v>
          </cell>
        </row>
        <row r="1062">
          <cell r="A1062" t="str">
            <v>138</v>
          </cell>
          <cell r="B1062" t="str">
            <v>0878</v>
          </cell>
          <cell r="C1062" t="str">
            <v>C1</v>
          </cell>
          <cell r="D1062">
            <v>461</v>
          </cell>
          <cell r="E1062">
            <v>0</v>
          </cell>
          <cell r="F1062">
            <v>234</v>
          </cell>
          <cell r="G1062">
            <v>145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379</v>
          </cell>
          <cell r="N1062">
            <v>0</v>
          </cell>
        </row>
        <row r="1063">
          <cell r="A1063" t="str">
            <v>138</v>
          </cell>
          <cell r="B1063" t="str">
            <v>0879</v>
          </cell>
          <cell r="C1063" t="str">
            <v>B</v>
          </cell>
          <cell r="D1063">
            <v>598</v>
          </cell>
          <cell r="E1063">
            <v>0</v>
          </cell>
          <cell r="F1063">
            <v>231</v>
          </cell>
          <cell r="G1063">
            <v>232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463</v>
          </cell>
          <cell r="N1063">
            <v>0</v>
          </cell>
        </row>
        <row r="1064">
          <cell r="A1064" t="str">
            <v>138</v>
          </cell>
          <cell r="B1064" t="str">
            <v>0880</v>
          </cell>
          <cell r="C1064" t="str">
            <v>B</v>
          </cell>
          <cell r="D1064">
            <v>145</v>
          </cell>
          <cell r="E1064">
            <v>0</v>
          </cell>
          <cell r="F1064">
            <v>48</v>
          </cell>
          <cell r="G1064">
            <v>59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107</v>
          </cell>
          <cell r="N1064">
            <v>0</v>
          </cell>
        </row>
        <row r="1065">
          <cell r="A1065" t="str">
            <v>138</v>
          </cell>
          <cell r="B1065" t="str">
            <v>0881</v>
          </cell>
          <cell r="C1065" t="str">
            <v>B</v>
          </cell>
          <cell r="D1065">
            <v>522</v>
          </cell>
          <cell r="E1065">
            <v>0</v>
          </cell>
          <cell r="F1065">
            <v>213</v>
          </cell>
          <cell r="G1065">
            <v>171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384</v>
          </cell>
          <cell r="N1065">
            <v>1</v>
          </cell>
        </row>
        <row r="1066">
          <cell r="A1066" t="str">
            <v>140</v>
          </cell>
          <cell r="B1066" t="str">
            <v>0883</v>
          </cell>
          <cell r="C1066" t="str">
            <v>B</v>
          </cell>
          <cell r="D1066">
            <v>668</v>
          </cell>
          <cell r="E1066">
            <v>0</v>
          </cell>
          <cell r="F1066">
            <v>269</v>
          </cell>
          <cell r="G1066">
            <v>213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482</v>
          </cell>
          <cell r="N1066">
            <v>5</v>
          </cell>
        </row>
        <row r="1067">
          <cell r="A1067" t="str">
            <v>140</v>
          </cell>
          <cell r="B1067" t="str">
            <v>0883</v>
          </cell>
          <cell r="C1067" t="str">
            <v>X1</v>
          </cell>
          <cell r="D1067">
            <v>245</v>
          </cell>
          <cell r="E1067">
            <v>0</v>
          </cell>
          <cell r="F1067">
            <v>88</v>
          </cell>
          <cell r="G1067">
            <v>122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210</v>
          </cell>
          <cell r="N1067">
            <v>5</v>
          </cell>
        </row>
        <row r="1068">
          <cell r="A1068" t="str">
            <v>140</v>
          </cell>
          <cell r="B1068" t="str">
            <v>0884</v>
          </cell>
          <cell r="C1068" t="str">
            <v>B</v>
          </cell>
          <cell r="D1068">
            <v>425</v>
          </cell>
          <cell r="E1068">
            <v>0</v>
          </cell>
          <cell r="F1068">
            <v>98</v>
          </cell>
          <cell r="G1068">
            <v>186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284</v>
          </cell>
          <cell r="N1068">
            <v>3</v>
          </cell>
        </row>
        <row r="1069">
          <cell r="A1069" t="str">
            <v>140</v>
          </cell>
          <cell r="B1069" t="str">
            <v>0884</v>
          </cell>
          <cell r="C1069" t="str">
            <v>C1</v>
          </cell>
          <cell r="D1069">
            <v>425</v>
          </cell>
          <cell r="E1069">
            <v>0</v>
          </cell>
          <cell r="F1069">
            <v>118</v>
          </cell>
          <cell r="G1069">
            <v>180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298</v>
          </cell>
          <cell r="N1069">
            <v>2</v>
          </cell>
        </row>
        <row r="1070">
          <cell r="A1070" t="str">
            <v>140</v>
          </cell>
          <cell r="B1070" t="str">
            <v>0885</v>
          </cell>
          <cell r="C1070" t="str">
            <v>B</v>
          </cell>
          <cell r="D1070">
            <v>455</v>
          </cell>
          <cell r="E1070">
            <v>0</v>
          </cell>
          <cell r="F1070">
            <v>134</v>
          </cell>
          <cell r="G1070">
            <v>204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338</v>
          </cell>
          <cell r="N1070">
            <v>4</v>
          </cell>
        </row>
        <row r="1071">
          <cell r="A1071" t="str">
            <v>140</v>
          </cell>
          <cell r="B1071" t="str">
            <v>0885</v>
          </cell>
          <cell r="C1071" t="str">
            <v>C1</v>
          </cell>
          <cell r="D1071">
            <v>455</v>
          </cell>
          <cell r="E1071">
            <v>0</v>
          </cell>
          <cell r="F1071">
            <v>128</v>
          </cell>
          <cell r="G1071">
            <v>197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325</v>
          </cell>
          <cell r="N1071">
            <v>4</v>
          </cell>
        </row>
        <row r="1072">
          <cell r="A1072" t="str">
            <v>140</v>
          </cell>
          <cell r="B1072" t="str">
            <v>0886</v>
          </cell>
          <cell r="C1072" t="str">
            <v>B</v>
          </cell>
          <cell r="D1072">
            <v>384</v>
          </cell>
          <cell r="E1072">
            <v>0</v>
          </cell>
          <cell r="F1072">
            <v>177</v>
          </cell>
          <cell r="G1072">
            <v>113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290</v>
          </cell>
          <cell r="N1072">
            <v>3</v>
          </cell>
        </row>
        <row r="1073">
          <cell r="A1073" t="str">
            <v>140</v>
          </cell>
          <cell r="B1073" t="str">
            <v>0886</v>
          </cell>
          <cell r="C1073" t="str">
            <v>C1</v>
          </cell>
          <cell r="D1073">
            <v>385</v>
          </cell>
          <cell r="E1073">
            <v>0</v>
          </cell>
          <cell r="F1073">
            <v>160</v>
          </cell>
          <cell r="G1073">
            <v>121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281</v>
          </cell>
          <cell r="N1073">
            <v>3</v>
          </cell>
        </row>
        <row r="1074">
          <cell r="A1074" t="str">
            <v>140</v>
          </cell>
          <cell r="B1074" t="str">
            <v>0887</v>
          </cell>
          <cell r="C1074" t="str">
            <v>B</v>
          </cell>
          <cell r="D1074">
            <v>362</v>
          </cell>
          <cell r="E1074">
            <v>0</v>
          </cell>
          <cell r="F1074">
            <v>116</v>
          </cell>
          <cell r="G1074">
            <v>151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267</v>
          </cell>
          <cell r="N1074">
            <v>2</v>
          </cell>
        </row>
        <row r="1075">
          <cell r="A1075" t="str">
            <v>140</v>
          </cell>
          <cell r="B1075" t="str">
            <v>0887</v>
          </cell>
          <cell r="C1075" t="str">
            <v>X1</v>
          </cell>
          <cell r="D1075">
            <v>376</v>
          </cell>
          <cell r="E1075">
            <v>0</v>
          </cell>
          <cell r="F1075">
            <v>193</v>
          </cell>
          <cell r="G1075">
            <v>122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315</v>
          </cell>
          <cell r="N1075">
            <v>0</v>
          </cell>
        </row>
        <row r="1076">
          <cell r="A1076" t="str">
            <v>140</v>
          </cell>
          <cell r="B1076" t="str">
            <v>0888</v>
          </cell>
          <cell r="C1076" t="str">
            <v>B</v>
          </cell>
          <cell r="D1076">
            <v>137</v>
          </cell>
          <cell r="E1076">
            <v>0</v>
          </cell>
          <cell r="F1076">
            <v>102</v>
          </cell>
          <cell r="G1076">
            <v>14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116</v>
          </cell>
          <cell r="N1076">
            <v>0</v>
          </cell>
        </row>
        <row r="1077">
          <cell r="A1077" t="str">
            <v>140</v>
          </cell>
          <cell r="B1077" t="str">
            <v>0889</v>
          </cell>
          <cell r="C1077" t="str">
            <v>B</v>
          </cell>
          <cell r="D1077">
            <v>521</v>
          </cell>
          <cell r="E1077">
            <v>0</v>
          </cell>
          <cell r="F1077">
            <v>278</v>
          </cell>
          <cell r="G1077">
            <v>115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393</v>
          </cell>
          <cell r="N1077">
            <v>1</v>
          </cell>
        </row>
        <row r="1078">
          <cell r="A1078" t="str">
            <v>140</v>
          </cell>
          <cell r="B1078" t="str">
            <v>0890</v>
          </cell>
          <cell r="C1078" t="str">
            <v>B</v>
          </cell>
          <cell r="D1078">
            <v>130</v>
          </cell>
          <cell r="E1078">
            <v>0</v>
          </cell>
          <cell r="F1078">
            <v>32</v>
          </cell>
          <cell r="G1078">
            <v>43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75</v>
          </cell>
          <cell r="N1078">
            <v>2</v>
          </cell>
        </row>
        <row r="1079">
          <cell r="A1079" t="str">
            <v>147</v>
          </cell>
          <cell r="B1079" t="str">
            <v>0900</v>
          </cell>
          <cell r="C1079" t="str">
            <v>B</v>
          </cell>
          <cell r="D1079">
            <v>512</v>
          </cell>
          <cell r="E1079">
            <v>10</v>
          </cell>
          <cell r="F1079">
            <v>166</v>
          </cell>
          <cell r="G1079">
            <v>111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287</v>
          </cell>
          <cell r="N1079">
            <v>6</v>
          </cell>
        </row>
        <row r="1080">
          <cell r="A1080" t="str">
            <v>147</v>
          </cell>
          <cell r="B1080" t="str">
            <v>0900</v>
          </cell>
          <cell r="C1080" t="str">
            <v>C1</v>
          </cell>
          <cell r="D1080">
            <v>512</v>
          </cell>
          <cell r="E1080">
            <v>14</v>
          </cell>
          <cell r="F1080">
            <v>148</v>
          </cell>
          <cell r="G1080">
            <v>125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287</v>
          </cell>
          <cell r="N1080">
            <v>0</v>
          </cell>
        </row>
        <row r="1081">
          <cell r="A1081" t="str">
            <v>147</v>
          </cell>
          <cell r="B1081" t="str">
            <v>0901</v>
          </cell>
          <cell r="C1081" t="str">
            <v>B</v>
          </cell>
          <cell r="D1081">
            <v>502</v>
          </cell>
          <cell r="E1081">
            <v>17</v>
          </cell>
          <cell r="F1081">
            <v>187</v>
          </cell>
          <cell r="G1081">
            <v>106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310</v>
          </cell>
          <cell r="N1081">
            <v>7</v>
          </cell>
        </row>
        <row r="1082">
          <cell r="A1082" t="str">
            <v>147</v>
          </cell>
          <cell r="B1082" t="str">
            <v>0901</v>
          </cell>
          <cell r="C1082" t="str">
            <v>C1</v>
          </cell>
          <cell r="D1082">
            <v>503</v>
          </cell>
          <cell r="E1082">
            <v>17</v>
          </cell>
          <cell r="F1082">
            <v>166</v>
          </cell>
          <cell r="G1082">
            <v>114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297</v>
          </cell>
          <cell r="N1082">
            <v>3</v>
          </cell>
        </row>
        <row r="1083">
          <cell r="A1083" t="str">
            <v>147</v>
          </cell>
          <cell r="B1083" t="str">
            <v>0902</v>
          </cell>
          <cell r="C1083" t="str">
            <v>B</v>
          </cell>
          <cell r="D1083">
            <v>587</v>
          </cell>
          <cell r="E1083">
            <v>17</v>
          </cell>
          <cell r="F1083">
            <v>153</v>
          </cell>
          <cell r="G1083">
            <v>173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343</v>
          </cell>
          <cell r="N1083">
            <v>5</v>
          </cell>
        </row>
        <row r="1084">
          <cell r="A1084" t="str">
            <v>147</v>
          </cell>
          <cell r="B1084" t="str">
            <v>0902</v>
          </cell>
          <cell r="C1084" t="str">
            <v>C1</v>
          </cell>
          <cell r="D1084">
            <v>588</v>
          </cell>
          <cell r="E1084">
            <v>13</v>
          </cell>
          <cell r="F1084">
            <v>151</v>
          </cell>
          <cell r="G1084">
            <v>180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344</v>
          </cell>
          <cell r="N1084">
            <v>11</v>
          </cell>
        </row>
        <row r="1085">
          <cell r="A1085" t="str">
            <v>147</v>
          </cell>
          <cell r="B1085" t="str">
            <v>0903</v>
          </cell>
          <cell r="C1085" t="str">
            <v>B</v>
          </cell>
          <cell r="D1085">
            <v>707</v>
          </cell>
          <cell r="E1085">
            <v>36</v>
          </cell>
          <cell r="F1085">
            <v>142</v>
          </cell>
          <cell r="G1085">
            <v>194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372</v>
          </cell>
          <cell r="N1085">
            <v>6</v>
          </cell>
        </row>
        <row r="1086">
          <cell r="A1086" t="str">
            <v>147</v>
          </cell>
          <cell r="B1086" t="str">
            <v>0903</v>
          </cell>
          <cell r="C1086" t="str">
            <v>C1</v>
          </cell>
          <cell r="D1086">
            <v>707</v>
          </cell>
          <cell r="E1086">
            <v>31</v>
          </cell>
          <cell r="F1086">
            <v>172</v>
          </cell>
          <cell r="G1086">
            <v>172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375</v>
          </cell>
          <cell r="N1086">
            <v>13</v>
          </cell>
        </row>
        <row r="1087">
          <cell r="A1087" t="str">
            <v>147</v>
          </cell>
          <cell r="B1087" t="str">
            <v>0904</v>
          </cell>
          <cell r="C1087" t="str">
            <v>B</v>
          </cell>
          <cell r="D1087">
            <v>154</v>
          </cell>
          <cell r="E1087">
            <v>1</v>
          </cell>
          <cell r="F1087">
            <v>34</v>
          </cell>
          <cell r="G1087">
            <v>29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64</v>
          </cell>
          <cell r="N1087">
            <v>4</v>
          </cell>
        </row>
        <row r="1088">
          <cell r="A1088" t="str">
            <v>147</v>
          </cell>
          <cell r="B1088" t="str">
            <v>0905</v>
          </cell>
          <cell r="C1088" t="str">
            <v>B</v>
          </cell>
          <cell r="D1088">
            <v>216</v>
          </cell>
          <cell r="E1088">
            <v>2</v>
          </cell>
          <cell r="F1088">
            <v>87</v>
          </cell>
          <cell r="G1088">
            <v>49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138</v>
          </cell>
          <cell r="N1088">
            <v>0</v>
          </cell>
        </row>
        <row r="1089">
          <cell r="A1089" t="str">
            <v>154</v>
          </cell>
          <cell r="B1089" t="str">
            <v>0917</v>
          </cell>
          <cell r="C1089" t="str">
            <v>B</v>
          </cell>
          <cell r="D1089">
            <v>700</v>
          </cell>
          <cell r="E1089">
            <v>0</v>
          </cell>
          <cell r="F1089">
            <v>210</v>
          </cell>
          <cell r="G1089">
            <v>255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465</v>
          </cell>
          <cell r="N1089">
            <v>16</v>
          </cell>
        </row>
        <row r="1090">
          <cell r="A1090" t="str">
            <v>154</v>
          </cell>
          <cell r="B1090" t="str">
            <v>0917</v>
          </cell>
          <cell r="C1090" t="str">
            <v>C1</v>
          </cell>
          <cell r="D1090">
            <v>700</v>
          </cell>
          <cell r="E1090">
            <v>0</v>
          </cell>
          <cell r="F1090">
            <v>201</v>
          </cell>
          <cell r="G1090">
            <v>295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496</v>
          </cell>
          <cell r="N1090">
            <v>11</v>
          </cell>
        </row>
        <row r="1091">
          <cell r="A1091" t="str">
            <v>154</v>
          </cell>
          <cell r="B1091" t="str">
            <v>0918</v>
          </cell>
          <cell r="C1091" t="str">
            <v>B</v>
          </cell>
          <cell r="D1091">
            <v>523</v>
          </cell>
          <cell r="E1091">
            <v>0</v>
          </cell>
          <cell r="F1091">
            <v>77</v>
          </cell>
          <cell r="G1091">
            <v>165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242</v>
          </cell>
          <cell r="N1091">
            <v>13</v>
          </cell>
        </row>
        <row r="1092">
          <cell r="A1092" t="str">
            <v>154</v>
          </cell>
          <cell r="B1092" t="str">
            <v>0918</v>
          </cell>
          <cell r="C1092" t="str">
            <v>C1</v>
          </cell>
          <cell r="D1092">
            <v>524</v>
          </cell>
          <cell r="E1092">
            <v>0</v>
          </cell>
          <cell r="F1092">
            <v>78</v>
          </cell>
          <cell r="G1092">
            <v>136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214</v>
          </cell>
          <cell r="N1092">
            <v>20</v>
          </cell>
        </row>
        <row r="1093">
          <cell r="A1093" t="str">
            <v>154</v>
          </cell>
          <cell r="B1093" t="str">
            <v>0919</v>
          </cell>
          <cell r="C1093" t="str">
            <v>B</v>
          </cell>
          <cell r="D1093">
            <v>443</v>
          </cell>
          <cell r="E1093">
            <v>0</v>
          </cell>
          <cell r="F1093">
            <v>117</v>
          </cell>
          <cell r="G1093">
            <v>123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240</v>
          </cell>
          <cell r="N1093">
            <v>7</v>
          </cell>
        </row>
        <row r="1094">
          <cell r="A1094" t="str">
            <v>154</v>
          </cell>
          <cell r="B1094" t="str">
            <v>0919</v>
          </cell>
          <cell r="C1094" t="str">
            <v>C1</v>
          </cell>
          <cell r="D1094">
            <v>444</v>
          </cell>
          <cell r="E1094">
            <v>0</v>
          </cell>
          <cell r="F1094">
            <v>99</v>
          </cell>
          <cell r="G1094">
            <v>104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203</v>
          </cell>
          <cell r="N1094">
            <v>12</v>
          </cell>
        </row>
        <row r="1095">
          <cell r="A1095" t="str">
            <v>157</v>
          </cell>
          <cell r="B1095" t="str">
            <v>0924</v>
          </cell>
          <cell r="C1095" t="str">
            <v>B</v>
          </cell>
          <cell r="D1095">
            <v>412</v>
          </cell>
          <cell r="E1095">
            <v>71</v>
          </cell>
          <cell r="F1095">
            <v>149</v>
          </cell>
          <cell r="G1095">
            <v>6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226</v>
          </cell>
          <cell r="N1095">
            <v>0</v>
          </cell>
        </row>
        <row r="1096">
          <cell r="A1096" t="str">
            <v>157</v>
          </cell>
          <cell r="B1096" t="str">
            <v>0925</v>
          </cell>
          <cell r="C1096" t="str">
            <v>B</v>
          </cell>
          <cell r="D1096">
            <v>383</v>
          </cell>
          <cell r="E1096">
            <v>92</v>
          </cell>
          <cell r="F1096">
            <v>75</v>
          </cell>
          <cell r="G1096">
            <v>15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182</v>
          </cell>
          <cell r="N1096">
            <v>5</v>
          </cell>
        </row>
        <row r="1097">
          <cell r="A1097" t="str">
            <v>157</v>
          </cell>
          <cell r="B1097" t="str">
            <v>0926</v>
          </cell>
          <cell r="C1097" t="str">
            <v>B</v>
          </cell>
          <cell r="D1097">
            <v>251</v>
          </cell>
          <cell r="E1097">
            <v>54</v>
          </cell>
          <cell r="F1097">
            <v>41</v>
          </cell>
          <cell r="G1097">
            <v>5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100</v>
          </cell>
          <cell r="N1097">
            <v>6</v>
          </cell>
        </row>
        <row r="1098">
          <cell r="A1098" t="str">
            <v>164</v>
          </cell>
          <cell r="B1098" t="str">
            <v>0943</v>
          </cell>
          <cell r="C1098" t="str">
            <v>B</v>
          </cell>
          <cell r="D1098">
            <v>725</v>
          </cell>
          <cell r="E1098">
            <v>18</v>
          </cell>
          <cell r="F1098">
            <v>278</v>
          </cell>
          <cell r="G1098">
            <v>204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500</v>
          </cell>
          <cell r="N1098">
            <v>9</v>
          </cell>
        </row>
        <row r="1099">
          <cell r="A1099" t="str">
            <v>164</v>
          </cell>
          <cell r="B1099" t="str">
            <v>0943</v>
          </cell>
          <cell r="C1099" t="str">
            <v>C1</v>
          </cell>
          <cell r="D1099">
            <v>726</v>
          </cell>
          <cell r="E1099">
            <v>10</v>
          </cell>
          <cell r="F1099">
            <v>292</v>
          </cell>
          <cell r="G1099">
            <v>221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523</v>
          </cell>
          <cell r="N1099">
            <v>7</v>
          </cell>
        </row>
        <row r="1100">
          <cell r="A1100" t="str">
            <v>164</v>
          </cell>
          <cell r="B1100" t="str">
            <v>0944</v>
          </cell>
          <cell r="C1100" t="str">
            <v>B</v>
          </cell>
          <cell r="D1100">
            <v>480</v>
          </cell>
          <cell r="E1100">
            <v>37</v>
          </cell>
          <cell r="F1100">
            <v>160</v>
          </cell>
          <cell r="G1100">
            <v>143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340</v>
          </cell>
          <cell r="N1100">
            <v>7</v>
          </cell>
        </row>
        <row r="1101">
          <cell r="A1101" t="str">
            <v>164</v>
          </cell>
          <cell r="B1101" t="str">
            <v>0944</v>
          </cell>
          <cell r="C1101" t="str">
            <v>C1</v>
          </cell>
          <cell r="D1101">
            <v>480</v>
          </cell>
          <cell r="E1101">
            <v>28</v>
          </cell>
          <cell r="F1101">
            <v>180</v>
          </cell>
          <cell r="G1101">
            <v>132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340</v>
          </cell>
          <cell r="N1101">
            <v>7</v>
          </cell>
        </row>
        <row r="1102">
          <cell r="A1102" t="str">
            <v>164</v>
          </cell>
          <cell r="B1102" t="str">
            <v>0945</v>
          </cell>
          <cell r="C1102" t="str">
            <v>B</v>
          </cell>
          <cell r="D1102">
            <v>491</v>
          </cell>
          <cell r="E1102">
            <v>7</v>
          </cell>
          <cell r="F1102">
            <v>210</v>
          </cell>
          <cell r="G1102">
            <v>141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358</v>
          </cell>
          <cell r="N1102">
            <v>0</v>
          </cell>
        </row>
        <row r="1103">
          <cell r="A1103" t="str">
            <v>164</v>
          </cell>
          <cell r="B1103" t="str">
            <v>0946</v>
          </cell>
          <cell r="C1103" t="str">
            <v>B</v>
          </cell>
          <cell r="D1103">
            <v>421</v>
          </cell>
          <cell r="E1103">
            <v>3</v>
          </cell>
          <cell r="F1103">
            <v>96</v>
          </cell>
          <cell r="G1103">
            <v>185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284</v>
          </cell>
          <cell r="N1103">
            <v>0</v>
          </cell>
        </row>
        <row r="1104">
          <cell r="A1104" t="str">
            <v>164</v>
          </cell>
          <cell r="B1104" t="str">
            <v>0946</v>
          </cell>
          <cell r="C1104" t="str">
            <v>C1</v>
          </cell>
          <cell r="D1104">
            <v>422</v>
          </cell>
          <cell r="E1104">
            <v>1</v>
          </cell>
          <cell r="F1104">
            <v>106</v>
          </cell>
          <cell r="G1104">
            <v>151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258</v>
          </cell>
          <cell r="N1104">
            <v>0</v>
          </cell>
        </row>
        <row r="1105">
          <cell r="A1105" t="str">
            <v>164</v>
          </cell>
          <cell r="B1105" t="str">
            <v>0947</v>
          </cell>
          <cell r="C1105" t="str">
            <v>B</v>
          </cell>
          <cell r="D1105">
            <v>500</v>
          </cell>
          <cell r="E1105">
            <v>166</v>
          </cell>
          <cell r="F1105">
            <v>149</v>
          </cell>
          <cell r="G1105">
            <v>66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381</v>
          </cell>
          <cell r="N1105">
            <v>5</v>
          </cell>
        </row>
        <row r="1106">
          <cell r="A1106" t="str">
            <v>164</v>
          </cell>
          <cell r="B1106" t="str">
            <v>0947</v>
          </cell>
          <cell r="C1106" t="str">
            <v>C1</v>
          </cell>
          <cell r="D1106">
            <v>501</v>
          </cell>
          <cell r="E1106">
            <v>186</v>
          </cell>
          <cell r="F1106">
            <v>139</v>
          </cell>
          <cell r="G1106">
            <v>68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393</v>
          </cell>
          <cell r="N1106">
            <v>0</v>
          </cell>
        </row>
        <row r="1107">
          <cell r="A1107" t="str">
            <v>164</v>
          </cell>
          <cell r="B1107" t="str">
            <v>0948</v>
          </cell>
          <cell r="C1107" t="str">
            <v>B</v>
          </cell>
          <cell r="D1107">
            <v>412</v>
          </cell>
          <cell r="E1107">
            <v>13</v>
          </cell>
          <cell r="F1107">
            <v>153</v>
          </cell>
          <cell r="G1107">
            <v>149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315</v>
          </cell>
          <cell r="N1107">
            <v>0</v>
          </cell>
        </row>
        <row r="1108">
          <cell r="A1108" t="str">
            <v>164</v>
          </cell>
          <cell r="B1108" t="str">
            <v>0948</v>
          </cell>
          <cell r="C1108" t="str">
            <v>C1</v>
          </cell>
          <cell r="D1108">
            <v>413</v>
          </cell>
          <cell r="E1108">
            <v>11</v>
          </cell>
          <cell r="F1108">
            <v>142</v>
          </cell>
          <cell r="G1108">
            <v>174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327</v>
          </cell>
          <cell r="N1108">
            <v>1</v>
          </cell>
        </row>
        <row r="1109">
          <cell r="A1109" t="str">
            <v>166</v>
          </cell>
          <cell r="B1109" t="str">
            <v>0951</v>
          </cell>
          <cell r="C1109" t="str">
            <v>B</v>
          </cell>
          <cell r="D1109">
            <v>407</v>
          </cell>
          <cell r="E1109">
            <v>0</v>
          </cell>
          <cell r="F1109">
            <v>159</v>
          </cell>
          <cell r="G1109">
            <v>138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297</v>
          </cell>
          <cell r="N1109">
            <v>11</v>
          </cell>
        </row>
        <row r="1110">
          <cell r="A1110" t="str">
            <v>167</v>
          </cell>
          <cell r="B1110" t="str">
            <v>0952</v>
          </cell>
          <cell r="C1110" t="str">
            <v>B</v>
          </cell>
          <cell r="D1110">
            <v>702</v>
          </cell>
          <cell r="E1110">
            <v>0</v>
          </cell>
          <cell r="F1110">
            <v>399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399</v>
          </cell>
          <cell r="N1110">
            <v>15</v>
          </cell>
        </row>
        <row r="1111">
          <cell r="A1111" t="str">
            <v>167</v>
          </cell>
          <cell r="B1111" t="str">
            <v>0952</v>
          </cell>
          <cell r="C1111" t="str">
            <v>C1</v>
          </cell>
          <cell r="D1111">
            <v>702</v>
          </cell>
          <cell r="E1111">
            <v>0</v>
          </cell>
          <cell r="F1111">
            <v>449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449</v>
          </cell>
          <cell r="N1111">
            <v>7</v>
          </cell>
        </row>
        <row r="1112">
          <cell r="A1112" t="str">
            <v>167</v>
          </cell>
          <cell r="B1112" t="str">
            <v>0953</v>
          </cell>
          <cell r="C1112" t="str">
            <v>B</v>
          </cell>
          <cell r="D1112">
            <v>298</v>
          </cell>
          <cell r="E1112">
            <v>0</v>
          </cell>
          <cell r="F1112">
            <v>213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213</v>
          </cell>
          <cell r="N1112">
            <v>4</v>
          </cell>
        </row>
        <row r="1113">
          <cell r="A1113" t="str">
            <v>167</v>
          </cell>
          <cell r="B1113" t="str">
            <v>0954</v>
          </cell>
          <cell r="C1113" t="str">
            <v>B</v>
          </cell>
          <cell r="D1113">
            <v>467</v>
          </cell>
          <cell r="E1113">
            <v>0</v>
          </cell>
          <cell r="F1113">
            <v>442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442</v>
          </cell>
          <cell r="N1113">
            <v>8</v>
          </cell>
        </row>
        <row r="1114">
          <cell r="A1114" t="str">
            <v>170</v>
          </cell>
          <cell r="B1114" t="str">
            <v>0962</v>
          </cell>
          <cell r="C1114" t="str">
            <v>B</v>
          </cell>
          <cell r="D1114">
            <v>668</v>
          </cell>
          <cell r="E1114">
            <v>0</v>
          </cell>
          <cell r="F1114">
            <v>252</v>
          </cell>
          <cell r="G1114">
            <v>232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484</v>
          </cell>
          <cell r="N1114">
            <v>0</v>
          </cell>
        </row>
        <row r="1115">
          <cell r="A1115" t="str">
            <v>170</v>
          </cell>
          <cell r="B1115" t="str">
            <v>0962</v>
          </cell>
          <cell r="C1115" t="str">
            <v>C1</v>
          </cell>
          <cell r="D1115">
            <v>669</v>
          </cell>
          <cell r="E1115">
            <v>0</v>
          </cell>
          <cell r="F1115">
            <v>199</v>
          </cell>
          <cell r="G1115">
            <v>252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451</v>
          </cell>
          <cell r="N1115">
            <v>22</v>
          </cell>
        </row>
        <row r="1116">
          <cell r="A1116" t="str">
            <v>170</v>
          </cell>
          <cell r="B1116" t="str">
            <v>0963</v>
          </cell>
          <cell r="C1116" t="str">
            <v>B</v>
          </cell>
          <cell r="D1116">
            <v>354</v>
          </cell>
          <cell r="E1116">
            <v>0</v>
          </cell>
          <cell r="F1116">
            <v>130</v>
          </cell>
          <cell r="G1116">
            <v>62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192</v>
          </cell>
          <cell r="N1116">
            <v>7</v>
          </cell>
        </row>
        <row r="1117">
          <cell r="A1117" t="str">
            <v>170</v>
          </cell>
          <cell r="B1117" t="str">
            <v>0964</v>
          </cell>
          <cell r="C1117" t="str">
            <v>B</v>
          </cell>
          <cell r="D1117">
            <v>342</v>
          </cell>
          <cell r="E1117">
            <v>0</v>
          </cell>
          <cell r="F1117">
            <v>129</v>
          </cell>
          <cell r="G1117">
            <v>84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213</v>
          </cell>
          <cell r="N1117">
            <v>16</v>
          </cell>
        </row>
        <row r="1118">
          <cell r="A1118" t="str">
            <v>170</v>
          </cell>
          <cell r="B1118" t="str">
            <v>0965</v>
          </cell>
          <cell r="C1118" t="str">
            <v>B</v>
          </cell>
          <cell r="D1118">
            <v>327</v>
          </cell>
          <cell r="E1118">
            <v>0</v>
          </cell>
          <cell r="F1118">
            <v>90</v>
          </cell>
          <cell r="G1118">
            <v>128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218</v>
          </cell>
          <cell r="N1118">
            <v>10</v>
          </cell>
        </row>
        <row r="1119">
          <cell r="A1119" t="str">
            <v>170</v>
          </cell>
          <cell r="B1119" t="str">
            <v>0966</v>
          </cell>
          <cell r="C1119" t="str">
            <v>B</v>
          </cell>
          <cell r="D1119">
            <v>647</v>
          </cell>
          <cell r="E1119">
            <v>0</v>
          </cell>
          <cell r="F1119">
            <v>170</v>
          </cell>
          <cell r="G1119">
            <v>220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390</v>
          </cell>
          <cell r="N1119">
            <v>16</v>
          </cell>
        </row>
        <row r="1120">
          <cell r="A1120" t="str">
            <v>170</v>
          </cell>
          <cell r="B1120" t="str">
            <v>0967</v>
          </cell>
          <cell r="C1120" t="str">
            <v>B</v>
          </cell>
          <cell r="D1120">
            <v>645</v>
          </cell>
          <cell r="E1120">
            <v>0</v>
          </cell>
          <cell r="F1120">
            <v>202</v>
          </cell>
          <cell r="G1120">
            <v>248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450</v>
          </cell>
          <cell r="N1120">
            <v>13</v>
          </cell>
        </row>
        <row r="1121">
          <cell r="A1121" t="str">
            <v>170</v>
          </cell>
          <cell r="B1121" t="str">
            <v>0968</v>
          </cell>
          <cell r="C1121" t="str">
            <v>B</v>
          </cell>
          <cell r="D1121">
            <v>226</v>
          </cell>
          <cell r="E1121">
            <v>0</v>
          </cell>
          <cell r="F1121">
            <v>74</v>
          </cell>
          <cell r="G1121">
            <v>85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159</v>
          </cell>
          <cell r="N1121">
            <v>2</v>
          </cell>
        </row>
        <row r="1122">
          <cell r="A1122" t="str">
            <v>170</v>
          </cell>
          <cell r="B1122" t="str">
            <v>0969</v>
          </cell>
          <cell r="C1122" t="str">
            <v>B</v>
          </cell>
          <cell r="D1122">
            <v>447</v>
          </cell>
          <cell r="E1122">
            <v>0</v>
          </cell>
          <cell r="F1122">
            <v>143</v>
          </cell>
          <cell r="G1122">
            <v>193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336</v>
          </cell>
          <cell r="N1122">
            <v>10</v>
          </cell>
        </row>
        <row r="1123">
          <cell r="A1123" t="str">
            <v>170</v>
          </cell>
          <cell r="B1123" t="str">
            <v>0970</v>
          </cell>
          <cell r="C1123" t="str">
            <v>B</v>
          </cell>
          <cell r="D1123">
            <v>381</v>
          </cell>
          <cell r="E1123">
            <v>0</v>
          </cell>
          <cell r="F1123">
            <v>149</v>
          </cell>
          <cell r="G1123">
            <v>135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284</v>
          </cell>
          <cell r="N1123">
            <v>0</v>
          </cell>
        </row>
        <row r="1124">
          <cell r="A1124" t="str">
            <v>170</v>
          </cell>
          <cell r="B1124" t="str">
            <v>0970</v>
          </cell>
          <cell r="C1124" t="str">
            <v>C1</v>
          </cell>
          <cell r="D1124">
            <v>382</v>
          </cell>
          <cell r="E1124">
            <v>0</v>
          </cell>
          <cell r="F1124">
            <v>150</v>
          </cell>
          <cell r="G1124">
            <v>131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281</v>
          </cell>
          <cell r="N1124">
            <v>8</v>
          </cell>
        </row>
        <row r="1125">
          <cell r="A1125" t="str">
            <v>170</v>
          </cell>
          <cell r="B1125" t="str">
            <v>0971</v>
          </cell>
          <cell r="C1125" t="str">
            <v>B</v>
          </cell>
          <cell r="D1125">
            <v>155</v>
          </cell>
          <cell r="E1125">
            <v>0</v>
          </cell>
          <cell r="F1125">
            <v>65</v>
          </cell>
          <cell r="G1125">
            <v>59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124</v>
          </cell>
          <cell r="N1125">
            <v>2</v>
          </cell>
        </row>
        <row r="1126">
          <cell r="A1126" t="str">
            <v>170</v>
          </cell>
          <cell r="B1126" t="str">
            <v>0972</v>
          </cell>
          <cell r="C1126" t="str">
            <v>B</v>
          </cell>
          <cell r="D1126">
            <v>555</v>
          </cell>
          <cell r="E1126">
            <v>0</v>
          </cell>
          <cell r="F1126">
            <v>139</v>
          </cell>
          <cell r="G1126">
            <v>214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353</v>
          </cell>
          <cell r="N1126">
            <v>0</v>
          </cell>
        </row>
        <row r="1127">
          <cell r="A1127" t="str">
            <v>170</v>
          </cell>
          <cell r="B1127" t="str">
            <v>0972</v>
          </cell>
          <cell r="C1127" t="str">
            <v>C1</v>
          </cell>
          <cell r="D1127">
            <v>555</v>
          </cell>
          <cell r="E1127">
            <v>0</v>
          </cell>
          <cell r="F1127">
            <v>140</v>
          </cell>
          <cell r="G1127">
            <v>216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356</v>
          </cell>
          <cell r="N1127">
            <v>42</v>
          </cell>
        </row>
        <row r="1128">
          <cell r="A1128" t="str">
            <v>170</v>
          </cell>
          <cell r="B1128" t="str">
            <v>0973</v>
          </cell>
          <cell r="C1128" t="str">
            <v>B</v>
          </cell>
          <cell r="D1128">
            <v>303</v>
          </cell>
          <cell r="E1128">
            <v>0</v>
          </cell>
          <cell r="F1128">
            <v>141</v>
          </cell>
          <cell r="G1128">
            <v>81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222</v>
          </cell>
          <cell r="N1128">
            <v>8</v>
          </cell>
        </row>
        <row r="1129">
          <cell r="A1129" t="str">
            <v>170</v>
          </cell>
          <cell r="B1129" t="str">
            <v>0974</v>
          </cell>
          <cell r="C1129" t="str">
            <v>B</v>
          </cell>
          <cell r="D1129">
            <v>342</v>
          </cell>
          <cell r="E1129">
            <v>0</v>
          </cell>
          <cell r="F1129">
            <v>100</v>
          </cell>
          <cell r="G1129">
            <v>144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244</v>
          </cell>
          <cell r="N1129">
            <v>0</v>
          </cell>
        </row>
        <row r="1130">
          <cell r="A1130" t="str">
            <v>170</v>
          </cell>
          <cell r="B1130" t="str">
            <v>0975</v>
          </cell>
          <cell r="C1130" t="str">
            <v>B</v>
          </cell>
          <cell r="D1130">
            <v>526</v>
          </cell>
          <cell r="E1130">
            <v>0</v>
          </cell>
          <cell r="F1130">
            <v>137</v>
          </cell>
          <cell r="G1130">
            <v>224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361</v>
          </cell>
          <cell r="N1130">
            <v>12</v>
          </cell>
        </row>
        <row r="1131">
          <cell r="A1131" t="str">
            <v>170</v>
          </cell>
          <cell r="B1131" t="str">
            <v>0976</v>
          </cell>
          <cell r="C1131" t="str">
            <v>B</v>
          </cell>
          <cell r="D1131">
            <v>689</v>
          </cell>
          <cell r="E1131">
            <v>0</v>
          </cell>
          <cell r="F1131">
            <v>219</v>
          </cell>
          <cell r="G1131">
            <v>229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448</v>
          </cell>
          <cell r="N1131">
            <v>30</v>
          </cell>
        </row>
        <row r="1132">
          <cell r="A1132" t="str">
            <v>170</v>
          </cell>
          <cell r="B1132" t="str">
            <v>0977</v>
          </cell>
          <cell r="C1132" t="str">
            <v>B</v>
          </cell>
          <cell r="D1132">
            <v>644</v>
          </cell>
          <cell r="E1132">
            <v>0</v>
          </cell>
          <cell r="F1132">
            <v>211</v>
          </cell>
          <cell r="G1132">
            <v>197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408</v>
          </cell>
          <cell r="N1132">
            <v>24</v>
          </cell>
        </row>
        <row r="1133">
          <cell r="A1133" t="str">
            <v>175</v>
          </cell>
          <cell r="B1133" t="str">
            <v>0986</v>
          </cell>
          <cell r="C1133" t="str">
            <v>B</v>
          </cell>
          <cell r="D1133">
            <v>690</v>
          </cell>
          <cell r="E1133">
            <v>0</v>
          </cell>
          <cell r="F1133">
            <v>147</v>
          </cell>
          <cell r="G1133">
            <v>224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371</v>
          </cell>
          <cell r="N1133">
            <v>20</v>
          </cell>
        </row>
        <row r="1134">
          <cell r="A1134" t="str">
            <v>175</v>
          </cell>
          <cell r="B1134" t="str">
            <v>0987</v>
          </cell>
          <cell r="C1134" t="str">
            <v>B</v>
          </cell>
          <cell r="D1134">
            <v>393</v>
          </cell>
          <cell r="E1134">
            <v>0</v>
          </cell>
          <cell r="F1134">
            <v>67</v>
          </cell>
          <cell r="G1134">
            <v>165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232</v>
          </cell>
          <cell r="N1134">
            <v>15</v>
          </cell>
        </row>
        <row r="1135">
          <cell r="A1135" t="str">
            <v>175</v>
          </cell>
          <cell r="B1135" t="str">
            <v>0987</v>
          </cell>
          <cell r="C1135" t="str">
            <v>C1</v>
          </cell>
          <cell r="D1135">
            <v>393</v>
          </cell>
          <cell r="E1135">
            <v>0</v>
          </cell>
          <cell r="F1135">
            <v>65</v>
          </cell>
          <cell r="G1135">
            <v>160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225</v>
          </cell>
          <cell r="N1135">
            <v>0</v>
          </cell>
        </row>
        <row r="1136">
          <cell r="A1136" t="str">
            <v>175</v>
          </cell>
          <cell r="B1136" t="str">
            <v>0988</v>
          </cell>
          <cell r="C1136" t="str">
            <v>B</v>
          </cell>
          <cell r="D1136">
            <v>655</v>
          </cell>
          <cell r="E1136">
            <v>0</v>
          </cell>
          <cell r="F1136">
            <v>180</v>
          </cell>
          <cell r="G1136">
            <v>181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361</v>
          </cell>
          <cell r="N1136">
            <v>23</v>
          </cell>
        </row>
        <row r="1137">
          <cell r="A1137" t="str">
            <v>175</v>
          </cell>
          <cell r="B1137" t="str">
            <v>0989</v>
          </cell>
          <cell r="C1137" t="str">
            <v>B</v>
          </cell>
          <cell r="D1137">
            <v>301</v>
          </cell>
          <cell r="E1137">
            <v>0</v>
          </cell>
          <cell r="F1137">
            <v>69</v>
          </cell>
          <cell r="G1137">
            <v>20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89</v>
          </cell>
          <cell r="N1137">
            <v>3</v>
          </cell>
        </row>
        <row r="1138">
          <cell r="A1138" t="str">
            <v>175</v>
          </cell>
          <cell r="B1138" t="str">
            <v>0990</v>
          </cell>
          <cell r="C1138" t="str">
            <v>B</v>
          </cell>
          <cell r="D1138">
            <v>196</v>
          </cell>
          <cell r="E1138">
            <v>0</v>
          </cell>
          <cell r="F1138">
            <v>60</v>
          </cell>
          <cell r="G1138">
            <v>44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104</v>
          </cell>
          <cell r="N1138">
            <v>1</v>
          </cell>
        </row>
        <row r="1139">
          <cell r="A1139" t="str">
            <v>175</v>
          </cell>
          <cell r="B1139" t="str">
            <v>0991</v>
          </cell>
          <cell r="C1139" t="str">
            <v>B</v>
          </cell>
          <cell r="D1139">
            <v>152</v>
          </cell>
          <cell r="E1139">
            <v>0</v>
          </cell>
          <cell r="F1139">
            <v>42</v>
          </cell>
          <cell r="G1139">
            <v>14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56</v>
          </cell>
          <cell r="N1139">
            <v>1</v>
          </cell>
        </row>
        <row r="1140">
          <cell r="A1140" t="str">
            <v>175</v>
          </cell>
          <cell r="B1140" t="str">
            <v>0992</v>
          </cell>
          <cell r="C1140" t="str">
            <v>B</v>
          </cell>
          <cell r="D1140">
            <v>210</v>
          </cell>
          <cell r="E1140">
            <v>0</v>
          </cell>
          <cell r="F1140">
            <v>82</v>
          </cell>
          <cell r="G1140">
            <v>31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113</v>
          </cell>
          <cell r="N1140">
            <v>2</v>
          </cell>
        </row>
        <row r="1141">
          <cell r="A1141" t="str">
            <v>175</v>
          </cell>
          <cell r="B1141" t="str">
            <v>0993</v>
          </cell>
          <cell r="C1141" t="str">
            <v>B</v>
          </cell>
          <cell r="D1141">
            <v>659</v>
          </cell>
          <cell r="E1141">
            <v>0</v>
          </cell>
          <cell r="F1141">
            <v>126</v>
          </cell>
          <cell r="G1141">
            <v>125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251</v>
          </cell>
          <cell r="N1141">
            <v>13</v>
          </cell>
        </row>
        <row r="1142">
          <cell r="A1142" t="str">
            <v>175</v>
          </cell>
          <cell r="B1142" t="str">
            <v>0994</v>
          </cell>
          <cell r="C1142" t="str">
            <v>B</v>
          </cell>
          <cell r="D1142">
            <v>316</v>
          </cell>
          <cell r="E1142">
            <v>0</v>
          </cell>
          <cell r="F1142">
            <v>76</v>
          </cell>
          <cell r="G1142">
            <v>43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119</v>
          </cell>
          <cell r="N1142">
            <v>2</v>
          </cell>
        </row>
        <row r="1143">
          <cell r="A1143" t="str">
            <v>175</v>
          </cell>
          <cell r="B1143" t="str">
            <v>0995</v>
          </cell>
          <cell r="C1143" t="str">
            <v>B</v>
          </cell>
          <cell r="D1143">
            <v>481</v>
          </cell>
          <cell r="E1143">
            <v>0</v>
          </cell>
          <cell r="F1143">
            <v>101</v>
          </cell>
          <cell r="G1143">
            <v>39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140</v>
          </cell>
          <cell r="N1143">
            <v>5</v>
          </cell>
        </row>
        <row r="1144">
          <cell r="A1144" t="str">
            <v>175</v>
          </cell>
          <cell r="B1144" t="str">
            <v>0996</v>
          </cell>
          <cell r="C1144" t="str">
            <v>B</v>
          </cell>
          <cell r="D1144">
            <v>330</v>
          </cell>
          <cell r="E1144">
            <v>0</v>
          </cell>
          <cell r="F1144">
            <v>63</v>
          </cell>
          <cell r="G1144">
            <v>50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113</v>
          </cell>
          <cell r="N1144">
            <v>7</v>
          </cell>
        </row>
        <row r="1145">
          <cell r="A1145" t="str">
            <v>175</v>
          </cell>
          <cell r="B1145" t="str">
            <v>0997</v>
          </cell>
          <cell r="C1145" t="str">
            <v>B</v>
          </cell>
          <cell r="D1145">
            <v>226</v>
          </cell>
          <cell r="E1145" t="str">
            <v>VOTACION ANULADA POR RESOLUCION DEL TRIBUNAL ESTATAL ELECTORAL, CONFIRMADO POR EL T.E.P.J.F.</v>
          </cell>
        </row>
        <row r="1146">
          <cell r="A1146" t="str">
            <v>175</v>
          </cell>
          <cell r="B1146" t="str">
            <v>0998</v>
          </cell>
          <cell r="C1146" t="str">
            <v>B</v>
          </cell>
          <cell r="D1146">
            <v>141</v>
          </cell>
          <cell r="E1146">
            <v>0</v>
          </cell>
          <cell r="F1146">
            <v>45</v>
          </cell>
          <cell r="G1146">
            <v>21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66</v>
          </cell>
          <cell r="N1146">
            <v>2</v>
          </cell>
        </row>
        <row r="1147">
          <cell r="A1147" t="str">
            <v>178</v>
          </cell>
          <cell r="B1147" t="str">
            <v>1003</v>
          </cell>
          <cell r="C1147" t="str">
            <v>B</v>
          </cell>
          <cell r="D1147">
            <v>616</v>
          </cell>
          <cell r="E1147">
            <v>0</v>
          </cell>
          <cell r="F1147">
            <v>244</v>
          </cell>
          <cell r="G1147">
            <v>130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374</v>
          </cell>
          <cell r="N1147">
            <v>12</v>
          </cell>
        </row>
        <row r="1148">
          <cell r="A1148" t="str">
            <v>178</v>
          </cell>
          <cell r="B1148" t="str">
            <v>1004</v>
          </cell>
          <cell r="C1148" t="str">
            <v>B</v>
          </cell>
          <cell r="D1148">
            <v>546</v>
          </cell>
          <cell r="E1148">
            <v>0</v>
          </cell>
          <cell r="F1148">
            <v>167</v>
          </cell>
          <cell r="G1148">
            <v>179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346</v>
          </cell>
          <cell r="N1148">
            <v>14</v>
          </cell>
        </row>
        <row r="1149">
          <cell r="A1149" t="str">
            <v>178</v>
          </cell>
          <cell r="B1149" t="str">
            <v>1004</v>
          </cell>
          <cell r="C1149" t="str">
            <v>X1</v>
          </cell>
          <cell r="D1149">
            <v>203</v>
          </cell>
          <cell r="E1149">
            <v>0</v>
          </cell>
          <cell r="F1149">
            <v>78</v>
          </cell>
          <cell r="G1149">
            <v>77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155</v>
          </cell>
          <cell r="N1149">
            <v>0</v>
          </cell>
        </row>
        <row r="1150">
          <cell r="A1150" t="str">
            <v>179</v>
          </cell>
          <cell r="B1150" t="str">
            <v>1005</v>
          </cell>
          <cell r="C1150" t="str">
            <v>B</v>
          </cell>
          <cell r="D1150">
            <v>234</v>
          </cell>
          <cell r="E1150">
            <v>103</v>
          </cell>
          <cell r="F1150">
            <v>71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174</v>
          </cell>
          <cell r="N1150">
            <v>1</v>
          </cell>
        </row>
        <row r="1151">
          <cell r="A1151" t="str">
            <v>179</v>
          </cell>
          <cell r="B1151" t="str">
            <v>1006</v>
          </cell>
          <cell r="C1151" t="str">
            <v>B</v>
          </cell>
          <cell r="D1151">
            <v>101</v>
          </cell>
          <cell r="E1151">
            <v>27</v>
          </cell>
          <cell r="F1151">
            <v>34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61</v>
          </cell>
          <cell r="N1151">
            <v>3</v>
          </cell>
        </row>
        <row r="1152">
          <cell r="A1152" t="str">
            <v>181</v>
          </cell>
          <cell r="B1152" t="str">
            <v>1009</v>
          </cell>
          <cell r="C1152" t="str">
            <v>B</v>
          </cell>
          <cell r="D1152">
            <v>517</v>
          </cell>
          <cell r="E1152">
            <v>18</v>
          </cell>
          <cell r="F1152">
            <v>222</v>
          </cell>
          <cell r="G1152">
            <v>209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449</v>
          </cell>
          <cell r="N1152">
            <v>1</v>
          </cell>
        </row>
        <row r="1153">
          <cell r="A1153" t="str">
            <v>181</v>
          </cell>
          <cell r="B1153" t="str">
            <v>1009</v>
          </cell>
          <cell r="C1153" t="str">
            <v>C1</v>
          </cell>
          <cell r="D1153">
            <v>517</v>
          </cell>
          <cell r="E1153">
            <v>13</v>
          </cell>
          <cell r="F1153">
            <v>166</v>
          </cell>
          <cell r="G1153">
            <v>277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456</v>
          </cell>
          <cell r="N1153">
            <v>10</v>
          </cell>
        </row>
        <row r="1154">
          <cell r="A1154" t="str">
            <v>182</v>
          </cell>
          <cell r="B1154" t="str">
            <v>1010</v>
          </cell>
          <cell r="C1154" t="str">
            <v>B</v>
          </cell>
          <cell r="D1154">
            <v>569</v>
          </cell>
          <cell r="E1154">
            <v>167</v>
          </cell>
          <cell r="F1154">
            <v>102</v>
          </cell>
          <cell r="G1154">
            <v>15</v>
          </cell>
          <cell r="H1154">
            <v>0</v>
          </cell>
          <cell r="I1154">
            <v>0</v>
          </cell>
          <cell r="J1154">
            <v>0</v>
          </cell>
          <cell r="K1154">
            <v>1</v>
          </cell>
          <cell r="L1154">
            <v>0</v>
          </cell>
          <cell r="M1154">
            <v>285</v>
          </cell>
          <cell r="N1154">
            <v>1</v>
          </cell>
        </row>
        <row r="1155">
          <cell r="A1155" t="str">
            <v>182</v>
          </cell>
          <cell r="B1155" t="str">
            <v>1010</v>
          </cell>
          <cell r="C1155" t="str">
            <v>C1</v>
          </cell>
          <cell r="D1155">
            <v>570</v>
          </cell>
          <cell r="E1155">
            <v>148</v>
          </cell>
          <cell r="F1155">
            <v>105</v>
          </cell>
          <cell r="G1155">
            <v>8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261</v>
          </cell>
          <cell r="N1155">
            <v>6</v>
          </cell>
        </row>
        <row r="1156">
          <cell r="A1156" t="str">
            <v>182</v>
          </cell>
          <cell r="B1156" t="str">
            <v>1011</v>
          </cell>
          <cell r="C1156" t="str">
            <v>B</v>
          </cell>
          <cell r="D1156">
            <v>644</v>
          </cell>
          <cell r="E1156">
            <v>207</v>
          </cell>
          <cell r="F1156">
            <v>93</v>
          </cell>
          <cell r="G1156">
            <v>5</v>
          </cell>
          <cell r="H1156">
            <v>2</v>
          </cell>
          <cell r="I1156">
            <v>2</v>
          </cell>
          <cell r="J1156">
            <v>0</v>
          </cell>
          <cell r="K1156">
            <v>0</v>
          </cell>
          <cell r="L1156">
            <v>0</v>
          </cell>
          <cell r="M1156">
            <v>309</v>
          </cell>
          <cell r="N1156">
            <v>7</v>
          </cell>
        </row>
        <row r="1157">
          <cell r="A1157" t="str">
            <v>182</v>
          </cell>
          <cell r="B1157" t="str">
            <v>1012</v>
          </cell>
          <cell r="C1157" t="str">
            <v>B</v>
          </cell>
          <cell r="D1157">
            <v>678</v>
          </cell>
          <cell r="E1157">
            <v>238</v>
          </cell>
          <cell r="F1157">
            <v>102</v>
          </cell>
          <cell r="G1157">
            <v>3</v>
          </cell>
          <cell r="H1157">
            <v>2</v>
          </cell>
          <cell r="I1157">
            <v>0</v>
          </cell>
          <cell r="J1157">
            <v>3</v>
          </cell>
          <cell r="K1157">
            <v>0</v>
          </cell>
          <cell r="L1157">
            <v>0</v>
          </cell>
          <cell r="M1157">
            <v>348</v>
          </cell>
          <cell r="N1157">
            <v>12</v>
          </cell>
        </row>
        <row r="1158">
          <cell r="A1158" t="str">
            <v>182</v>
          </cell>
          <cell r="B1158" t="str">
            <v>1013</v>
          </cell>
          <cell r="C1158" t="str">
            <v>B</v>
          </cell>
          <cell r="D1158">
            <v>409</v>
          </cell>
          <cell r="E1158">
            <v>141</v>
          </cell>
          <cell r="F1158">
            <v>66</v>
          </cell>
          <cell r="G1158">
            <v>2</v>
          </cell>
          <cell r="H1158">
            <v>3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212</v>
          </cell>
          <cell r="N1158">
            <v>4</v>
          </cell>
        </row>
        <row r="1159">
          <cell r="A1159" t="str">
            <v>182</v>
          </cell>
          <cell r="B1159" t="str">
            <v>1013</v>
          </cell>
          <cell r="C1159" t="str">
            <v>C1</v>
          </cell>
          <cell r="D1159">
            <v>410</v>
          </cell>
          <cell r="E1159">
            <v>134</v>
          </cell>
          <cell r="F1159">
            <v>73</v>
          </cell>
          <cell r="G1159">
            <v>2</v>
          </cell>
          <cell r="H1159">
            <v>1</v>
          </cell>
          <cell r="I1159">
            <v>0</v>
          </cell>
          <cell r="J1159">
            <v>1</v>
          </cell>
          <cell r="K1159">
            <v>0</v>
          </cell>
          <cell r="L1159">
            <v>0</v>
          </cell>
          <cell r="M1159">
            <v>211</v>
          </cell>
          <cell r="N1159">
            <v>3</v>
          </cell>
        </row>
        <row r="1160">
          <cell r="A1160" t="str">
            <v>182</v>
          </cell>
          <cell r="B1160" t="str">
            <v>1014</v>
          </cell>
          <cell r="C1160" t="str">
            <v>B</v>
          </cell>
          <cell r="D1160">
            <v>463</v>
          </cell>
          <cell r="E1160">
            <v>142</v>
          </cell>
          <cell r="F1160">
            <v>105</v>
          </cell>
          <cell r="G1160">
            <v>3</v>
          </cell>
          <cell r="H1160">
            <v>2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252</v>
          </cell>
          <cell r="N1160">
            <v>1</v>
          </cell>
        </row>
        <row r="1161">
          <cell r="A1161" t="str">
            <v>182</v>
          </cell>
          <cell r="B1161" t="str">
            <v>1014</v>
          </cell>
          <cell r="C1161" t="str">
            <v>C1</v>
          </cell>
          <cell r="D1161">
            <v>464</v>
          </cell>
          <cell r="E1161">
            <v>178</v>
          </cell>
          <cell r="F1161">
            <v>88</v>
          </cell>
          <cell r="G1161">
            <v>4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6</v>
          </cell>
          <cell r="M1161">
            <v>276</v>
          </cell>
          <cell r="N1161">
            <v>0</v>
          </cell>
        </row>
        <row r="1162">
          <cell r="A1162" t="str">
            <v>182</v>
          </cell>
          <cell r="B1162" t="str">
            <v>1015</v>
          </cell>
          <cell r="C1162" t="str">
            <v>B</v>
          </cell>
          <cell r="D1162">
            <v>569</v>
          </cell>
          <cell r="E1162">
            <v>182</v>
          </cell>
          <cell r="F1162">
            <v>110</v>
          </cell>
          <cell r="G1162">
            <v>3</v>
          </cell>
          <cell r="H1162">
            <v>1</v>
          </cell>
          <cell r="I1162">
            <v>0</v>
          </cell>
          <cell r="J1162">
            <v>0</v>
          </cell>
          <cell r="K1162">
            <v>1</v>
          </cell>
          <cell r="L1162">
            <v>0</v>
          </cell>
          <cell r="M1162">
            <v>297</v>
          </cell>
          <cell r="N1162">
            <v>5</v>
          </cell>
        </row>
        <row r="1163">
          <cell r="A1163" t="str">
            <v>182</v>
          </cell>
          <cell r="B1163" t="str">
            <v>1015</v>
          </cell>
          <cell r="C1163" t="str">
            <v>C1</v>
          </cell>
          <cell r="D1163">
            <v>569</v>
          </cell>
          <cell r="E1163">
            <v>184</v>
          </cell>
          <cell r="F1163">
            <v>115</v>
          </cell>
          <cell r="G1163">
            <v>12</v>
          </cell>
          <cell r="H1163">
            <v>1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312</v>
          </cell>
          <cell r="N1163">
            <v>4</v>
          </cell>
        </row>
        <row r="1164">
          <cell r="A1164" t="str">
            <v>182</v>
          </cell>
          <cell r="B1164" t="str">
            <v>1016</v>
          </cell>
          <cell r="C1164" t="str">
            <v>B</v>
          </cell>
          <cell r="D1164">
            <v>478</v>
          </cell>
          <cell r="E1164">
            <v>181</v>
          </cell>
          <cell r="F1164">
            <v>80</v>
          </cell>
          <cell r="G1164">
            <v>4</v>
          </cell>
          <cell r="H1164">
            <v>0</v>
          </cell>
          <cell r="I1164">
            <v>0</v>
          </cell>
          <cell r="J1164">
            <v>2</v>
          </cell>
          <cell r="K1164">
            <v>0</v>
          </cell>
          <cell r="L1164">
            <v>0</v>
          </cell>
          <cell r="M1164">
            <v>267</v>
          </cell>
          <cell r="N1164">
            <v>0</v>
          </cell>
        </row>
        <row r="1165">
          <cell r="A1165" t="str">
            <v>182</v>
          </cell>
          <cell r="B1165" t="str">
            <v>1016</v>
          </cell>
          <cell r="C1165" t="str">
            <v>C1</v>
          </cell>
          <cell r="D1165">
            <v>478</v>
          </cell>
          <cell r="E1165">
            <v>180</v>
          </cell>
          <cell r="F1165">
            <v>76</v>
          </cell>
          <cell r="G1165">
            <v>3</v>
          </cell>
          <cell r="H1165">
            <v>2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261</v>
          </cell>
          <cell r="N1165">
            <v>3</v>
          </cell>
        </row>
        <row r="1166">
          <cell r="A1166" t="str">
            <v>182</v>
          </cell>
          <cell r="B1166" t="str">
            <v>1017</v>
          </cell>
          <cell r="C1166" t="str">
            <v>B</v>
          </cell>
          <cell r="D1166">
            <v>606</v>
          </cell>
          <cell r="E1166">
            <v>198</v>
          </cell>
          <cell r="F1166">
            <v>99</v>
          </cell>
          <cell r="G1166">
            <v>4</v>
          </cell>
          <cell r="H1166">
            <v>1</v>
          </cell>
          <cell r="I1166">
            <v>0</v>
          </cell>
          <cell r="J1166">
            <v>1</v>
          </cell>
          <cell r="K1166">
            <v>0</v>
          </cell>
          <cell r="L1166">
            <v>0</v>
          </cell>
          <cell r="M1166">
            <v>303</v>
          </cell>
          <cell r="N1166">
            <v>7</v>
          </cell>
        </row>
        <row r="1167">
          <cell r="A1167" t="str">
            <v>182</v>
          </cell>
          <cell r="B1167" t="str">
            <v>1017</v>
          </cell>
          <cell r="C1167" t="str">
            <v>C1</v>
          </cell>
          <cell r="D1167">
            <v>607</v>
          </cell>
          <cell r="E1167">
            <v>206</v>
          </cell>
          <cell r="F1167">
            <v>101</v>
          </cell>
          <cell r="G1167">
            <v>6</v>
          </cell>
          <cell r="H1167">
            <v>0</v>
          </cell>
          <cell r="I1167">
            <v>0</v>
          </cell>
          <cell r="J1167">
            <v>2</v>
          </cell>
          <cell r="K1167">
            <v>0</v>
          </cell>
          <cell r="L1167">
            <v>0</v>
          </cell>
          <cell r="M1167">
            <v>315</v>
          </cell>
          <cell r="N1167">
            <v>1</v>
          </cell>
        </row>
        <row r="1168">
          <cell r="A1168" t="str">
            <v>182</v>
          </cell>
          <cell r="B1168" t="str">
            <v>1018</v>
          </cell>
          <cell r="C1168" t="str">
            <v>B</v>
          </cell>
          <cell r="D1168">
            <v>581</v>
          </cell>
          <cell r="E1168">
            <v>176</v>
          </cell>
          <cell r="F1168">
            <v>97</v>
          </cell>
          <cell r="G1168">
            <v>24</v>
          </cell>
          <cell r="H1168">
            <v>2</v>
          </cell>
          <cell r="I1168">
            <v>0</v>
          </cell>
          <cell r="J1168">
            <v>0</v>
          </cell>
          <cell r="K1168">
            <v>1</v>
          </cell>
          <cell r="L1168">
            <v>0</v>
          </cell>
          <cell r="M1168">
            <v>300</v>
          </cell>
          <cell r="N1168">
            <v>5</v>
          </cell>
        </row>
        <row r="1169">
          <cell r="A1169" t="str">
            <v>182</v>
          </cell>
          <cell r="B1169" t="str">
            <v>1018</v>
          </cell>
          <cell r="C1169" t="str">
            <v>C1</v>
          </cell>
          <cell r="D1169">
            <v>582</v>
          </cell>
          <cell r="E1169">
            <v>177</v>
          </cell>
          <cell r="F1169">
            <v>95</v>
          </cell>
          <cell r="G1169">
            <v>27</v>
          </cell>
          <cell r="H1169">
            <v>3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302</v>
          </cell>
          <cell r="N1169">
            <v>7</v>
          </cell>
        </row>
        <row r="1170">
          <cell r="A1170" t="str">
            <v>182</v>
          </cell>
          <cell r="B1170" t="str">
            <v>1019</v>
          </cell>
          <cell r="C1170" t="str">
            <v>B</v>
          </cell>
          <cell r="D1170">
            <v>597</v>
          </cell>
          <cell r="E1170">
            <v>190</v>
          </cell>
          <cell r="F1170">
            <v>112</v>
          </cell>
          <cell r="G1170">
            <v>13</v>
          </cell>
          <cell r="H1170">
            <v>2</v>
          </cell>
          <cell r="I1170">
            <v>0</v>
          </cell>
          <cell r="J1170">
            <v>1</v>
          </cell>
          <cell r="K1170">
            <v>0</v>
          </cell>
          <cell r="L1170">
            <v>0</v>
          </cell>
          <cell r="M1170">
            <v>318</v>
          </cell>
          <cell r="N1170">
            <v>8</v>
          </cell>
        </row>
        <row r="1171">
          <cell r="A1171" t="str">
            <v>182</v>
          </cell>
          <cell r="B1171" t="str">
            <v>1019</v>
          </cell>
          <cell r="C1171" t="str">
            <v>C1</v>
          </cell>
          <cell r="D1171">
            <v>597</v>
          </cell>
          <cell r="E1171">
            <v>203</v>
          </cell>
          <cell r="F1171">
            <v>109</v>
          </cell>
          <cell r="G1171">
            <v>13</v>
          </cell>
          <cell r="H1171">
            <v>3</v>
          </cell>
          <cell r="I1171">
            <v>0</v>
          </cell>
          <cell r="J1171">
            <v>2</v>
          </cell>
          <cell r="K1171">
            <v>0</v>
          </cell>
          <cell r="L1171">
            <v>0</v>
          </cell>
          <cell r="M1171">
            <v>330</v>
          </cell>
          <cell r="N1171">
            <v>3</v>
          </cell>
        </row>
        <row r="1172">
          <cell r="A1172" t="str">
            <v>182</v>
          </cell>
          <cell r="B1172" t="str">
            <v>1020</v>
          </cell>
          <cell r="C1172" t="str">
            <v>B</v>
          </cell>
          <cell r="D1172">
            <v>628</v>
          </cell>
          <cell r="E1172">
            <v>190</v>
          </cell>
          <cell r="F1172">
            <v>97</v>
          </cell>
          <cell r="G1172">
            <v>16</v>
          </cell>
          <cell r="H1172">
            <v>3</v>
          </cell>
          <cell r="I1172">
            <v>0</v>
          </cell>
          <cell r="J1172">
            <v>3</v>
          </cell>
          <cell r="K1172">
            <v>0</v>
          </cell>
          <cell r="L1172">
            <v>0</v>
          </cell>
          <cell r="M1172">
            <v>309</v>
          </cell>
          <cell r="N1172">
            <v>2</v>
          </cell>
        </row>
        <row r="1173">
          <cell r="A1173" t="str">
            <v>182</v>
          </cell>
          <cell r="B1173" t="str">
            <v>1020</v>
          </cell>
          <cell r="C1173" t="str">
            <v>C1</v>
          </cell>
          <cell r="D1173">
            <v>629</v>
          </cell>
          <cell r="E1173">
            <v>216</v>
          </cell>
          <cell r="F1173">
            <v>120</v>
          </cell>
          <cell r="G1173">
            <v>11</v>
          </cell>
          <cell r="H1173">
            <v>1</v>
          </cell>
          <cell r="I1173">
            <v>0</v>
          </cell>
          <cell r="J1173">
            <v>2</v>
          </cell>
          <cell r="K1173">
            <v>0</v>
          </cell>
          <cell r="L1173">
            <v>0</v>
          </cell>
          <cell r="M1173">
            <v>350</v>
          </cell>
          <cell r="N1173">
            <v>2</v>
          </cell>
        </row>
        <row r="1174">
          <cell r="A1174" t="str">
            <v>182</v>
          </cell>
          <cell r="B1174" t="str">
            <v>1021</v>
          </cell>
          <cell r="C1174" t="str">
            <v>B</v>
          </cell>
          <cell r="D1174">
            <v>557</v>
          </cell>
          <cell r="E1174">
            <v>163</v>
          </cell>
          <cell r="F1174">
            <v>109</v>
          </cell>
          <cell r="G1174">
            <v>4</v>
          </cell>
          <cell r="H1174">
            <v>0</v>
          </cell>
          <cell r="I1174">
            <v>0</v>
          </cell>
          <cell r="J1174">
            <v>4</v>
          </cell>
          <cell r="K1174">
            <v>0</v>
          </cell>
          <cell r="L1174">
            <v>0</v>
          </cell>
          <cell r="M1174">
            <v>280</v>
          </cell>
          <cell r="N1174">
            <v>2</v>
          </cell>
        </row>
        <row r="1175">
          <cell r="A1175" t="str">
            <v>182</v>
          </cell>
          <cell r="B1175" t="str">
            <v>1021</v>
          </cell>
          <cell r="C1175" t="str">
            <v>C1</v>
          </cell>
          <cell r="D1175">
            <v>557</v>
          </cell>
          <cell r="E1175">
            <v>165</v>
          </cell>
          <cell r="F1175">
            <v>88</v>
          </cell>
          <cell r="G1175">
            <v>3</v>
          </cell>
          <cell r="H1175">
            <v>1</v>
          </cell>
          <cell r="I1175">
            <v>0</v>
          </cell>
          <cell r="J1175">
            <v>9</v>
          </cell>
          <cell r="K1175">
            <v>0</v>
          </cell>
          <cell r="L1175">
            <v>0</v>
          </cell>
          <cell r="M1175">
            <v>266</v>
          </cell>
          <cell r="N1175">
            <v>0</v>
          </cell>
        </row>
        <row r="1176">
          <cell r="A1176" t="str">
            <v>182</v>
          </cell>
          <cell r="B1176" t="str">
            <v>1022</v>
          </cell>
          <cell r="C1176" t="str">
            <v>B</v>
          </cell>
          <cell r="D1176">
            <v>599</v>
          </cell>
          <cell r="E1176">
            <v>182</v>
          </cell>
          <cell r="F1176">
            <v>103</v>
          </cell>
          <cell r="G1176">
            <v>5</v>
          </cell>
          <cell r="H1176">
            <v>1</v>
          </cell>
          <cell r="I1176">
            <v>0</v>
          </cell>
          <cell r="J1176">
            <v>5</v>
          </cell>
          <cell r="K1176">
            <v>0</v>
          </cell>
          <cell r="L1176">
            <v>0</v>
          </cell>
          <cell r="M1176">
            <v>296</v>
          </cell>
          <cell r="N1176">
            <v>7</v>
          </cell>
        </row>
        <row r="1177">
          <cell r="A1177" t="str">
            <v>182</v>
          </cell>
          <cell r="B1177" t="str">
            <v>1022</v>
          </cell>
          <cell r="C1177" t="str">
            <v>C1</v>
          </cell>
          <cell r="D1177">
            <v>599</v>
          </cell>
          <cell r="E1177">
            <v>178</v>
          </cell>
          <cell r="F1177">
            <v>102</v>
          </cell>
          <cell r="G1177">
            <v>4</v>
          </cell>
          <cell r="H1177">
            <v>3</v>
          </cell>
          <cell r="I1177">
            <v>0</v>
          </cell>
          <cell r="J1177">
            <v>4</v>
          </cell>
          <cell r="K1177">
            <v>0</v>
          </cell>
          <cell r="L1177">
            <v>0</v>
          </cell>
          <cell r="M1177">
            <v>291</v>
          </cell>
          <cell r="N1177">
            <v>7</v>
          </cell>
        </row>
        <row r="1178">
          <cell r="A1178" t="str">
            <v>182</v>
          </cell>
          <cell r="B1178" t="str">
            <v>1022</v>
          </cell>
          <cell r="C1178" t="str">
            <v>C2</v>
          </cell>
          <cell r="D1178">
            <v>600</v>
          </cell>
          <cell r="E1178">
            <v>161</v>
          </cell>
          <cell r="F1178">
            <v>106</v>
          </cell>
          <cell r="G1178">
            <v>4</v>
          </cell>
          <cell r="H1178">
            <v>1</v>
          </cell>
          <cell r="I1178">
            <v>0</v>
          </cell>
          <cell r="J1178">
            <v>1</v>
          </cell>
          <cell r="K1178">
            <v>0</v>
          </cell>
          <cell r="L1178">
            <v>1</v>
          </cell>
          <cell r="M1178">
            <v>274</v>
          </cell>
          <cell r="N1178">
            <v>3</v>
          </cell>
        </row>
        <row r="1179">
          <cell r="A1179" t="str">
            <v>182</v>
          </cell>
          <cell r="B1179" t="str">
            <v>1023</v>
          </cell>
          <cell r="C1179" t="str">
            <v>B</v>
          </cell>
          <cell r="D1179">
            <v>617</v>
          </cell>
          <cell r="E1179">
            <v>187</v>
          </cell>
          <cell r="F1179">
            <v>154</v>
          </cell>
          <cell r="G1179">
            <v>6</v>
          </cell>
          <cell r="H1179">
            <v>1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348</v>
          </cell>
          <cell r="N1179">
            <v>3</v>
          </cell>
        </row>
        <row r="1180">
          <cell r="A1180" t="str">
            <v>182</v>
          </cell>
          <cell r="B1180" t="str">
            <v>1023</v>
          </cell>
          <cell r="C1180" t="str">
            <v>C1</v>
          </cell>
          <cell r="D1180">
            <v>618</v>
          </cell>
          <cell r="E1180">
            <v>188</v>
          </cell>
          <cell r="F1180">
            <v>141</v>
          </cell>
          <cell r="G1180">
            <v>4</v>
          </cell>
          <cell r="H1180">
            <v>3</v>
          </cell>
          <cell r="I1180">
            <v>0</v>
          </cell>
          <cell r="J1180">
            <v>3</v>
          </cell>
          <cell r="K1180">
            <v>0</v>
          </cell>
          <cell r="L1180">
            <v>1</v>
          </cell>
          <cell r="M1180">
            <v>340</v>
          </cell>
          <cell r="N1180">
            <v>5</v>
          </cell>
        </row>
        <row r="1181">
          <cell r="A1181" t="str">
            <v>182</v>
          </cell>
          <cell r="B1181" t="str">
            <v>1024</v>
          </cell>
          <cell r="C1181" t="str">
            <v>B</v>
          </cell>
          <cell r="D1181">
            <v>676</v>
          </cell>
          <cell r="E1181">
            <v>233</v>
          </cell>
          <cell r="F1181">
            <v>99</v>
          </cell>
          <cell r="G1181">
            <v>7</v>
          </cell>
          <cell r="H1181">
            <v>1</v>
          </cell>
          <cell r="I1181">
            <v>0</v>
          </cell>
          <cell r="J1181">
            <v>2</v>
          </cell>
          <cell r="K1181">
            <v>1</v>
          </cell>
          <cell r="L1181">
            <v>0</v>
          </cell>
          <cell r="M1181">
            <v>343</v>
          </cell>
          <cell r="N1181">
            <v>4</v>
          </cell>
        </row>
        <row r="1182">
          <cell r="A1182" t="str">
            <v>182</v>
          </cell>
          <cell r="B1182" t="str">
            <v>1024</v>
          </cell>
          <cell r="C1182" t="str">
            <v>C1</v>
          </cell>
          <cell r="D1182">
            <v>676</v>
          </cell>
          <cell r="E1182">
            <v>219</v>
          </cell>
          <cell r="F1182">
            <v>138</v>
          </cell>
          <cell r="G1182">
            <v>10</v>
          </cell>
          <cell r="H1182">
            <v>0</v>
          </cell>
          <cell r="I1182">
            <v>0</v>
          </cell>
          <cell r="J1182">
            <v>2</v>
          </cell>
          <cell r="K1182">
            <v>0</v>
          </cell>
          <cell r="L1182">
            <v>0</v>
          </cell>
          <cell r="M1182">
            <v>369</v>
          </cell>
          <cell r="N1182">
            <v>0</v>
          </cell>
        </row>
        <row r="1183">
          <cell r="A1183" t="str">
            <v>182</v>
          </cell>
          <cell r="B1183" t="str">
            <v>1025</v>
          </cell>
          <cell r="C1183" t="str">
            <v>B</v>
          </cell>
          <cell r="D1183">
            <v>501</v>
          </cell>
          <cell r="E1183">
            <v>141</v>
          </cell>
          <cell r="F1183">
            <v>116</v>
          </cell>
          <cell r="G1183">
            <v>5</v>
          </cell>
          <cell r="H1183">
            <v>0</v>
          </cell>
          <cell r="I1183">
            <v>0</v>
          </cell>
          <cell r="J1183">
            <v>1</v>
          </cell>
          <cell r="K1183">
            <v>0</v>
          </cell>
          <cell r="L1183">
            <v>0</v>
          </cell>
          <cell r="M1183">
            <v>263</v>
          </cell>
          <cell r="N1183">
            <v>3</v>
          </cell>
        </row>
        <row r="1184">
          <cell r="A1184" t="str">
            <v>182</v>
          </cell>
          <cell r="B1184" t="str">
            <v>1025</v>
          </cell>
          <cell r="C1184" t="str">
            <v>C1</v>
          </cell>
          <cell r="D1184">
            <v>502</v>
          </cell>
          <cell r="E1184">
            <v>148</v>
          </cell>
          <cell r="F1184">
            <v>102</v>
          </cell>
          <cell r="G1184">
            <v>3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253</v>
          </cell>
          <cell r="N1184">
            <v>3</v>
          </cell>
        </row>
        <row r="1185">
          <cell r="A1185" t="str">
            <v>182</v>
          </cell>
          <cell r="B1185" t="str">
            <v>1026</v>
          </cell>
          <cell r="C1185" t="str">
            <v>B</v>
          </cell>
          <cell r="D1185">
            <v>578</v>
          </cell>
          <cell r="E1185">
            <v>132</v>
          </cell>
          <cell r="F1185">
            <v>187</v>
          </cell>
          <cell r="G1185">
            <v>8</v>
          </cell>
          <cell r="H1185">
            <v>1</v>
          </cell>
          <cell r="I1185">
            <v>0</v>
          </cell>
          <cell r="J1185">
            <v>1</v>
          </cell>
          <cell r="K1185">
            <v>0</v>
          </cell>
          <cell r="L1185">
            <v>0</v>
          </cell>
          <cell r="M1185">
            <v>329</v>
          </cell>
          <cell r="N1185">
            <v>7</v>
          </cell>
        </row>
        <row r="1186">
          <cell r="A1186" t="str">
            <v>182</v>
          </cell>
          <cell r="B1186" t="str">
            <v>1027</v>
          </cell>
          <cell r="C1186" t="str">
            <v>B</v>
          </cell>
          <cell r="D1186">
            <v>743</v>
          </cell>
          <cell r="E1186">
            <v>198</v>
          </cell>
          <cell r="F1186">
            <v>176</v>
          </cell>
          <cell r="G1186">
            <v>6</v>
          </cell>
          <cell r="H1186">
            <v>3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383</v>
          </cell>
          <cell r="N1186">
            <v>6</v>
          </cell>
        </row>
        <row r="1187">
          <cell r="A1187" t="str">
            <v>182</v>
          </cell>
          <cell r="B1187" t="str">
            <v>1028</v>
          </cell>
          <cell r="C1187" t="str">
            <v>B</v>
          </cell>
          <cell r="D1187">
            <v>566</v>
          </cell>
          <cell r="E1187">
            <v>155</v>
          </cell>
          <cell r="F1187">
            <v>147</v>
          </cell>
          <cell r="G1187">
            <v>5</v>
          </cell>
          <cell r="H1187">
            <v>2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309</v>
          </cell>
          <cell r="N1187">
            <v>2</v>
          </cell>
        </row>
        <row r="1188">
          <cell r="A1188" t="str">
            <v>182</v>
          </cell>
          <cell r="B1188" t="str">
            <v>1028</v>
          </cell>
          <cell r="C1188" t="str">
            <v>C1</v>
          </cell>
          <cell r="D1188">
            <v>566</v>
          </cell>
          <cell r="E1188">
            <v>173</v>
          </cell>
          <cell r="F1188">
            <v>132</v>
          </cell>
          <cell r="G1188">
            <v>4</v>
          </cell>
          <cell r="H1188">
            <v>3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312</v>
          </cell>
          <cell r="N1188">
            <v>0</v>
          </cell>
        </row>
        <row r="1189">
          <cell r="A1189" t="str">
            <v>182</v>
          </cell>
          <cell r="B1189" t="str">
            <v>1029</v>
          </cell>
          <cell r="C1189" t="str">
            <v>B</v>
          </cell>
          <cell r="D1189">
            <v>606</v>
          </cell>
          <cell r="E1189">
            <v>178</v>
          </cell>
          <cell r="F1189">
            <v>147</v>
          </cell>
          <cell r="G1189">
            <v>2</v>
          </cell>
          <cell r="H1189">
            <v>1</v>
          </cell>
          <cell r="I1189">
            <v>0</v>
          </cell>
          <cell r="J1189">
            <v>1</v>
          </cell>
          <cell r="K1189">
            <v>0</v>
          </cell>
          <cell r="L1189">
            <v>1</v>
          </cell>
          <cell r="M1189">
            <v>330</v>
          </cell>
          <cell r="N1189">
            <v>4</v>
          </cell>
        </row>
        <row r="1190">
          <cell r="A1190" t="str">
            <v>182</v>
          </cell>
          <cell r="B1190" t="str">
            <v>1029</v>
          </cell>
          <cell r="C1190" t="str">
            <v>C1</v>
          </cell>
          <cell r="D1190">
            <v>607</v>
          </cell>
          <cell r="E1190">
            <v>162</v>
          </cell>
          <cell r="F1190">
            <v>192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354</v>
          </cell>
          <cell r="N1190">
            <v>3</v>
          </cell>
        </row>
        <row r="1191">
          <cell r="A1191" t="str">
            <v>182</v>
          </cell>
          <cell r="B1191" t="str">
            <v>1030</v>
          </cell>
          <cell r="C1191" t="str">
            <v>B</v>
          </cell>
          <cell r="D1191">
            <v>479</v>
          </cell>
          <cell r="E1191">
            <v>175</v>
          </cell>
          <cell r="F1191">
            <v>100</v>
          </cell>
          <cell r="G1191">
            <v>6</v>
          </cell>
          <cell r="H1191">
            <v>3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284</v>
          </cell>
          <cell r="N1191">
            <v>0</v>
          </cell>
        </row>
        <row r="1192">
          <cell r="A1192" t="str">
            <v>182</v>
          </cell>
          <cell r="B1192" t="str">
            <v>1030</v>
          </cell>
          <cell r="C1192" t="str">
            <v>C1</v>
          </cell>
          <cell r="D1192">
            <v>480</v>
          </cell>
          <cell r="E1192">
            <v>159</v>
          </cell>
          <cell r="F1192">
            <v>109</v>
          </cell>
          <cell r="G1192">
            <v>9</v>
          </cell>
          <cell r="H1192">
            <v>2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279</v>
          </cell>
          <cell r="N1192">
            <v>0</v>
          </cell>
        </row>
        <row r="1193">
          <cell r="A1193" t="str">
            <v>182</v>
          </cell>
          <cell r="B1193" t="str">
            <v>1031</v>
          </cell>
          <cell r="C1193" t="str">
            <v>B</v>
          </cell>
          <cell r="D1193">
            <v>624</v>
          </cell>
          <cell r="E1193">
            <v>184</v>
          </cell>
          <cell r="F1193">
            <v>123</v>
          </cell>
          <cell r="G1193">
            <v>5</v>
          </cell>
          <cell r="H1193">
            <v>4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316</v>
          </cell>
          <cell r="N1193">
            <v>5</v>
          </cell>
        </row>
        <row r="1194">
          <cell r="A1194" t="str">
            <v>182</v>
          </cell>
          <cell r="B1194" t="str">
            <v>1031</v>
          </cell>
          <cell r="C1194" t="str">
            <v>C1</v>
          </cell>
          <cell r="D1194">
            <v>624</v>
          </cell>
          <cell r="E1194">
            <v>223</v>
          </cell>
          <cell r="F1194">
            <v>139</v>
          </cell>
          <cell r="G1194">
            <v>2</v>
          </cell>
          <cell r="H1194">
            <v>1</v>
          </cell>
          <cell r="I1194">
            <v>0</v>
          </cell>
          <cell r="J1194">
            <v>2</v>
          </cell>
          <cell r="K1194">
            <v>0</v>
          </cell>
          <cell r="L1194">
            <v>0</v>
          </cell>
          <cell r="M1194">
            <v>367</v>
          </cell>
          <cell r="N1194">
            <v>1</v>
          </cell>
        </row>
        <row r="1195">
          <cell r="A1195" t="str">
            <v>182</v>
          </cell>
          <cell r="B1195" t="str">
            <v>1032</v>
          </cell>
          <cell r="C1195" t="str">
            <v>B</v>
          </cell>
          <cell r="D1195">
            <v>379</v>
          </cell>
          <cell r="E1195">
            <v>145</v>
          </cell>
          <cell r="F1195">
            <v>74</v>
          </cell>
          <cell r="G1195">
            <v>2</v>
          </cell>
          <cell r="H1195">
            <v>0</v>
          </cell>
          <cell r="I1195">
            <v>0</v>
          </cell>
          <cell r="J1195">
            <v>2</v>
          </cell>
          <cell r="K1195">
            <v>0</v>
          </cell>
          <cell r="L1195">
            <v>0</v>
          </cell>
          <cell r="M1195">
            <v>223</v>
          </cell>
          <cell r="N1195">
            <v>1</v>
          </cell>
        </row>
        <row r="1196">
          <cell r="A1196" t="str">
            <v>182</v>
          </cell>
          <cell r="B1196" t="str">
            <v>1032</v>
          </cell>
          <cell r="C1196" t="str">
            <v>C1</v>
          </cell>
          <cell r="D1196">
            <v>379</v>
          </cell>
          <cell r="E1196">
            <v>131</v>
          </cell>
          <cell r="F1196">
            <v>83</v>
          </cell>
          <cell r="G1196">
            <v>1</v>
          </cell>
          <cell r="H1196">
            <v>0</v>
          </cell>
          <cell r="I1196">
            <v>0</v>
          </cell>
          <cell r="J1196">
            <v>1</v>
          </cell>
          <cell r="K1196">
            <v>0</v>
          </cell>
          <cell r="L1196">
            <v>0</v>
          </cell>
          <cell r="M1196">
            <v>216</v>
          </cell>
          <cell r="N1196">
            <v>1</v>
          </cell>
        </row>
        <row r="1197">
          <cell r="A1197" t="str">
            <v>182</v>
          </cell>
          <cell r="B1197" t="str">
            <v>1033</v>
          </cell>
          <cell r="C1197" t="str">
            <v>B</v>
          </cell>
          <cell r="D1197">
            <v>590</v>
          </cell>
          <cell r="E1197">
            <v>195</v>
          </cell>
          <cell r="F1197">
            <v>100</v>
          </cell>
          <cell r="G1197">
            <v>8</v>
          </cell>
          <cell r="H1197">
            <v>13</v>
          </cell>
          <cell r="I1197">
            <v>0</v>
          </cell>
          <cell r="J1197">
            <v>2</v>
          </cell>
          <cell r="K1197">
            <v>0</v>
          </cell>
          <cell r="L1197">
            <v>0</v>
          </cell>
          <cell r="M1197">
            <v>318</v>
          </cell>
          <cell r="N1197">
            <v>4</v>
          </cell>
        </row>
        <row r="1198">
          <cell r="A1198" t="str">
            <v>182</v>
          </cell>
          <cell r="B1198" t="str">
            <v>1033</v>
          </cell>
          <cell r="C1198" t="str">
            <v>C1</v>
          </cell>
          <cell r="D1198">
            <v>590</v>
          </cell>
          <cell r="E1198">
            <v>202</v>
          </cell>
          <cell r="F1198">
            <v>80</v>
          </cell>
          <cell r="G1198">
            <v>9</v>
          </cell>
          <cell r="H1198">
            <v>10</v>
          </cell>
          <cell r="I1198">
            <v>0</v>
          </cell>
          <cell r="J1198">
            <v>1</v>
          </cell>
          <cell r="K1198">
            <v>1</v>
          </cell>
          <cell r="L1198">
            <v>0</v>
          </cell>
          <cell r="M1198">
            <v>303</v>
          </cell>
          <cell r="N1198">
            <v>2</v>
          </cell>
        </row>
        <row r="1199">
          <cell r="A1199" t="str">
            <v>182</v>
          </cell>
          <cell r="B1199" t="str">
            <v>1034</v>
          </cell>
          <cell r="C1199" t="str">
            <v>B</v>
          </cell>
          <cell r="D1199">
            <v>515</v>
          </cell>
          <cell r="E1199">
            <v>148</v>
          </cell>
          <cell r="F1199">
            <v>66</v>
          </cell>
          <cell r="G1199">
            <v>9</v>
          </cell>
          <cell r="H1199">
            <v>0</v>
          </cell>
          <cell r="I1199">
            <v>0</v>
          </cell>
          <cell r="J1199">
            <v>1</v>
          </cell>
          <cell r="K1199">
            <v>0</v>
          </cell>
          <cell r="L1199">
            <v>0</v>
          </cell>
          <cell r="M1199">
            <v>224</v>
          </cell>
          <cell r="N1199">
            <v>4</v>
          </cell>
        </row>
        <row r="1200">
          <cell r="A1200" t="str">
            <v>182</v>
          </cell>
          <cell r="B1200" t="str">
            <v>1034</v>
          </cell>
          <cell r="C1200" t="str">
            <v>C1</v>
          </cell>
          <cell r="D1200">
            <v>516</v>
          </cell>
          <cell r="E1200">
            <v>145</v>
          </cell>
          <cell r="F1200">
            <v>82</v>
          </cell>
          <cell r="G1200">
            <v>16</v>
          </cell>
          <cell r="H1200">
            <v>1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244</v>
          </cell>
          <cell r="N1200">
            <v>4</v>
          </cell>
        </row>
        <row r="1201">
          <cell r="A1201" t="str">
            <v>182</v>
          </cell>
          <cell r="B1201" t="str">
            <v>1035</v>
          </cell>
          <cell r="C1201" t="str">
            <v>B</v>
          </cell>
          <cell r="D1201">
            <v>640</v>
          </cell>
          <cell r="E1201">
            <v>248</v>
          </cell>
          <cell r="F1201">
            <v>109</v>
          </cell>
          <cell r="G1201">
            <v>14</v>
          </cell>
          <cell r="H1201">
            <v>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374</v>
          </cell>
          <cell r="N1201">
            <v>7</v>
          </cell>
        </row>
        <row r="1202">
          <cell r="A1202" t="str">
            <v>182</v>
          </cell>
          <cell r="B1202" t="str">
            <v>1035</v>
          </cell>
          <cell r="C1202" t="str">
            <v>C1</v>
          </cell>
          <cell r="D1202">
            <v>640</v>
          </cell>
          <cell r="E1202">
            <v>247</v>
          </cell>
          <cell r="F1202">
            <v>114</v>
          </cell>
          <cell r="G1202">
            <v>12</v>
          </cell>
          <cell r="H1202">
            <v>2</v>
          </cell>
          <cell r="I1202">
            <v>0</v>
          </cell>
          <cell r="J1202">
            <v>1</v>
          </cell>
          <cell r="K1202">
            <v>0</v>
          </cell>
          <cell r="L1202">
            <v>0</v>
          </cell>
          <cell r="M1202">
            <v>376</v>
          </cell>
          <cell r="N1202">
            <v>8</v>
          </cell>
        </row>
        <row r="1203">
          <cell r="A1203" t="str">
            <v>182</v>
          </cell>
          <cell r="B1203" t="str">
            <v>1036</v>
          </cell>
          <cell r="C1203" t="str">
            <v>B</v>
          </cell>
          <cell r="D1203">
            <v>609</v>
          </cell>
          <cell r="E1203">
            <v>206</v>
          </cell>
          <cell r="F1203">
            <v>116</v>
          </cell>
          <cell r="G1203">
            <v>3</v>
          </cell>
          <cell r="H1203">
            <v>3</v>
          </cell>
          <cell r="I1203">
            <v>0</v>
          </cell>
          <cell r="J1203">
            <v>1</v>
          </cell>
          <cell r="K1203">
            <v>0</v>
          </cell>
          <cell r="L1203">
            <v>0</v>
          </cell>
          <cell r="M1203">
            <v>329</v>
          </cell>
          <cell r="N1203">
            <v>0</v>
          </cell>
        </row>
        <row r="1204">
          <cell r="A1204" t="str">
            <v>182</v>
          </cell>
          <cell r="B1204" t="str">
            <v>1036</v>
          </cell>
          <cell r="C1204" t="str">
            <v>C1</v>
          </cell>
          <cell r="D1204">
            <v>609</v>
          </cell>
          <cell r="E1204">
            <v>202</v>
          </cell>
          <cell r="F1204">
            <v>85</v>
          </cell>
          <cell r="G1204">
            <v>6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293</v>
          </cell>
          <cell r="N1204">
            <v>5</v>
          </cell>
        </row>
        <row r="1205">
          <cell r="A1205" t="str">
            <v>182</v>
          </cell>
          <cell r="B1205" t="str">
            <v>1037</v>
          </cell>
          <cell r="C1205" t="str">
            <v>B</v>
          </cell>
          <cell r="D1205">
            <v>589</v>
          </cell>
          <cell r="E1205">
            <v>201</v>
          </cell>
          <cell r="F1205">
            <v>100</v>
          </cell>
          <cell r="G1205">
            <v>13</v>
          </cell>
          <cell r="H1205">
            <v>3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317</v>
          </cell>
          <cell r="N1205">
            <v>5</v>
          </cell>
        </row>
        <row r="1206">
          <cell r="A1206" t="str">
            <v>182</v>
          </cell>
          <cell r="B1206" t="str">
            <v>1038</v>
          </cell>
          <cell r="C1206" t="str">
            <v>B</v>
          </cell>
          <cell r="D1206">
            <v>646</v>
          </cell>
          <cell r="E1206">
            <v>245</v>
          </cell>
          <cell r="F1206">
            <v>95</v>
          </cell>
          <cell r="G1206">
            <v>3</v>
          </cell>
          <cell r="H1206">
            <v>6</v>
          </cell>
          <cell r="I1206">
            <v>0</v>
          </cell>
          <cell r="J1206">
            <v>5</v>
          </cell>
          <cell r="K1206">
            <v>0</v>
          </cell>
          <cell r="L1206">
            <v>0</v>
          </cell>
          <cell r="M1206">
            <v>354</v>
          </cell>
          <cell r="N1206">
            <v>4</v>
          </cell>
        </row>
        <row r="1207">
          <cell r="A1207" t="str">
            <v>182</v>
          </cell>
          <cell r="B1207" t="str">
            <v>1038</v>
          </cell>
          <cell r="C1207" t="str">
            <v>C1</v>
          </cell>
          <cell r="D1207">
            <v>647</v>
          </cell>
          <cell r="E1207">
            <v>238</v>
          </cell>
          <cell r="F1207">
            <v>110</v>
          </cell>
          <cell r="G1207">
            <v>5</v>
          </cell>
          <cell r="H1207">
            <v>3</v>
          </cell>
          <cell r="I1207">
            <v>0</v>
          </cell>
          <cell r="J1207">
            <v>5</v>
          </cell>
          <cell r="K1207">
            <v>0</v>
          </cell>
          <cell r="L1207">
            <v>0</v>
          </cell>
          <cell r="M1207">
            <v>361</v>
          </cell>
          <cell r="N1207">
            <v>0</v>
          </cell>
        </row>
        <row r="1208">
          <cell r="A1208" t="str">
            <v>182</v>
          </cell>
          <cell r="B1208" t="str">
            <v>1039</v>
          </cell>
          <cell r="C1208" t="str">
            <v>B</v>
          </cell>
          <cell r="D1208">
            <v>607</v>
          </cell>
          <cell r="E1208">
            <v>220</v>
          </cell>
          <cell r="F1208">
            <v>98</v>
          </cell>
          <cell r="G1208">
            <v>8</v>
          </cell>
          <cell r="H1208">
            <v>2</v>
          </cell>
          <cell r="I1208">
            <v>0</v>
          </cell>
          <cell r="J1208">
            <v>1</v>
          </cell>
          <cell r="K1208">
            <v>0</v>
          </cell>
          <cell r="L1208">
            <v>0</v>
          </cell>
          <cell r="M1208">
            <v>329</v>
          </cell>
          <cell r="N1208">
            <v>3</v>
          </cell>
        </row>
        <row r="1209">
          <cell r="A1209" t="str">
            <v>182</v>
          </cell>
          <cell r="B1209" t="str">
            <v>1039</v>
          </cell>
          <cell r="C1209" t="str">
            <v>C1</v>
          </cell>
          <cell r="D1209">
            <v>608</v>
          </cell>
          <cell r="E1209">
            <v>256</v>
          </cell>
          <cell r="F1209">
            <v>73</v>
          </cell>
          <cell r="G1209">
            <v>9</v>
          </cell>
          <cell r="H1209">
            <v>2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340</v>
          </cell>
          <cell r="N1209">
            <v>9</v>
          </cell>
        </row>
        <row r="1210">
          <cell r="A1210" t="str">
            <v>182</v>
          </cell>
          <cell r="B1210" t="str">
            <v>1040</v>
          </cell>
          <cell r="C1210" t="str">
            <v>B</v>
          </cell>
          <cell r="D1210">
            <v>579</v>
          </cell>
          <cell r="E1210">
            <v>226</v>
          </cell>
          <cell r="F1210">
            <v>83</v>
          </cell>
          <cell r="G1210">
            <v>3</v>
          </cell>
          <cell r="H1210">
            <v>2</v>
          </cell>
          <cell r="I1210">
            <v>0</v>
          </cell>
          <cell r="J1210">
            <v>1</v>
          </cell>
          <cell r="K1210">
            <v>0</v>
          </cell>
          <cell r="L1210">
            <v>0</v>
          </cell>
          <cell r="M1210">
            <v>315</v>
          </cell>
          <cell r="N1210">
            <v>5</v>
          </cell>
        </row>
        <row r="1211">
          <cell r="A1211" t="str">
            <v>182</v>
          </cell>
          <cell r="B1211" t="str">
            <v>1041</v>
          </cell>
          <cell r="C1211" t="str">
            <v>B</v>
          </cell>
          <cell r="D1211">
            <v>599</v>
          </cell>
          <cell r="E1211">
            <v>249</v>
          </cell>
          <cell r="F1211">
            <v>86</v>
          </cell>
          <cell r="G1211">
            <v>6</v>
          </cell>
          <cell r="H1211">
            <v>3</v>
          </cell>
          <cell r="I1211">
            <v>0</v>
          </cell>
          <cell r="J1211">
            <v>1</v>
          </cell>
          <cell r="K1211">
            <v>0</v>
          </cell>
          <cell r="L1211">
            <v>0</v>
          </cell>
          <cell r="M1211">
            <v>345</v>
          </cell>
          <cell r="N1211">
            <v>3</v>
          </cell>
        </row>
        <row r="1212">
          <cell r="A1212" t="str">
            <v>182</v>
          </cell>
          <cell r="B1212" t="str">
            <v>1042</v>
          </cell>
          <cell r="C1212" t="str">
            <v>B</v>
          </cell>
          <cell r="D1212">
            <v>575</v>
          </cell>
          <cell r="E1212">
            <v>158</v>
          </cell>
          <cell r="F1212">
            <v>110</v>
          </cell>
          <cell r="G1212">
            <v>13</v>
          </cell>
          <cell r="H1212">
            <v>5</v>
          </cell>
          <cell r="I1212">
            <v>0</v>
          </cell>
          <cell r="J1212">
            <v>3</v>
          </cell>
          <cell r="K1212">
            <v>0</v>
          </cell>
          <cell r="L1212">
            <v>0</v>
          </cell>
          <cell r="M1212">
            <v>289</v>
          </cell>
          <cell r="N1212">
            <v>10</v>
          </cell>
        </row>
        <row r="1213">
          <cell r="A1213" t="str">
            <v>182</v>
          </cell>
          <cell r="B1213" t="str">
            <v>1042</v>
          </cell>
          <cell r="C1213" t="str">
            <v>C1</v>
          </cell>
          <cell r="D1213">
            <v>575</v>
          </cell>
          <cell r="E1213">
            <v>162</v>
          </cell>
          <cell r="F1213">
            <v>126</v>
          </cell>
          <cell r="G1213">
            <v>15</v>
          </cell>
          <cell r="H1213">
            <v>6</v>
          </cell>
          <cell r="I1213">
            <v>0</v>
          </cell>
          <cell r="J1213">
            <v>1</v>
          </cell>
          <cell r="K1213">
            <v>0</v>
          </cell>
          <cell r="L1213">
            <v>0</v>
          </cell>
          <cell r="M1213">
            <v>310</v>
          </cell>
          <cell r="N1213">
            <v>6</v>
          </cell>
        </row>
        <row r="1214">
          <cell r="A1214" t="str">
            <v>182</v>
          </cell>
          <cell r="B1214" t="str">
            <v>1042</v>
          </cell>
          <cell r="C1214" t="str">
            <v>C2</v>
          </cell>
          <cell r="D1214">
            <v>575</v>
          </cell>
          <cell r="E1214">
            <v>157</v>
          </cell>
          <cell r="F1214">
            <v>105</v>
          </cell>
          <cell r="G1214">
            <v>18</v>
          </cell>
          <cell r="H1214">
            <v>7</v>
          </cell>
          <cell r="I1214">
            <v>0</v>
          </cell>
          <cell r="J1214">
            <v>1</v>
          </cell>
          <cell r="K1214">
            <v>0</v>
          </cell>
          <cell r="L1214">
            <v>0</v>
          </cell>
          <cell r="M1214">
            <v>288</v>
          </cell>
          <cell r="N1214">
            <v>5</v>
          </cell>
        </row>
        <row r="1215">
          <cell r="A1215" t="str">
            <v>182</v>
          </cell>
          <cell r="B1215" t="str">
            <v>1042</v>
          </cell>
          <cell r="C1215" t="str">
            <v>C3</v>
          </cell>
          <cell r="D1215">
            <v>576</v>
          </cell>
          <cell r="E1215">
            <v>154</v>
          </cell>
          <cell r="F1215">
            <v>101</v>
          </cell>
          <cell r="G1215">
            <v>10</v>
          </cell>
          <cell r="H1215">
            <v>4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269</v>
          </cell>
          <cell r="N1215">
            <v>7</v>
          </cell>
        </row>
        <row r="1216">
          <cell r="A1216" t="str">
            <v>182</v>
          </cell>
          <cell r="B1216" t="str">
            <v>1043</v>
          </cell>
          <cell r="C1216" t="str">
            <v>B</v>
          </cell>
          <cell r="D1216">
            <v>518</v>
          </cell>
          <cell r="E1216">
            <v>201</v>
          </cell>
          <cell r="F1216">
            <v>81</v>
          </cell>
          <cell r="G1216">
            <v>5</v>
          </cell>
          <cell r="H1216">
            <v>1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288</v>
          </cell>
          <cell r="N1216">
            <v>7</v>
          </cell>
        </row>
        <row r="1217">
          <cell r="A1217" t="str">
            <v>182</v>
          </cell>
          <cell r="B1217" t="str">
            <v>1043</v>
          </cell>
          <cell r="C1217" t="str">
            <v>C1</v>
          </cell>
          <cell r="D1217">
            <v>518</v>
          </cell>
          <cell r="E1217">
            <v>214</v>
          </cell>
          <cell r="F1217">
            <v>79</v>
          </cell>
          <cell r="G1217">
            <v>3</v>
          </cell>
          <cell r="H1217">
            <v>0</v>
          </cell>
          <cell r="I1217">
            <v>0</v>
          </cell>
          <cell r="J1217">
            <v>1</v>
          </cell>
          <cell r="K1217">
            <v>0</v>
          </cell>
          <cell r="L1217">
            <v>0</v>
          </cell>
          <cell r="M1217">
            <v>297</v>
          </cell>
          <cell r="N1217">
            <v>2</v>
          </cell>
        </row>
        <row r="1218">
          <cell r="A1218" t="str">
            <v>182</v>
          </cell>
          <cell r="B1218" t="str">
            <v>1044</v>
          </cell>
          <cell r="C1218" t="str">
            <v>B</v>
          </cell>
          <cell r="D1218">
            <v>420</v>
          </cell>
          <cell r="E1218">
            <v>117</v>
          </cell>
          <cell r="F1218">
            <v>105</v>
          </cell>
          <cell r="G1218">
            <v>5</v>
          </cell>
          <cell r="H1218">
            <v>4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231</v>
          </cell>
          <cell r="N1218">
            <v>5</v>
          </cell>
        </row>
        <row r="1219">
          <cell r="A1219" t="str">
            <v>182</v>
          </cell>
          <cell r="B1219" t="str">
            <v>1044</v>
          </cell>
          <cell r="C1219" t="str">
            <v>C1</v>
          </cell>
          <cell r="D1219">
            <v>421</v>
          </cell>
          <cell r="E1219">
            <v>113</v>
          </cell>
          <cell r="F1219">
            <v>132</v>
          </cell>
          <cell r="G1219">
            <v>5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250</v>
          </cell>
          <cell r="N1219">
            <v>1</v>
          </cell>
        </row>
        <row r="1220">
          <cell r="A1220" t="str">
            <v>182</v>
          </cell>
          <cell r="B1220" t="str">
            <v>1045</v>
          </cell>
          <cell r="C1220" t="str">
            <v>B</v>
          </cell>
          <cell r="D1220">
            <v>400</v>
          </cell>
          <cell r="E1220">
            <v>88</v>
          </cell>
          <cell r="F1220">
            <v>135</v>
          </cell>
          <cell r="G1220">
            <v>3</v>
          </cell>
          <cell r="H1220">
            <v>1</v>
          </cell>
          <cell r="I1220">
            <v>0</v>
          </cell>
          <cell r="J1220">
            <v>2</v>
          </cell>
          <cell r="K1220">
            <v>0</v>
          </cell>
          <cell r="L1220">
            <v>0</v>
          </cell>
          <cell r="M1220">
            <v>229</v>
          </cell>
          <cell r="N1220">
            <v>4</v>
          </cell>
        </row>
        <row r="1221">
          <cell r="A1221" t="str">
            <v>182</v>
          </cell>
          <cell r="B1221" t="str">
            <v>1045</v>
          </cell>
          <cell r="C1221" t="str">
            <v>C1</v>
          </cell>
          <cell r="D1221">
            <v>401</v>
          </cell>
          <cell r="E1221">
            <v>89</v>
          </cell>
          <cell r="F1221">
            <v>170</v>
          </cell>
          <cell r="G1221">
            <v>5</v>
          </cell>
          <cell r="H1221">
            <v>1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265</v>
          </cell>
          <cell r="N1221">
            <v>0</v>
          </cell>
        </row>
        <row r="1222">
          <cell r="A1222" t="str">
            <v>182</v>
          </cell>
          <cell r="B1222" t="str">
            <v>1046</v>
          </cell>
          <cell r="C1222" t="str">
            <v>B</v>
          </cell>
          <cell r="D1222">
            <v>379</v>
          </cell>
          <cell r="E1222">
            <v>81</v>
          </cell>
          <cell r="F1222">
            <v>108</v>
          </cell>
          <cell r="G1222">
            <v>1</v>
          </cell>
          <cell r="H1222">
            <v>3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193</v>
          </cell>
          <cell r="N1222">
            <v>2</v>
          </cell>
        </row>
        <row r="1223">
          <cell r="A1223" t="str">
            <v>182</v>
          </cell>
          <cell r="B1223" t="str">
            <v>1046</v>
          </cell>
          <cell r="C1223" t="str">
            <v>C1</v>
          </cell>
          <cell r="D1223">
            <v>380</v>
          </cell>
          <cell r="E1223">
            <v>98</v>
          </cell>
          <cell r="F1223">
            <v>96</v>
          </cell>
          <cell r="G1223">
            <v>0</v>
          </cell>
          <cell r="H1223">
            <v>2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196</v>
          </cell>
          <cell r="N1223">
            <v>1</v>
          </cell>
        </row>
        <row r="1224">
          <cell r="A1224" t="str">
            <v>182</v>
          </cell>
          <cell r="B1224" t="str">
            <v>1047</v>
          </cell>
          <cell r="C1224" t="str">
            <v>B</v>
          </cell>
          <cell r="D1224">
            <v>661</v>
          </cell>
          <cell r="E1224">
            <v>179</v>
          </cell>
          <cell r="F1224">
            <v>176</v>
          </cell>
          <cell r="G1224">
            <v>6</v>
          </cell>
          <cell r="H1224">
            <v>3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364</v>
          </cell>
          <cell r="N1224">
            <v>1</v>
          </cell>
        </row>
        <row r="1225">
          <cell r="A1225" t="str">
            <v>182</v>
          </cell>
          <cell r="B1225" t="str">
            <v>1048</v>
          </cell>
          <cell r="C1225" t="str">
            <v>B</v>
          </cell>
          <cell r="D1225">
            <v>716</v>
          </cell>
          <cell r="E1225">
            <v>228</v>
          </cell>
          <cell r="F1225">
            <v>152</v>
          </cell>
          <cell r="G1225">
            <v>7</v>
          </cell>
          <cell r="H1225">
            <v>1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388</v>
          </cell>
          <cell r="N1225">
            <v>0</v>
          </cell>
        </row>
        <row r="1226">
          <cell r="A1226" t="str">
            <v>182</v>
          </cell>
          <cell r="B1226" t="str">
            <v>1048</v>
          </cell>
          <cell r="C1226" t="str">
            <v>C1</v>
          </cell>
          <cell r="D1226">
            <v>717</v>
          </cell>
          <cell r="E1226">
            <v>229</v>
          </cell>
          <cell r="F1226">
            <v>137</v>
          </cell>
          <cell r="G1226">
            <v>5</v>
          </cell>
          <cell r="H1226">
            <v>4</v>
          </cell>
          <cell r="I1226">
            <v>0</v>
          </cell>
          <cell r="J1226">
            <v>1</v>
          </cell>
          <cell r="K1226">
            <v>0</v>
          </cell>
          <cell r="L1226">
            <v>0</v>
          </cell>
          <cell r="M1226">
            <v>376</v>
          </cell>
          <cell r="N1226">
            <v>8</v>
          </cell>
        </row>
        <row r="1227">
          <cell r="A1227" t="str">
            <v>182</v>
          </cell>
          <cell r="B1227" t="str">
            <v>1049</v>
          </cell>
          <cell r="C1227" t="str">
            <v>B</v>
          </cell>
          <cell r="D1227">
            <v>512</v>
          </cell>
          <cell r="E1227">
            <v>66</v>
          </cell>
          <cell r="F1227">
            <v>120</v>
          </cell>
          <cell r="G1227">
            <v>2</v>
          </cell>
          <cell r="H1227">
            <v>3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191</v>
          </cell>
          <cell r="N1227">
            <v>3</v>
          </cell>
        </row>
        <row r="1228">
          <cell r="A1228" t="str">
            <v>182</v>
          </cell>
          <cell r="B1228" t="str">
            <v>1050</v>
          </cell>
          <cell r="C1228" t="str">
            <v>B</v>
          </cell>
          <cell r="D1228">
            <v>736</v>
          </cell>
          <cell r="E1228">
            <v>154</v>
          </cell>
          <cell r="F1228">
            <v>149</v>
          </cell>
          <cell r="G1228">
            <v>7</v>
          </cell>
          <cell r="H1228">
            <v>2</v>
          </cell>
          <cell r="I1228">
            <v>0</v>
          </cell>
          <cell r="J1228">
            <v>0</v>
          </cell>
          <cell r="K1228">
            <v>1</v>
          </cell>
          <cell r="L1228">
            <v>0</v>
          </cell>
          <cell r="M1228">
            <v>313</v>
          </cell>
          <cell r="N1228">
            <v>9</v>
          </cell>
        </row>
        <row r="1229">
          <cell r="A1229" t="str">
            <v>182</v>
          </cell>
          <cell r="B1229" t="str">
            <v>1051</v>
          </cell>
          <cell r="C1229" t="str">
            <v>B</v>
          </cell>
          <cell r="D1229">
            <v>519</v>
          </cell>
          <cell r="E1229">
            <v>119</v>
          </cell>
          <cell r="F1229">
            <v>81</v>
          </cell>
          <cell r="G1229">
            <v>4</v>
          </cell>
          <cell r="H1229">
            <v>2</v>
          </cell>
          <cell r="I1229">
            <v>0</v>
          </cell>
          <cell r="J1229">
            <v>1</v>
          </cell>
          <cell r="K1229">
            <v>0</v>
          </cell>
          <cell r="L1229">
            <v>0</v>
          </cell>
          <cell r="M1229">
            <v>207</v>
          </cell>
          <cell r="N1229">
            <v>11</v>
          </cell>
        </row>
        <row r="1230">
          <cell r="A1230" t="str">
            <v>182</v>
          </cell>
          <cell r="B1230" t="str">
            <v>1051</v>
          </cell>
          <cell r="C1230" t="str">
            <v>C1</v>
          </cell>
          <cell r="D1230">
            <v>519</v>
          </cell>
          <cell r="E1230">
            <v>142</v>
          </cell>
          <cell r="F1230">
            <v>78</v>
          </cell>
          <cell r="G1230">
            <v>5</v>
          </cell>
          <cell r="H1230">
            <v>1</v>
          </cell>
          <cell r="I1230">
            <v>0</v>
          </cell>
          <cell r="J1230">
            <v>2</v>
          </cell>
          <cell r="K1230">
            <v>0</v>
          </cell>
          <cell r="L1230">
            <v>0</v>
          </cell>
          <cell r="M1230">
            <v>228</v>
          </cell>
          <cell r="N1230">
            <v>8</v>
          </cell>
        </row>
        <row r="1231">
          <cell r="A1231" t="str">
            <v>182</v>
          </cell>
          <cell r="B1231" t="str">
            <v>1052</v>
          </cell>
          <cell r="C1231" t="str">
            <v>B</v>
          </cell>
          <cell r="D1231">
            <v>684</v>
          </cell>
          <cell r="E1231">
            <v>199</v>
          </cell>
          <cell r="F1231">
            <v>108</v>
          </cell>
          <cell r="G1231">
            <v>13</v>
          </cell>
          <cell r="H1231">
            <v>1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321</v>
          </cell>
          <cell r="N1231">
            <v>4</v>
          </cell>
        </row>
        <row r="1232">
          <cell r="A1232" t="str">
            <v>182</v>
          </cell>
          <cell r="B1232" t="str">
            <v>1052</v>
          </cell>
          <cell r="C1232" t="str">
            <v>C1</v>
          </cell>
          <cell r="D1232">
            <v>684</v>
          </cell>
          <cell r="E1232">
            <v>227</v>
          </cell>
          <cell r="F1232">
            <v>76</v>
          </cell>
          <cell r="G1232">
            <v>7</v>
          </cell>
          <cell r="H1232">
            <v>3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313</v>
          </cell>
          <cell r="N1232">
            <v>6</v>
          </cell>
        </row>
        <row r="1233">
          <cell r="A1233" t="str">
            <v>182</v>
          </cell>
          <cell r="B1233" t="str">
            <v>1053</v>
          </cell>
          <cell r="C1233" t="str">
            <v>B</v>
          </cell>
          <cell r="D1233">
            <v>725</v>
          </cell>
          <cell r="E1233">
            <v>227</v>
          </cell>
          <cell r="F1233">
            <v>113</v>
          </cell>
          <cell r="G1233">
            <v>7</v>
          </cell>
          <cell r="H1233">
            <v>3</v>
          </cell>
          <cell r="I1233">
            <v>0</v>
          </cell>
          <cell r="J1233">
            <v>1</v>
          </cell>
          <cell r="K1233">
            <v>0</v>
          </cell>
          <cell r="L1233">
            <v>1</v>
          </cell>
          <cell r="M1233">
            <v>352</v>
          </cell>
          <cell r="N1233">
            <v>7</v>
          </cell>
        </row>
        <row r="1234">
          <cell r="A1234" t="str">
            <v>182</v>
          </cell>
          <cell r="B1234" t="str">
            <v>1053</v>
          </cell>
          <cell r="C1234" t="str">
            <v>C1</v>
          </cell>
          <cell r="D1234">
            <v>725</v>
          </cell>
          <cell r="E1234">
            <v>238</v>
          </cell>
          <cell r="F1234">
            <v>98</v>
          </cell>
          <cell r="G1234">
            <v>13</v>
          </cell>
          <cell r="H1234">
            <v>2</v>
          </cell>
          <cell r="I1234">
            <v>0</v>
          </cell>
          <cell r="J1234">
            <v>1</v>
          </cell>
          <cell r="K1234">
            <v>0</v>
          </cell>
          <cell r="L1234">
            <v>0</v>
          </cell>
          <cell r="M1234">
            <v>352</v>
          </cell>
          <cell r="N1234">
            <v>6</v>
          </cell>
        </row>
        <row r="1235">
          <cell r="A1235" t="str">
            <v>182</v>
          </cell>
          <cell r="B1235" t="str">
            <v>1054</v>
          </cell>
          <cell r="C1235" t="str">
            <v>B</v>
          </cell>
          <cell r="D1235">
            <v>588</v>
          </cell>
          <cell r="E1235">
            <v>173</v>
          </cell>
          <cell r="F1235">
            <v>110</v>
          </cell>
          <cell r="G1235">
            <v>2</v>
          </cell>
          <cell r="H1235">
            <v>0</v>
          </cell>
          <cell r="I1235">
            <v>0</v>
          </cell>
          <cell r="J1235">
            <v>2</v>
          </cell>
          <cell r="K1235">
            <v>0</v>
          </cell>
          <cell r="L1235">
            <v>0</v>
          </cell>
          <cell r="M1235">
            <v>287</v>
          </cell>
          <cell r="N1235">
            <v>1</v>
          </cell>
        </row>
        <row r="1236">
          <cell r="A1236" t="str">
            <v>182</v>
          </cell>
          <cell r="B1236" t="str">
            <v>1054</v>
          </cell>
          <cell r="C1236" t="str">
            <v>C1</v>
          </cell>
          <cell r="D1236">
            <v>589</v>
          </cell>
          <cell r="E1236">
            <v>185</v>
          </cell>
          <cell r="F1236">
            <v>90</v>
          </cell>
          <cell r="G1236">
            <v>3</v>
          </cell>
          <cell r="H1236">
            <v>0</v>
          </cell>
          <cell r="I1236">
            <v>0</v>
          </cell>
          <cell r="J1236">
            <v>3</v>
          </cell>
          <cell r="K1236">
            <v>0</v>
          </cell>
          <cell r="L1236">
            <v>0</v>
          </cell>
          <cell r="M1236">
            <v>281</v>
          </cell>
          <cell r="N1236">
            <v>4</v>
          </cell>
        </row>
        <row r="1237">
          <cell r="A1237" t="str">
            <v>182</v>
          </cell>
          <cell r="B1237" t="str">
            <v>1055</v>
          </cell>
          <cell r="C1237" t="str">
            <v>B</v>
          </cell>
          <cell r="D1237">
            <v>603</v>
          </cell>
          <cell r="E1237">
            <v>208</v>
          </cell>
          <cell r="F1237">
            <v>111</v>
          </cell>
          <cell r="G1237">
            <v>3</v>
          </cell>
          <cell r="H1237">
            <v>3</v>
          </cell>
          <cell r="I1237">
            <v>0</v>
          </cell>
          <cell r="J1237">
            <v>1</v>
          </cell>
          <cell r="K1237">
            <v>0</v>
          </cell>
          <cell r="L1237">
            <v>0</v>
          </cell>
          <cell r="M1237">
            <v>326</v>
          </cell>
          <cell r="N1237">
            <v>5</v>
          </cell>
        </row>
        <row r="1238">
          <cell r="A1238" t="str">
            <v>182</v>
          </cell>
          <cell r="B1238" t="str">
            <v>1055</v>
          </cell>
          <cell r="C1238" t="str">
            <v>C1</v>
          </cell>
          <cell r="D1238">
            <v>603</v>
          </cell>
          <cell r="E1238">
            <v>203</v>
          </cell>
          <cell r="F1238">
            <v>96</v>
          </cell>
          <cell r="G1238">
            <v>7</v>
          </cell>
          <cell r="H1238">
            <v>1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307</v>
          </cell>
          <cell r="N1238">
            <v>4</v>
          </cell>
        </row>
        <row r="1239">
          <cell r="A1239" t="str">
            <v>182</v>
          </cell>
          <cell r="B1239" t="str">
            <v>1056</v>
          </cell>
          <cell r="C1239" t="str">
            <v>B</v>
          </cell>
          <cell r="D1239">
            <v>721</v>
          </cell>
          <cell r="E1239">
            <v>168</v>
          </cell>
          <cell r="F1239">
            <v>190</v>
          </cell>
          <cell r="G1239">
            <v>16</v>
          </cell>
          <cell r="H1239">
            <v>1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375</v>
          </cell>
          <cell r="N1239">
            <v>5</v>
          </cell>
        </row>
        <row r="1240">
          <cell r="A1240" t="str">
            <v>182</v>
          </cell>
          <cell r="B1240" t="str">
            <v>1056</v>
          </cell>
          <cell r="C1240" t="str">
            <v>C1</v>
          </cell>
          <cell r="D1240">
            <v>722</v>
          </cell>
          <cell r="E1240">
            <v>143</v>
          </cell>
          <cell r="F1240">
            <v>199</v>
          </cell>
          <cell r="G1240">
            <v>12</v>
          </cell>
          <cell r="H1240">
            <v>4</v>
          </cell>
          <cell r="I1240">
            <v>0</v>
          </cell>
          <cell r="J1240">
            <v>2</v>
          </cell>
          <cell r="K1240">
            <v>1</v>
          </cell>
          <cell r="L1240">
            <v>0</v>
          </cell>
          <cell r="M1240">
            <v>361</v>
          </cell>
          <cell r="N1240">
            <v>2</v>
          </cell>
        </row>
        <row r="1241">
          <cell r="A1241" t="str">
            <v>182</v>
          </cell>
          <cell r="B1241" t="str">
            <v>1057</v>
          </cell>
          <cell r="C1241" t="str">
            <v>B</v>
          </cell>
          <cell r="D1241">
            <v>336</v>
          </cell>
          <cell r="E1241">
            <v>94</v>
          </cell>
          <cell r="F1241">
            <v>90</v>
          </cell>
          <cell r="G1241">
            <v>1</v>
          </cell>
          <cell r="H1241">
            <v>2</v>
          </cell>
          <cell r="I1241">
            <v>0</v>
          </cell>
          <cell r="J1241">
            <v>0</v>
          </cell>
          <cell r="K1241">
            <v>0</v>
          </cell>
          <cell r="L1241">
            <v>6</v>
          </cell>
          <cell r="M1241">
            <v>193</v>
          </cell>
          <cell r="N1241">
            <v>0</v>
          </cell>
        </row>
        <row r="1242">
          <cell r="A1242" t="str">
            <v>182</v>
          </cell>
          <cell r="B1242" t="str">
            <v>1057</v>
          </cell>
          <cell r="C1242" t="str">
            <v>X1</v>
          </cell>
          <cell r="D1242">
            <v>431</v>
          </cell>
          <cell r="E1242">
            <v>133</v>
          </cell>
          <cell r="F1242">
            <v>123</v>
          </cell>
          <cell r="G1242">
            <v>0</v>
          </cell>
          <cell r="H1242">
            <v>0</v>
          </cell>
          <cell r="I1242">
            <v>0</v>
          </cell>
          <cell r="J1242">
            <v>1</v>
          </cell>
          <cell r="K1242">
            <v>1</v>
          </cell>
          <cell r="L1242">
            <v>0</v>
          </cell>
          <cell r="M1242">
            <v>258</v>
          </cell>
          <cell r="N1242">
            <v>3</v>
          </cell>
        </row>
        <row r="1243">
          <cell r="A1243" t="str">
            <v>182</v>
          </cell>
          <cell r="B1243" t="str">
            <v>1058</v>
          </cell>
          <cell r="C1243" t="str">
            <v>B</v>
          </cell>
          <cell r="D1243">
            <v>528</v>
          </cell>
          <cell r="E1243">
            <v>170</v>
          </cell>
          <cell r="F1243">
            <v>141</v>
          </cell>
          <cell r="G1243">
            <v>1</v>
          </cell>
          <cell r="H1243">
            <v>3</v>
          </cell>
          <cell r="I1243">
            <v>0</v>
          </cell>
          <cell r="J1243">
            <v>1</v>
          </cell>
          <cell r="K1243">
            <v>0</v>
          </cell>
          <cell r="L1243">
            <v>0</v>
          </cell>
          <cell r="M1243">
            <v>316</v>
          </cell>
          <cell r="N1243">
            <v>7</v>
          </cell>
        </row>
        <row r="1244">
          <cell r="A1244" t="str">
            <v>182</v>
          </cell>
          <cell r="B1244" t="str">
            <v>1058</v>
          </cell>
          <cell r="C1244" t="str">
            <v>C1</v>
          </cell>
          <cell r="D1244">
            <v>529</v>
          </cell>
          <cell r="E1244">
            <v>184</v>
          </cell>
          <cell r="F1244">
            <v>162</v>
          </cell>
          <cell r="G1244">
            <v>5</v>
          </cell>
          <cell r="H1244">
            <v>5</v>
          </cell>
          <cell r="I1244">
            <v>0</v>
          </cell>
          <cell r="J1244">
            <v>1</v>
          </cell>
          <cell r="K1244">
            <v>1</v>
          </cell>
          <cell r="L1244">
            <v>0</v>
          </cell>
          <cell r="M1244">
            <v>358</v>
          </cell>
          <cell r="N1244">
            <v>0</v>
          </cell>
        </row>
        <row r="1245">
          <cell r="A1245" t="str">
            <v>182</v>
          </cell>
          <cell r="B1245" t="str">
            <v>1059</v>
          </cell>
          <cell r="C1245" t="str">
            <v>B</v>
          </cell>
          <cell r="D1245">
            <v>532</v>
          </cell>
          <cell r="E1245">
            <v>145</v>
          </cell>
          <cell r="F1245">
            <v>141</v>
          </cell>
          <cell r="G1245">
            <v>8</v>
          </cell>
          <cell r="H1245">
            <v>1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295</v>
          </cell>
          <cell r="N1245">
            <v>0</v>
          </cell>
        </row>
        <row r="1246">
          <cell r="A1246" t="str">
            <v>182</v>
          </cell>
          <cell r="B1246" t="str">
            <v>1060</v>
          </cell>
          <cell r="C1246" t="str">
            <v>B</v>
          </cell>
          <cell r="D1246">
            <v>497</v>
          </cell>
          <cell r="E1246">
            <v>57</v>
          </cell>
          <cell r="F1246">
            <v>116</v>
          </cell>
          <cell r="G1246">
            <v>54</v>
          </cell>
          <cell r="H1246">
            <v>2</v>
          </cell>
          <cell r="I1246">
            <v>0</v>
          </cell>
          <cell r="J1246">
            <v>0</v>
          </cell>
          <cell r="K1246">
            <v>2</v>
          </cell>
          <cell r="L1246">
            <v>0</v>
          </cell>
          <cell r="M1246">
            <v>231</v>
          </cell>
          <cell r="N1246">
            <v>2</v>
          </cell>
        </row>
        <row r="1247">
          <cell r="A1247" t="str">
            <v>182</v>
          </cell>
          <cell r="B1247" t="str">
            <v>1060</v>
          </cell>
          <cell r="C1247" t="str">
            <v>C1</v>
          </cell>
          <cell r="D1247">
            <v>498</v>
          </cell>
          <cell r="E1247">
            <v>62</v>
          </cell>
          <cell r="F1247">
            <v>128</v>
          </cell>
          <cell r="G1247">
            <v>33</v>
          </cell>
          <cell r="H1247">
            <v>1</v>
          </cell>
          <cell r="I1247">
            <v>0</v>
          </cell>
          <cell r="J1247">
            <v>0</v>
          </cell>
          <cell r="K1247">
            <v>4</v>
          </cell>
          <cell r="L1247">
            <v>0</v>
          </cell>
          <cell r="M1247">
            <v>228</v>
          </cell>
          <cell r="N1247">
            <v>7</v>
          </cell>
        </row>
        <row r="1248">
          <cell r="A1248" t="str">
            <v>182</v>
          </cell>
          <cell r="B1248" t="str">
            <v>1061</v>
          </cell>
          <cell r="C1248" t="str">
            <v>B</v>
          </cell>
          <cell r="D1248">
            <v>383</v>
          </cell>
          <cell r="E1248">
            <v>89</v>
          </cell>
          <cell r="F1248">
            <v>89</v>
          </cell>
          <cell r="G1248">
            <v>9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187</v>
          </cell>
          <cell r="N1248">
            <v>5</v>
          </cell>
        </row>
        <row r="1249">
          <cell r="A1249" t="str">
            <v>182</v>
          </cell>
          <cell r="B1249" t="str">
            <v>1061</v>
          </cell>
          <cell r="C1249" t="str">
            <v>C1</v>
          </cell>
          <cell r="D1249">
            <v>383</v>
          </cell>
          <cell r="E1249">
            <v>63</v>
          </cell>
          <cell r="F1249">
            <v>96</v>
          </cell>
          <cell r="G1249">
            <v>7</v>
          </cell>
          <cell r="H1249">
            <v>2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168</v>
          </cell>
          <cell r="N1249">
            <v>22</v>
          </cell>
        </row>
        <row r="1250">
          <cell r="A1250" t="str">
            <v>182</v>
          </cell>
          <cell r="B1250" t="str">
            <v>1062</v>
          </cell>
          <cell r="C1250" t="str">
            <v>B</v>
          </cell>
          <cell r="D1250">
            <v>433</v>
          </cell>
          <cell r="E1250">
            <v>89</v>
          </cell>
          <cell r="F1250">
            <v>128</v>
          </cell>
          <cell r="G1250">
            <v>12</v>
          </cell>
          <cell r="H1250">
            <v>1</v>
          </cell>
          <cell r="I1250">
            <v>0</v>
          </cell>
          <cell r="J1250">
            <v>7</v>
          </cell>
          <cell r="K1250">
            <v>0</v>
          </cell>
          <cell r="L1250">
            <v>0</v>
          </cell>
          <cell r="M1250">
            <v>237</v>
          </cell>
          <cell r="N1250">
            <v>7</v>
          </cell>
        </row>
        <row r="1251">
          <cell r="A1251" t="str">
            <v>182</v>
          </cell>
          <cell r="B1251" t="str">
            <v>1062</v>
          </cell>
          <cell r="C1251" t="str">
            <v>C1</v>
          </cell>
          <cell r="D1251">
            <v>434</v>
          </cell>
          <cell r="E1251">
            <v>104</v>
          </cell>
          <cell r="F1251">
            <v>126</v>
          </cell>
          <cell r="G1251">
            <v>17</v>
          </cell>
          <cell r="H1251">
            <v>3</v>
          </cell>
          <cell r="I1251">
            <v>0</v>
          </cell>
          <cell r="J1251">
            <v>3</v>
          </cell>
          <cell r="K1251">
            <v>0</v>
          </cell>
          <cell r="L1251">
            <v>0</v>
          </cell>
          <cell r="M1251">
            <v>253</v>
          </cell>
          <cell r="N1251">
            <v>6</v>
          </cell>
        </row>
        <row r="1252">
          <cell r="A1252" t="str">
            <v>182</v>
          </cell>
          <cell r="B1252" t="str">
            <v>1063</v>
          </cell>
          <cell r="C1252" t="str">
            <v>B</v>
          </cell>
          <cell r="D1252">
            <v>469</v>
          </cell>
          <cell r="E1252">
            <v>177</v>
          </cell>
          <cell r="F1252">
            <v>112</v>
          </cell>
          <cell r="G1252">
            <v>2</v>
          </cell>
          <cell r="H1252">
            <v>5</v>
          </cell>
          <cell r="I1252">
            <v>0</v>
          </cell>
          <cell r="J1252">
            <v>1</v>
          </cell>
          <cell r="K1252">
            <v>1</v>
          </cell>
          <cell r="L1252">
            <v>0</v>
          </cell>
          <cell r="M1252">
            <v>298</v>
          </cell>
          <cell r="N1252">
            <v>11</v>
          </cell>
        </row>
        <row r="1253">
          <cell r="A1253" t="str">
            <v>182</v>
          </cell>
          <cell r="B1253" t="str">
            <v>1064</v>
          </cell>
          <cell r="C1253" t="str">
            <v>B</v>
          </cell>
          <cell r="D1253">
            <v>415</v>
          </cell>
          <cell r="E1253">
            <v>153</v>
          </cell>
          <cell r="F1253">
            <v>146</v>
          </cell>
          <cell r="G1253">
            <v>1</v>
          </cell>
          <cell r="H1253">
            <v>0</v>
          </cell>
          <cell r="I1253">
            <v>0</v>
          </cell>
          <cell r="J1253">
            <v>2</v>
          </cell>
          <cell r="K1253">
            <v>0</v>
          </cell>
          <cell r="L1253">
            <v>0</v>
          </cell>
          <cell r="M1253">
            <v>302</v>
          </cell>
          <cell r="N1253">
            <v>2</v>
          </cell>
        </row>
        <row r="1254">
          <cell r="A1254" t="str">
            <v>182</v>
          </cell>
          <cell r="B1254" t="str">
            <v>1064</v>
          </cell>
          <cell r="C1254" t="str">
            <v>C1</v>
          </cell>
          <cell r="D1254">
            <v>416</v>
          </cell>
          <cell r="E1254">
            <v>118</v>
          </cell>
          <cell r="F1254">
            <v>173</v>
          </cell>
          <cell r="G1254">
            <v>2</v>
          </cell>
          <cell r="H1254">
            <v>5</v>
          </cell>
          <cell r="I1254">
            <v>2</v>
          </cell>
          <cell r="J1254">
            <v>2</v>
          </cell>
          <cell r="K1254">
            <v>0</v>
          </cell>
          <cell r="L1254">
            <v>0</v>
          </cell>
          <cell r="M1254">
            <v>302</v>
          </cell>
          <cell r="N1254">
            <v>2</v>
          </cell>
        </row>
        <row r="1255">
          <cell r="A1255" t="str">
            <v>182</v>
          </cell>
          <cell r="B1255" t="str">
            <v>1064</v>
          </cell>
          <cell r="C1255" t="str">
            <v>X1</v>
          </cell>
          <cell r="D1255">
            <v>640</v>
          </cell>
          <cell r="E1255">
            <v>190</v>
          </cell>
          <cell r="F1255">
            <v>177</v>
          </cell>
          <cell r="G1255">
            <v>14</v>
          </cell>
          <cell r="H1255">
            <v>4</v>
          </cell>
          <cell r="I1255">
            <v>0</v>
          </cell>
          <cell r="J1255">
            <v>1</v>
          </cell>
          <cell r="K1255">
            <v>9</v>
          </cell>
          <cell r="L1255">
            <v>0</v>
          </cell>
          <cell r="M1255">
            <v>395</v>
          </cell>
          <cell r="N1255">
            <v>8</v>
          </cell>
        </row>
        <row r="1256">
          <cell r="A1256" t="str">
            <v>182</v>
          </cell>
          <cell r="B1256" t="str">
            <v>1065</v>
          </cell>
          <cell r="C1256" t="str">
            <v>B</v>
          </cell>
          <cell r="D1256">
            <v>376</v>
          </cell>
          <cell r="E1256">
            <v>136</v>
          </cell>
          <cell r="F1256">
            <v>46</v>
          </cell>
          <cell r="G1256">
            <v>2</v>
          </cell>
          <cell r="H1256">
            <v>0</v>
          </cell>
          <cell r="I1256">
            <v>0</v>
          </cell>
          <cell r="J1256">
            <v>3</v>
          </cell>
          <cell r="K1256">
            <v>0</v>
          </cell>
          <cell r="L1256">
            <v>0</v>
          </cell>
          <cell r="M1256">
            <v>187</v>
          </cell>
          <cell r="N1256">
            <v>7</v>
          </cell>
        </row>
        <row r="1257">
          <cell r="A1257" t="str">
            <v>182</v>
          </cell>
          <cell r="B1257" t="str">
            <v>1065</v>
          </cell>
          <cell r="C1257" t="str">
            <v>C1</v>
          </cell>
          <cell r="D1257">
            <v>376</v>
          </cell>
          <cell r="E1257">
            <v>123</v>
          </cell>
          <cell r="F1257">
            <v>71</v>
          </cell>
          <cell r="G1257">
            <v>1</v>
          </cell>
          <cell r="H1257">
            <v>4</v>
          </cell>
          <cell r="I1257">
            <v>0</v>
          </cell>
          <cell r="J1257">
            <v>3</v>
          </cell>
          <cell r="K1257">
            <v>1</v>
          </cell>
          <cell r="L1257">
            <v>0</v>
          </cell>
          <cell r="M1257">
            <v>203</v>
          </cell>
          <cell r="N1257">
            <v>6</v>
          </cell>
        </row>
        <row r="1258">
          <cell r="A1258" t="str">
            <v>182</v>
          </cell>
          <cell r="B1258" t="str">
            <v>1066</v>
          </cell>
          <cell r="C1258" t="str">
            <v>B</v>
          </cell>
          <cell r="D1258">
            <v>616</v>
          </cell>
          <cell r="E1258">
            <v>124</v>
          </cell>
          <cell r="F1258">
            <v>154</v>
          </cell>
          <cell r="G1258">
            <v>1</v>
          </cell>
          <cell r="H1258">
            <v>3</v>
          </cell>
          <cell r="I1258">
            <v>0</v>
          </cell>
          <cell r="J1258">
            <v>1</v>
          </cell>
          <cell r="K1258">
            <v>1</v>
          </cell>
          <cell r="L1258">
            <v>0</v>
          </cell>
          <cell r="M1258">
            <v>284</v>
          </cell>
          <cell r="N1258">
            <v>0</v>
          </cell>
        </row>
        <row r="1259">
          <cell r="A1259" t="str">
            <v>182</v>
          </cell>
          <cell r="B1259" t="str">
            <v>1066</v>
          </cell>
          <cell r="C1259" t="str">
            <v>X1</v>
          </cell>
          <cell r="D1259">
            <v>217</v>
          </cell>
          <cell r="E1259">
            <v>78</v>
          </cell>
          <cell r="F1259">
            <v>40</v>
          </cell>
          <cell r="G1259">
            <v>2</v>
          </cell>
          <cell r="H1259">
            <v>1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121</v>
          </cell>
          <cell r="N1259">
            <v>0</v>
          </cell>
        </row>
        <row r="1260">
          <cell r="A1260" t="str">
            <v>182</v>
          </cell>
          <cell r="B1260" t="str">
            <v>1067</v>
          </cell>
          <cell r="C1260" t="str">
            <v>B</v>
          </cell>
          <cell r="D1260">
            <v>648</v>
          </cell>
          <cell r="E1260">
            <v>236</v>
          </cell>
          <cell r="F1260">
            <v>239</v>
          </cell>
          <cell r="G1260">
            <v>4</v>
          </cell>
          <cell r="H1260">
            <v>9</v>
          </cell>
          <cell r="I1260">
            <v>0</v>
          </cell>
          <cell r="J1260">
            <v>2</v>
          </cell>
          <cell r="K1260">
            <v>1</v>
          </cell>
          <cell r="L1260">
            <v>0</v>
          </cell>
          <cell r="M1260">
            <v>491</v>
          </cell>
          <cell r="N1260">
            <v>5</v>
          </cell>
        </row>
        <row r="1261">
          <cell r="A1261" t="str">
            <v>182</v>
          </cell>
          <cell r="B1261" t="str">
            <v>1068</v>
          </cell>
          <cell r="C1261" t="str">
            <v>B</v>
          </cell>
          <cell r="D1261">
            <v>730</v>
          </cell>
          <cell r="E1261">
            <v>212</v>
          </cell>
          <cell r="F1261">
            <v>117</v>
          </cell>
          <cell r="G1261">
            <v>32</v>
          </cell>
          <cell r="H1261">
            <v>4</v>
          </cell>
          <cell r="I1261">
            <v>0</v>
          </cell>
          <cell r="J1261">
            <v>3</v>
          </cell>
          <cell r="K1261">
            <v>0</v>
          </cell>
          <cell r="L1261">
            <v>0</v>
          </cell>
          <cell r="M1261">
            <v>368</v>
          </cell>
          <cell r="N1261">
            <v>11</v>
          </cell>
        </row>
        <row r="1262">
          <cell r="A1262" t="str">
            <v>182</v>
          </cell>
          <cell r="B1262" t="str">
            <v>1069</v>
          </cell>
          <cell r="C1262" t="str">
            <v>B</v>
          </cell>
          <cell r="D1262">
            <v>653</v>
          </cell>
          <cell r="E1262">
            <v>202</v>
          </cell>
          <cell r="F1262">
            <v>101</v>
          </cell>
          <cell r="G1262">
            <v>6</v>
          </cell>
          <cell r="H1262">
            <v>0</v>
          </cell>
          <cell r="I1262">
            <v>0</v>
          </cell>
          <cell r="J1262">
            <v>11</v>
          </cell>
          <cell r="K1262">
            <v>0</v>
          </cell>
          <cell r="L1262">
            <v>0</v>
          </cell>
          <cell r="M1262">
            <v>320</v>
          </cell>
          <cell r="N1262">
            <v>4</v>
          </cell>
        </row>
        <row r="1263">
          <cell r="A1263" t="str">
            <v>182</v>
          </cell>
          <cell r="B1263" t="str">
            <v>1069</v>
          </cell>
          <cell r="C1263" t="str">
            <v>C1</v>
          </cell>
          <cell r="D1263">
            <v>654</v>
          </cell>
          <cell r="E1263">
            <v>215</v>
          </cell>
          <cell r="F1263">
            <v>112</v>
          </cell>
          <cell r="G1263">
            <v>2</v>
          </cell>
          <cell r="H1263">
            <v>1</v>
          </cell>
          <cell r="I1263">
            <v>0</v>
          </cell>
          <cell r="J1263">
            <v>7</v>
          </cell>
          <cell r="K1263">
            <v>0</v>
          </cell>
          <cell r="L1263">
            <v>0</v>
          </cell>
          <cell r="M1263">
            <v>337</v>
          </cell>
          <cell r="N1263">
            <v>5</v>
          </cell>
        </row>
        <row r="1264">
          <cell r="A1264" t="str">
            <v>182</v>
          </cell>
          <cell r="B1264" t="str">
            <v>1069</v>
          </cell>
          <cell r="C1264" t="str">
            <v>X1</v>
          </cell>
          <cell r="D1264">
            <v>410</v>
          </cell>
          <cell r="E1264">
            <v>159</v>
          </cell>
          <cell r="F1264">
            <v>94</v>
          </cell>
          <cell r="G1264">
            <v>5</v>
          </cell>
          <cell r="H1264">
            <v>6</v>
          </cell>
          <cell r="I1264">
            <v>0</v>
          </cell>
          <cell r="J1264">
            <v>0</v>
          </cell>
          <cell r="K1264">
            <v>5</v>
          </cell>
          <cell r="L1264">
            <v>0</v>
          </cell>
          <cell r="M1264">
            <v>269</v>
          </cell>
          <cell r="N1264">
            <v>1</v>
          </cell>
        </row>
        <row r="1265">
          <cell r="A1265" t="str">
            <v>182</v>
          </cell>
          <cell r="B1265" t="str">
            <v>1070</v>
          </cell>
          <cell r="C1265" t="str">
            <v>B</v>
          </cell>
          <cell r="D1265">
            <v>512</v>
          </cell>
          <cell r="E1265">
            <v>130</v>
          </cell>
          <cell r="F1265">
            <v>124</v>
          </cell>
          <cell r="G1265">
            <v>42</v>
          </cell>
          <cell r="H1265">
            <v>7</v>
          </cell>
          <cell r="I1265">
            <v>0</v>
          </cell>
          <cell r="J1265">
            <v>1</v>
          </cell>
          <cell r="K1265">
            <v>4</v>
          </cell>
          <cell r="L1265">
            <v>0</v>
          </cell>
          <cell r="M1265">
            <v>308</v>
          </cell>
          <cell r="N1265">
            <v>0</v>
          </cell>
        </row>
        <row r="1266">
          <cell r="A1266" t="str">
            <v>182</v>
          </cell>
          <cell r="B1266" t="str">
            <v>1070</v>
          </cell>
          <cell r="C1266" t="str">
            <v>C1</v>
          </cell>
          <cell r="D1266">
            <v>513</v>
          </cell>
          <cell r="E1266">
            <v>129</v>
          </cell>
          <cell r="F1266">
            <v>122</v>
          </cell>
          <cell r="G1266">
            <v>56</v>
          </cell>
          <cell r="H1266">
            <v>3</v>
          </cell>
          <cell r="I1266">
            <v>0</v>
          </cell>
          <cell r="J1266">
            <v>1</v>
          </cell>
          <cell r="K1266">
            <v>3</v>
          </cell>
          <cell r="L1266">
            <v>1</v>
          </cell>
          <cell r="M1266">
            <v>315</v>
          </cell>
          <cell r="N1266">
            <v>8</v>
          </cell>
        </row>
        <row r="1267">
          <cell r="A1267" t="str">
            <v>182</v>
          </cell>
          <cell r="B1267" t="str">
            <v>1071</v>
          </cell>
          <cell r="C1267" t="str">
            <v>B</v>
          </cell>
          <cell r="D1267">
            <v>491</v>
          </cell>
          <cell r="E1267">
            <v>163</v>
          </cell>
          <cell r="F1267">
            <v>103</v>
          </cell>
          <cell r="G1267">
            <v>6</v>
          </cell>
          <cell r="H1267">
            <v>4</v>
          </cell>
          <cell r="I1267">
            <v>0</v>
          </cell>
          <cell r="J1267">
            <v>1</v>
          </cell>
          <cell r="K1267">
            <v>0</v>
          </cell>
          <cell r="L1267">
            <v>0</v>
          </cell>
          <cell r="M1267">
            <v>277</v>
          </cell>
          <cell r="N1267">
            <v>6</v>
          </cell>
        </row>
        <row r="1268">
          <cell r="A1268" t="str">
            <v>182</v>
          </cell>
          <cell r="B1268" t="str">
            <v>1072</v>
          </cell>
          <cell r="C1268" t="str">
            <v>B</v>
          </cell>
          <cell r="D1268">
            <v>735</v>
          </cell>
          <cell r="E1268">
            <v>266</v>
          </cell>
          <cell r="F1268">
            <v>84</v>
          </cell>
          <cell r="G1268">
            <v>8</v>
          </cell>
          <cell r="H1268">
            <v>0</v>
          </cell>
          <cell r="I1268">
            <v>0</v>
          </cell>
          <cell r="J1268">
            <v>2</v>
          </cell>
          <cell r="K1268">
            <v>0</v>
          </cell>
          <cell r="L1268">
            <v>0</v>
          </cell>
          <cell r="M1268">
            <v>360</v>
          </cell>
          <cell r="N1268">
            <v>8</v>
          </cell>
        </row>
        <row r="1269">
          <cell r="A1269" t="str">
            <v>182</v>
          </cell>
          <cell r="B1269" t="str">
            <v>1073</v>
          </cell>
          <cell r="C1269" t="str">
            <v>B</v>
          </cell>
          <cell r="D1269">
            <v>489</v>
          </cell>
          <cell r="E1269">
            <v>133</v>
          </cell>
          <cell r="F1269">
            <v>165</v>
          </cell>
          <cell r="G1269">
            <v>2</v>
          </cell>
          <cell r="H1269">
            <v>5</v>
          </cell>
          <cell r="I1269">
            <v>0</v>
          </cell>
          <cell r="J1269">
            <v>3</v>
          </cell>
          <cell r="K1269">
            <v>0</v>
          </cell>
          <cell r="L1269">
            <v>1</v>
          </cell>
          <cell r="M1269">
            <v>309</v>
          </cell>
          <cell r="N1269">
            <v>2</v>
          </cell>
        </row>
        <row r="1270">
          <cell r="A1270" t="str">
            <v>182</v>
          </cell>
          <cell r="B1270" t="str">
            <v>1073</v>
          </cell>
          <cell r="C1270" t="str">
            <v>C1</v>
          </cell>
          <cell r="D1270">
            <v>490</v>
          </cell>
          <cell r="E1270">
            <v>167</v>
          </cell>
          <cell r="F1270">
            <v>154</v>
          </cell>
          <cell r="G1270">
            <v>2</v>
          </cell>
          <cell r="H1270">
            <v>5</v>
          </cell>
          <cell r="I1270">
            <v>0</v>
          </cell>
          <cell r="J1270">
            <v>3</v>
          </cell>
          <cell r="K1270">
            <v>0</v>
          </cell>
          <cell r="L1270">
            <v>0</v>
          </cell>
          <cell r="M1270">
            <v>331</v>
          </cell>
          <cell r="N1270">
            <v>6</v>
          </cell>
        </row>
        <row r="1271">
          <cell r="A1271" t="str">
            <v>182</v>
          </cell>
          <cell r="B1271" t="str">
            <v>1074</v>
          </cell>
          <cell r="C1271" t="str">
            <v>B</v>
          </cell>
          <cell r="D1271">
            <v>383</v>
          </cell>
          <cell r="E1271">
            <v>83</v>
          </cell>
          <cell r="F1271">
            <v>90</v>
          </cell>
          <cell r="G1271">
            <v>20</v>
          </cell>
          <cell r="H1271">
            <v>2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195</v>
          </cell>
          <cell r="N1271">
            <v>1</v>
          </cell>
        </row>
        <row r="1272">
          <cell r="A1272" t="str">
            <v>182</v>
          </cell>
          <cell r="B1272" t="str">
            <v>1074</v>
          </cell>
          <cell r="C1272" t="str">
            <v>C1</v>
          </cell>
          <cell r="D1272">
            <v>384</v>
          </cell>
          <cell r="E1272">
            <v>87</v>
          </cell>
          <cell r="F1272">
            <v>91</v>
          </cell>
          <cell r="G1272">
            <v>17</v>
          </cell>
          <cell r="H1272">
            <v>2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197</v>
          </cell>
          <cell r="N1272">
            <v>4</v>
          </cell>
        </row>
        <row r="1273">
          <cell r="A1273" t="str">
            <v>182</v>
          </cell>
          <cell r="B1273" t="str">
            <v>1075</v>
          </cell>
          <cell r="C1273" t="str">
            <v>B</v>
          </cell>
          <cell r="D1273">
            <v>480</v>
          </cell>
          <cell r="E1273">
            <v>178</v>
          </cell>
          <cell r="F1273">
            <v>165</v>
          </cell>
          <cell r="G1273">
            <v>1</v>
          </cell>
          <cell r="H1273">
            <v>2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346</v>
          </cell>
          <cell r="N1273">
            <v>7</v>
          </cell>
        </row>
        <row r="1274">
          <cell r="A1274" t="str">
            <v>182</v>
          </cell>
          <cell r="B1274" t="str">
            <v>1075</v>
          </cell>
          <cell r="C1274" t="str">
            <v>C1</v>
          </cell>
          <cell r="D1274">
            <v>480</v>
          </cell>
          <cell r="E1274">
            <v>152</v>
          </cell>
          <cell r="F1274">
            <v>182</v>
          </cell>
          <cell r="G1274">
            <v>5</v>
          </cell>
          <cell r="H1274">
            <v>1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340</v>
          </cell>
          <cell r="N1274">
            <v>10</v>
          </cell>
        </row>
        <row r="1275">
          <cell r="A1275" t="str">
            <v>182</v>
          </cell>
          <cell r="B1275" t="str">
            <v>1076</v>
          </cell>
          <cell r="C1275" t="str">
            <v>B</v>
          </cell>
          <cell r="D1275">
            <v>520</v>
          </cell>
          <cell r="E1275">
            <v>194</v>
          </cell>
          <cell r="F1275">
            <v>79</v>
          </cell>
          <cell r="G1275">
            <v>31</v>
          </cell>
          <cell r="H1275">
            <v>5</v>
          </cell>
          <cell r="I1275">
            <v>0</v>
          </cell>
          <cell r="J1275">
            <v>1</v>
          </cell>
          <cell r="K1275">
            <v>0</v>
          </cell>
          <cell r="L1275">
            <v>0</v>
          </cell>
          <cell r="M1275">
            <v>310</v>
          </cell>
          <cell r="N1275">
            <v>6</v>
          </cell>
        </row>
        <row r="1276">
          <cell r="A1276" t="str">
            <v>182</v>
          </cell>
          <cell r="B1276" t="str">
            <v>1076</v>
          </cell>
          <cell r="C1276" t="str">
            <v>X1</v>
          </cell>
          <cell r="D1276">
            <v>274</v>
          </cell>
          <cell r="E1276">
            <v>45</v>
          </cell>
          <cell r="F1276">
            <v>94</v>
          </cell>
          <cell r="G1276">
            <v>20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161</v>
          </cell>
          <cell r="N1276">
            <v>7</v>
          </cell>
        </row>
        <row r="1277">
          <cell r="A1277" t="str">
            <v>182</v>
          </cell>
          <cell r="B1277" t="str">
            <v>1077</v>
          </cell>
          <cell r="C1277" t="str">
            <v>B</v>
          </cell>
          <cell r="D1277">
            <v>437</v>
          </cell>
          <cell r="E1277">
            <v>255</v>
          </cell>
          <cell r="F1277">
            <v>50</v>
          </cell>
          <cell r="G1277">
            <v>14</v>
          </cell>
          <cell r="H1277">
            <v>5</v>
          </cell>
          <cell r="I1277">
            <v>0</v>
          </cell>
          <cell r="J1277">
            <v>0</v>
          </cell>
          <cell r="K1277">
            <v>3</v>
          </cell>
          <cell r="L1277">
            <v>0</v>
          </cell>
          <cell r="M1277">
            <v>327</v>
          </cell>
          <cell r="N1277">
            <v>6</v>
          </cell>
        </row>
        <row r="1278">
          <cell r="A1278" t="str">
            <v>182</v>
          </cell>
          <cell r="B1278" t="str">
            <v>1078</v>
          </cell>
          <cell r="C1278" t="str">
            <v>B</v>
          </cell>
          <cell r="D1278">
            <v>543</v>
          </cell>
          <cell r="E1278">
            <v>178</v>
          </cell>
          <cell r="F1278">
            <v>134</v>
          </cell>
          <cell r="G1278">
            <v>1</v>
          </cell>
          <cell r="H1278">
            <v>3</v>
          </cell>
          <cell r="I1278">
            <v>0</v>
          </cell>
          <cell r="J1278">
            <v>0</v>
          </cell>
          <cell r="K1278">
            <v>3</v>
          </cell>
          <cell r="L1278">
            <v>0</v>
          </cell>
          <cell r="M1278">
            <v>319</v>
          </cell>
          <cell r="N1278">
            <v>7</v>
          </cell>
        </row>
        <row r="1279">
          <cell r="A1279" t="str">
            <v>182</v>
          </cell>
          <cell r="B1279" t="str">
            <v>1078</v>
          </cell>
          <cell r="C1279" t="str">
            <v>C1</v>
          </cell>
          <cell r="D1279">
            <v>544</v>
          </cell>
          <cell r="E1279">
            <v>158</v>
          </cell>
          <cell r="F1279">
            <v>148</v>
          </cell>
          <cell r="G1279">
            <v>1</v>
          </cell>
          <cell r="H1279">
            <v>2</v>
          </cell>
          <cell r="I1279">
            <v>0</v>
          </cell>
          <cell r="J1279">
            <v>2</v>
          </cell>
          <cell r="K1279">
            <v>1</v>
          </cell>
          <cell r="L1279">
            <v>0</v>
          </cell>
          <cell r="M1279">
            <v>312</v>
          </cell>
          <cell r="N1279">
            <v>4</v>
          </cell>
        </row>
        <row r="1280">
          <cell r="A1280" t="str">
            <v>182</v>
          </cell>
          <cell r="B1280" t="str">
            <v>1079</v>
          </cell>
          <cell r="C1280" t="str">
            <v>B</v>
          </cell>
          <cell r="D1280">
            <v>573</v>
          </cell>
          <cell r="E1280">
            <v>62</v>
          </cell>
          <cell r="F1280">
            <v>196</v>
          </cell>
          <cell r="G1280">
            <v>7</v>
          </cell>
          <cell r="H1280">
            <v>3</v>
          </cell>
          <cell r="I1280">
            <v>0</v>
          </cell>
          <cell r="J1280">
            <v>1</v>
          </cell>
          <cell r="K1280">
            <v>5</v>
          </cell>
          <cell r="L1280">
            <v>0</v>
          </cell>
          <cell r="M1280">
            <v>274</v>
          </cell>
          <cell r="N1280">
            <v>11</v>
          </cell>
        </row>
        <row r="1281">
          <cell r="A1281" t="str">
            <v>182</v>
          </cell>
          <cell r="B1281" t="str">
            <v>1079</v>
          </cell>
          <cell r="C1281" t="str">
            <v>C1</v>
          </cell>
          <cell r="D1281">
            <v>573</v>
          </cell>
          <cell r="E1281">
            <v>62</v>
          </cell>
          <cell r="F1281">
            <v>204</v>
          </cell>
          <cell r="G1281">
            <v>6</v>
          </cell>
          <cell r="H1281">
            <v>1</v>
          </cell>
          <cell r="I1281">
            <v>0</v>
          </cell>
          <cell r="J1281">
            <v>1</v>
          </cell>
          <cell r="K1281">
            <v>3</v>
          </cell>
          <cell r="L1281">
            <v>0</v>
          </cell>
          <cell r="M1281">
            <v>277</v>
          </cell>
          <cell r="N1281">
            <v>14</v>
          </cell>
        </row>
        <row r="1282">
          <cell r="A1282" t="str">
            <v>182</v>
          </cell>
          <cell r="B1282" t="str">
            <v>1080</v>
          </cell>
          <cell r="C1282" t="str">
            <v>B</v>
          </cell>
          <cell r="D1282">
            <v>377</v>
          </cell>
          <cell r="E1282">
            <v>159</v>
          </cell>
          <cell r="F1282">
            <v>33</v>
          </cell>
          <cell r="G1282">
            <v>24</v>
          </cell>
          <cell r="H1282">
            <v>2</v>
          </cell>
          <cell r="I1282">
            <v>0</v>
          </cell>
          <cell r="J1282">
            <v>0</v>
          </cell>
          <cell r="K1282">
            <v>3</v>
          </cell>
          <cell r="L1282">
            <v>0</v>
          </cell>
          <cell r="M1282">
            <v>221</v>
          </cell>
          <cell r="N1282">
            <v>3</v>
          </cell>
        </row>
        <row r="1283">
          <cell r="A1283" t="str">
            <v>182</v>
          </cell>
          <cell r="B1283" t="str">
            <v>1080</v>
          </cell>
          <cell r="C1283" t="str">
            <v>C1</v>
          </cell>
          <cell r="D1283">
            <v>378</v>
          </cell>
          <cell r="E1283">
            <v>134</v>
          </cell>
          <cell r="F1283">
            <v>54</v>
          </cell>
          <cell r="G1283">
            <v>14</v>
          </cell>
          <cell r="H1283">
            <v>1</v>
          </cell>
          <cell r="I1283">
            <v>0</v>
          </cell>
          <cell r="J1283">
            <v>2</v>
          </cell>
          <cell r="K1283">
            <v>8</v>
          </cell>
          <cell r="L1283">
            <v>0</v>
          </cell>
          <cell r="M1283">
            <v>213</v>
          </cell>
          <cell r="N1283">
            <v>3</v>
          </cell>
        </row>
        <row r="1284">
          <cell r="A1284" t="str">
            <v>182</v>
          </cell>
          <cell r="B1284" t="str">
            <v>1081</v>
          </cell>
          <cell r="C1284" t="str">
            <v>B</v>
          </cell>
          <cell r="D1284">
            <v>454</v>
          </cell>
          <cell r="E1284">
            <v>136</v>
          </cell>
          <cell r="F1284">
            <v>44</v>
          </cell>
          <cell r="G1284">
            <v>26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208</v>
          </cell>
          <cell r="N1284">
            <v>0</v>
          </cell>
        </row>
        <row r="1285">
          <cell r="A1285" t="str">
            <v>182</v>
          </cell>
          <cell r="B1285" t="str">
            <v>1081</v>
          </cell>
          <cell r="C1285" t="str">
            <v>C1</v>
          </cell>
          <cell r="D1285">
            <v>454</v>
          </cell>
          <cell r="E1285">
            <v>155</v>
          </cell>
          <cell r="F1285">
            <v>33</v>
          </cell>
          <cell r="G1285">
            <v>20</v>
          </cell>
          <cell r="H1285">
            <v>2</v>
          </cell>
          <cell r="I1285">
            <v>0</v>
          </cell>
          <cell r="J1285">
            <v>0</v>
          </cell>
          <cell r="K1285">
            <v>2</v>
          </cell>
          <cell r="L1285">
            <v>0</v>
          </cell>
          <cell r="M1285">
            <v>212</v>
          </cell>
          <cell r="N1285">
            <v>10</v>
          </cell>
        </row>
        <row r="1286">
          <cell r="A1286" t="str">
            <v>182</v>
          </cell>
          <cell r="B1286" t="str">
            <v>1081</v>
          </cell>
          <cell r="C1286" t="str">
            <v>X1</v>
          </cell>
          <cell r="D1286">
            <v>235</v>
          </cell>
          <cell r="E1286">
            <v>123</v>
          </cell>
          <cell r="F1286">
            <v>17</v>
          </cell>
          <cell r="G1286">
            <v>2</v>
          </cell>
          <cell r="H1286">
            <v>4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146</v>
          </cell>
          <cell r="N1286">
            <v>6</v>
          </cell>
        </row>
        <row r="1287">
          <cell r="A1287" t="str">
            <v>182</v>
          </cell>
          <cell r="B1287" t="str">
            <v>1082</v>
          </cell>
          <cell r="C1287" t="str">
            <v>B</v>
          </cell>
          <cell r="D1287">
            <v>545</v>
          </cell>
          <cell r="E1287">
            <v>113</v>
          </cell>
          <cell r="F1287">
            <v>171</v>
          </cell>
          <cell r="G1287">
            <v>8</v>
          </cell>
          <cell r="H1287">
            <v>3</v>
          </cell>
          <cell r="I1287">
            <v>0</v>
          </cell>
          <cell r="J1287">
            <v>2</v>
          </cell>
          <cell r="K1287">
            <v>0</v>
          </cell>
          <cell r="L1287">
            <v>0</v>
          </cell>
          <cell r="M1287">
            <v>297</v>
          </cell>
          <cell r="N1287">
            <v>6</v>
          </cell>
        </row>
        <row r="1288">
          <cell r="A1288" t="str">
            <v>182</v>
          </cell>
          <cell r="B1288" t="str">
            <v>1083</v>
          </cell>
          <cell r="C1288" t="str">
            <v>B</v>
          </cell>
          <cell r="D1288">
            <v>381</v>
          </cell>
          <cell r="E1288">
            <v>102</v>
          </cell>
          <cell r="F1288">
            <v>97</v>
          </cell>
          <cell r="G1288">
            <v>12</v>
          </cell>
          <cell r="H1288">
            <v>1</v>
          </cell>
          <cell r="I1288">
            <v>0</v>
          </cell>
          <cell r="J1288">
            <v>3</v>
          </cell>
          <cell r="K1288">
            <v>0</v>
          </cell>
          <cell r="L1288">
            <v>0</v>
          </cell>
          <cell r="M1288">
            <v>215</v>
          </cell>
          <cell r="N1288">
            <v>3</v>
          </cell>
        </row>
        <row r="1289">
          <cell r="A1289" t="str">
            <v>182</v>
          </cell>
          <cell r="B1289" t="str">
            <v>1083</v>
          </cell>
          <cell r="C1289" t="str">
            <v>C1</v>
          </cell>
          <cell r="D1289">
            <v>382</v>
          </cell>
          <cell r="E1289">
            <v>91</v>
          </cell>
          <cell r="F1289">
            <v>86</v>
          </cell>
          <cell r="G1289">
            <v>10</v>
          </cell>
          <cell r="H1289">
            <v>1</v>
          </cell>
          <cell r="I1289">
            <v>0</v>
          </cell>
          <cell r="J1289">
            <v>2</v>
          </cell>
          <cell r="K1289">
            <v>0</v>
          </cell>
          <cell r="L1289">
            <v>0</v>
          </cell>
          <cell r="M1289">
            <v>190</v>
          </cell>
          <cell r="N1289">
            <v>2</v>
          </cell>
        </row>
        <row r="1290">
          <cell r="A1290" t="str">
            <v>183</v>
          </cell>
          <cell r="B1290" t="str">
            <v>1084</v>
          </cell>
          <cell r="C1290" t="str">
            <v>B</v>
          </cell>
          <cell r="D1290">
            <v>501</v>
          </cell>
          <cell r="E1290">
            <v>138</v>
          </cell>
          <cell r="F1290">
            <v>145</v>
          </cell>
          <cell r="G1290">
            <v>45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328</v>
          </cell>
          <cell r="N1290">
            <v>13</v>
          </cell>
        </row>
        <row r="1291">
          <cell r="A1291" t="str">
            <v>183</v>
          </cell>
          <cell r="B1291" t="str">
            <v>1084</v>
          </cell>
          <cell r="C1291" t="str">
            <v>C1</v>
          </cell>
          <cell r="D1291">
            <v>502</v>
          </cell>
          <cell r="E1291">
            <v>155</v>
          </cell>
          <cell r="F1291">
            <v>108</v>
          </cell>
          <cell r="G1291">
            <v>61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324</v>
          </cell>
          <cell r="N1291">
            <v>16</v>
          </cell>
        </row>
        <row r="1292">
          <cell r="A1292" t="str">
            <v>183</v>
          </cell>
          <cell r="B1292" t="str">
            <v>1085</v>
          </cell>
          <cell r="C1292" t="str">
            <v>B</v>
          </cell>
          <cell r="D1292">
            <v>420</v>
          </cell>
          <cell r="E1292">
            <v>130</v>
          </cell>
          <cell r="F1292">
            <v>54</v>
          </cell>
          <cell r="G1292">
            <v>79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263</v>
          </cell>
          <cell r="N1292">
            <v>0</v>
          </cell>
        </row>
        <row r="1293">
          <cell r="A1293" t="str">
            <v>183</v>
          </cell>
          <cell r="B1293" t="str">
            <v>1085</v>
          </cell>
          <cell r="C1293" t="str">
            <v>C1</v>
          </cell>
          <cell r="D1293">
            <v>421</v>
          </cell>
          <cell r="E1293">
            <v>122</v>
          </cell>
          <cell r="F1293">
            <v>60</v>
          </cell>
          <cell r="G1293">
            <v>65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247</v>
          </cell>
          <cell r="N1293">
            <v>0</v>
          </cell>
        </row>
        <row r="1294">
          <cell r="A1294" t="str">
            <v>183</v>
          </cell>
          <cell r="B1294" t="str">
            <v>1086</v>
          </cell>
          <cell r="C1294" t="str">
            <v>B</v>
          </cell>
          <cell r="D1294">
            <v>474</v>
          </cell>
          <cell r="E1294">
            <v>95</v>
          </cell>
          <cell r="F1294">
            <v>136</v>
          </cell>
          <cell r="G1294">
            <v>55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286</v>
          </cell>
          <cell r="N1294">
            <v>16</v>
          </cell>
        </row>
        <row r="1295">
          <cell r="A1295" t="str">
            <v>183</v>
          </cell>
          <cell r="B1295" t="str">
            <v>1086</v>
          </cell>
          <cell r="C1295" t="str">
            <v>C1</v>
          </cell>
          <cell r="D1295">
            <v>475</v>
          </cell>
          <cell r="E1295">
            <v>79</v>
          </cell>
          <cell r="F1295">
            <v>145</v>
          </cell>
          <cell r="G1295">
            <v>75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299</v>
          </cell>
          <cell r="N1295">
            <v>4</v>
          </cell>
        </row>
        <row r="1296">
          <cell r="A1296" t="str">
            <v>183</v>
          </cell>
          <cell r="B1296" t="str">
            <v>1087</v>
          </cell>
          <cell r="C1296" t="str">
            <v>B</v>
          </cell>
          <cell r="D1296">
            <v>573</v>
          </cell>
          <cell r="E1296">
            <v>180</v>
          </cell>
          <cell r="F1296">
            <v>93</v>
          </cell>
          <cell r="G1296">
            <v>98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371</v>
          </cell>
          <cell r="N1296">
            <v>4</v>
          </cell>
        </row>
        <row r="1297">
          <cell r="A1297" t="str">
            <v>183</v>
          </cell>
          <cell r="B1297" t="str">
            <v>1087</v>
          </cell>
          <cell r="C1297" t="str">
            <v>C1</v>
          </cell>
          <cell r="D1297">
            <v>573</v>
          </cell>
          <cell r="E1297">
            <v>176</v>
          </cell>
          <cell r="F1297">
            <v>85</v>
          </cell>
          <cell r="G1297">
            <v>85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346</v>
          </cell>
          <cell r="N1297">
            <v>0</v>
          </cell>
        </row>
        <row r="1298">
          <cell r="A1298" t="str">
            <v>183</v>
          </cell>
          <cell r="B1298" t="str">
            <v>1088</v>
          </cell>
          <cell r="C1298" t="str">
            <v>B</v>
          </cell>
          <cell r="D1298">
            <v>451</v>
          </cell>
          <cell r="E1298">
            <v>81</v>
          </cell>
          <cell r="F1298">
            <v>254</v>
          </cell>
          <cell r="G1298">
            <v>4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339</v>
          </cell>
          <cell r="N1298">
            <v>3</v>
          </cell>
        </row>
        <row r="1299">
          <cell r="A1299" t="str">
            <v>183</v>
          </cell>
          <cell r="B1299" t="str">
            <v>1088</v>
          </cell>
          <cell r="C1299" t="str">
            <v>C1</v>
          </cell>
          <cell r="D1299">
            <v>452</v>
          </cell>
          <cell r="E1299">
            <v>45</v>
          </cell>
          <cell r="F1299">
            <v>320</v>
          </cell>
          <cell r="G1299">
            <v>5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370</v>
          </cell>
          <cell r="N1299">
            <v>0</v>
          </cell>
        </row>
        <row r="1300">
          <cell r="A1300" t="str">
            <v>183</v>
          </cell>
          <cell r="B1300" t="str">
            <v>1089</v>
          </cell>
          <cell r="C1300" t="str">
            <v>B</v>
          </cell>
          <cell r="D1300">
            <v>482</v>
          </cell>
          <cell r="E1300">
            <v>77</v>
          </cell>
          <cell r="F1300">
            <v>107</v>
          </cell>
          <cell r="G1300">
            <v>18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202</v>
          </cell>
          <cell r="N1300">
            <v>13</v>
          </cell>
        </row>
        <row r="1301">
          <cell r="A1301" t="str">
            <v>183</v>
          </cell>
          <cell r="B1301" t="str">
            <v>1089</v>
          </cell>
          <cell r="C1301" t="str">
            <v>C1</v>
          </cell>
          <cell r="D1301">
            <v>483</v>
          </cell>
          <cell r="E1301">
            <v>108</v>
          </cell>
          <cell r="F1301">
            <v>101</v>
          </cell>
          <cell r="G1301">
            <v>26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235</v>
          </cell>
          <cell r="N1301">
            <v>9</v>
          </cell>
        </row>
        <row r="1302">
          <cell r="A1302" t="str">
            <v>183</v>
          </cell>
          <cell r="B1302" t="str">
            <v>1090</v>
          </cell>
          <cell r="C1302" t="str">
            <v>B</v>
          </cell>
          <cell r="D1302">
            <v>503</v>
          </cell>
          <cell r="E1302">
            <v>143</v>
          </cell>
          <cell r="F1302">
            <v>97</v>
          </cell>
          <cell r="G1302">
            <v>38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278</v>
          </cell>
          <cell r="N1302">
            <v>8</v>
          </cell>
        </row>
        <row r="1303">
          <cell r="A1303" t="str">
            <v>183</v>
          </cell>
          <cell r="B1303" t="str">
            <v>1090</v>
          </cell>
          <cell r="C1303" t="str">
            <v>C1</v>
          </cell>
          <cell r="D1303">
            <v>503</v>
          </cell>
          <cell r="E1303">
            <v>142</v>
          </cell>
          <cell r="F1303">
            <v>127</v>
          </cell>
          <cell r="G1303">
            <v>36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305</v>
          </cell>
          <cell r="N1303">
            <v>11</v>
          </cell>
        </row>
        <row r="1304">
          <cell r="A1304" t="str">
            <v>183</v>
          </cell>
          <cell r="B1304" t="str">
            <v>1091</v>
          </cell>
          <cell r="C1304" t="str">
            <v>B</v>
          </cell>
          <cell r="D1304">
            <v>488</v>
          </cell>
          <cell r="E1304">
            <v>31</v>
          </cell>
          <cell r="F1304">
            <v>124</v>
          </cell>
          <cell r="G1304">
            <v>127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282</v>
          </cell>
          <cell r="N1304">
            <v>9</v>
          </cell>
        </row>
        <row r="1305">
          <cell r="A1305" t="str">
            <v>183</v>
          </cell>
          <cell r="B1305" t="str">
            <v>1091</v>
          </cell>
          <cell r="C1305" t="str">
            <v>C1</v>
          </cell>
          <cell r="D1305">
            <v>488</v>
          </cell>
          <cell r="E1305">
            <v>19</v>
          </cell>
          <cell r="F1305">
            <v>123</v>
          </cell>
          <cell r="G1305">
            <v>146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288</v>
          </cell>
          <cell r="N1305">
            <v>0</v>
          </cell>
        </row>
        <row r="1306">
          <cell r="A1306" t="str">
            <v>183</v>
          </cell>
          <cell r="B1306" t="str">
            <v>1092</v>
          </cell>
          <cell r="C1306" t="str">
            <v>B</v>
          </cell>
          <cell r="D1306">
            <v>509</v>
          </cell>
          <cell r="E1306">
            <v>87</v>
          </cell>
          <cell r="F1306">
            <v>48</v>
          </cell>
          <cell r="G1306">
            <v>38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173</v>
          </cell>
          <cell r="N1306">
            <v>3</v>
          </cell>
        </row>
        <row r="1307">
          <cell r="A1307" t="str">
            <v>183</v>
          </cell>
          <cell r="B1307" t="str">
            <v>1093</v>
          </cell>
          <cell r="C1307" t="str">
            <v>B</v>
          </cell>
          <cell r="D1307">
            <v>455</v>
          </cell>
          <cell r="E1307">
            <v>48</v>
          </cell>
          <cell r="F1307">
            <v>113</v>
          </cell>
          <cell r="G1307">
            <v>10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171</v>
          </cell>
          <cell r="N1307">
            <v>13</v>
          </cell>
        </row>
        <row r="1308">
          <cell r="A1308" t="str">
            <v>183</v>
          </cell>
          <cell r="B1308" t="str">
            <v>1094</v>
          </cell>
          <cell r="C1308" t="str">
            <v>B</v>
          </cell>
          <cell r="D1308">
            <v>683</v>
          </cell>
          <cell r="E1308">
            <v>135</v>
          </cell>
          <cell r="F1308">
            <v>165</v>
          </cell>
          <cell r="G1308">
            <v>138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438</v>
          </cell>
          <cell r="N1308">
            <v>7</v>
          </cell>
        </row>
        <row r="1309">
          <cell r="A1309" t="str">
            <v>183</v>
          </cell>
          <cell r="B1309" t="str">
            <v>1095</v>
          </cell>
          <cell r="C1309" t="str">
            <v>B</v>
          </cell>
          <cell r="D1309">
            <v>443</v>
          </cell>
          <cell r="E1309">
            <v>42</v>
          </cell>
          <cell r="F1309">
            <v>84</v>
          </cell>
          <cell r="G1309">
            <v>42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168</v>
          </cell>
          <cell r="N1309">
            <v>15</v>
          </cell>
        </row>
        <row r="1310">
          <cell r="A1310" t="str">
            <v>183</v>
          </cell>
          <cell r="B1310" t="str">
            <v>1095</v>
          </cell>
          <cell r="C1310" t="str">
            <v>C1</v>
          </cell>
          <cell r="D1310">
            <v>444</v>
          </cell>
          <cell r="E1310">
            <v>50</v>
          </cell>
          <cell r="F1310">
            <v>64</v>
          </cell>
          <cell r="G1310">
            <v>38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152</v>
          </cell>
          <cell r="N1310">
            <v>6</v>
          </cell>
        </row>
        <row r="1311">
          <cell r="A1311" t="str">
            <v>183</v>
          </cell>
          <cell r="B1311" t="str">
            <v>1096</v>
          </cell>
          <cell r="C1311" t="str">
            <v>B</v>
          </cell>
          <cell r="D1311">
            <v>557</v>
          </cell>
          <cell r="E1311">
            <v>56</v>
          </cell>
          <cell r="F1311">
            <v>91</v>
          </cell>
          <cell r="G1311">
            <v>170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317</v>
          </cell>
          <cell r="N1311">
            <v>13</v>
          </cell>
        </row>
        <row r="1312">
          <cell r="A1312" t="str">
            <v>183</v>
          </cell>
          <cell r="B1312" t="str">
            <v>1097</v>
          </cell>
          <cell r="C1312" t="str">
            <v>B</v>
          </cell>
          <cell r="D1312">
            <v>439</v>
          </cell>
          <cell r="E1312">
            <v>158</v>
          </cell>
          <cell r="F1312">
            <v>58</v>
          </cell>
          <cell r="G1312">
            <v>32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248</v>
          </cell>
          <cell r="N1312">
            <v>11</v>
          </cell>
        </row>
        <row r="1313">
          <cell r="A1313" t="str">
            <v>183</v>
          </cell>
          <cell r="B1313" t="str">
            <v>1098</v>
          </cell>
          <cell r="C1313" t="str">
            <v>B</v>
          </cell>
          <cell r="D1313">
            <v>501</v>
          </cell>
          <cell r="E1313">
            <v>18</v>
          </cell>
          <cell r="F1313">
            <v>89</v>
          </cell>
          <cell r="G1313">
            <v>149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256</v>
          </cell>
          <cell r="N1313">
            <v>5</v>
          </cell>
        </row>
        <row r="1314">
          <cell r="A1314" t="str">
            <v>184</v>
          </cell>
          <cell r="B1314" t="str">
            <v>1099</v>
          </cell>
          <cell r="C1314" t="str">
            <v>B</v>
          </cell>
          <cell r="D1314">
            <v>441</v>
          </cell>
          <cell r="E1314">
            <v>0</v>
          </cell>
          <cell r="F1314">
            <v>148</v>
          </cell>
          <cell r="G1314">
            <v>137</v>
          </cell>
          <cell r="H1314">
            <v>0</v>
          </cell>
          <cell r="I1314">
            <v>0</v>
          </cell>
          <cell r="J1314">
            <v>3</v>
          </cell>
          <cell r="K1314">
            <v>0</v>
          </cell>
          <cell r="L1314">
            <v>0</v>
          </cell>
          <cell r="M1314">
            <v>288</v>
          </cell>
          <cell r="N1314">
            <v>12</v>
          </cell>
        </row>
        <row r="1315">
          <cell r="A1315" t="str">
            <v>184</v>
          </cell>
          <cell r="B1315" t="str">
            <v>1099</v>
          </cell>
          <cell r="C1315" t="str">
            <v>C1</v>
          </cell>
          <cell r="D1315">
            <v>441</v>
          </cell>
          <cell r="E1315">
            <v>0</v>
          </cell>
          <cell r="F1315">
            <v>161</v>
          </cell>
          <cell r="G1315">
            <v>138</v>
          </cell>
          <cell r="H1315">
            <v>0</v>
          </cell>
          <cell r="I1315">
            <v>0</v>
          </cell>
          <cell r="J1315">
            <v>2</v>
          </cell>
          <cell r="K1315">
            <v>0</v>
          </cell>
          <cell r="L1315">
            <v>0</v>
          </cell>
          <cell r="M1315">
            <v>301</v>
          </cell>
          <cell r="N1315">
            <v>5</v>
          </cell>
        </row>
        <row r="1316">
          <cell r="A1316" t="str">
            <v>184</v>
          </cell>
          <cell r="B1316" t="str">
            <v>1100</v>
          </cell>
          <cell r="C1316" t="str">
            <v>B</v>
          </cell>
          <cell r="D1316">
            <v>514</v>
          </cell>
          <cell r="E1316">
            <v>0</v>
          </cell>
          <cell r="F1316">
            <v>214</v>
          </cell>
          <cell r="G1316">
            <v>153</v>
          </cell>
          <cell r="H1316">
            <v>0</v>
          </cell>
          <cell r="I1316">
            <v>0</v>
          </cell>
          <cell r="J1316">
            <v>9</v>
          </cell>
          <cell r="K1316">
            <v>0</v>
          </cell>
          <cell r="L1316">
            <v>0</v>
          </cell>
          <cell r="M1316">
            <v>376</v>
          </cell>
          <cell r="N1316">
            <v>7</v>
          </cell>
        </row>
        <row r="1317">
          <cell r="A1317" t="str">
            <v>184</v>
          </cell>
          <cell r="B1317" t="str">
            <v>1100</v>
          </cell>
          <cell r="C1317" t="str">
            <v>C1</v>
          </cell>
          <cell r="D1317">
            <v>514</v>
          </cell>
          <cell r="E1317">
            <v>0</v>
          </cell>
          <cell r="F1317">
            <v>190</v>
          </cell>
          <cell r="G1317">
            <v>152</v>
          </cell>
          <cell r="H1317">
            <v>0</v>
          </cell>
          <cell r="I1317">
            <v>0</v>
          </cell>
          <cell r="J1317">
            <v>5</v>
          </cell>
          <cell r="K1317">
            <v>0</v>
          </cell>
          <cell r="L1317">
            <v>0</v>
          </cell>
          <cell r="M1317">
            <v>347</v>
          </cell>
          <cell r="N1317">
            <v>9</v>
          </cell>
        </row>
        <row r="1318">
          <cell r="A1318" t="str">
            <v>184</v>
          </cell>
          <cell r="B1318" t="str">
            <v>1101</v>
          </cell>
          <cell r="C1318" t="str">
            <v>B</v>
          </cell>
          <cell r="D1318">
            <v>548</v>
          </cell>
          <cell r="E1318">
            <v>0</v>
          </cell>
          <cell r="F1318">
            <v>169</v>
          </cell>
          <cell r="G1318">
            <v>190</v>
          </cell>
          <cell r="H1318">
            <v>0</v>
          </cell>
          <cell r="I1318">
            <v>0</v>
          </cell>
          <cell r="J1318">
            <v>5</v>
          </cell>
          <cell r="K1318">
            <v>0</v>
          </cell>
          <cell r="L1318">
            <v>0</v>
          </cell>
          <cell r="M1318">
            <v>364</v>
          </cell>
          <cell r="N1318">
            <v>10</v>
          </cell>
        </row>
        <row r="1319">
          <cell r="A1319" t="str">
            <v>184</v>
          </cell>
          <cell r="B1319" t="str">
            <v>1102</v>
          </cell>
          <cell r="C1319" t="str">
            <v>B</v>
          </cell>
          <cell r="D1319">
            <v>562</v>
          </cell>
          <cell r="E1319">
            <v>0</v>
          </cell>
          <cell r="F1319">
            <v>161</v>
          </cell>
          <cell r="G1319">
            <v>232</v>
          </cell>
          <cell r="H1319">
            <v>0</v>
          </cell>
          <cell r="I1319">
            <v>0</v>
          </cell>
          <cell r="J1319">
            <v>6</v>
          </cell>
          <cell r="K1319">
            <v>0</v>
          </cell>
          <cell r="L1319">
            <v>0</v>
          </cell>
          <cell r="M1319">
            <v>399</v>
          </cell>
          <cell r="N1319">
            <v>17</v>
          </cell>
        </row>
        <row r="1320">
          <cell r="A1320" t="str">
            <v>184</v>
          </cell>
          <cell r="B1320" t="str">
            <v>1103</v>
          </cell>
          <cell r="C1320" t="str">
            <v>B</v>
          </cell>
          <cell r="D1320">
            <v>398</v>
          </cell>
          <cell r="E1320">
            <v>0</v>
          </cell>
          <cell r="F1320">
            <v>179</v>
          </cell>
          <cell r="G1320">
            <v>133</v>
          </cell>
          <cell r="H1320">
            <v>0</v>
          </cell>
          <cell r="I1320">
            <v>0</v>
          </cell>
          <cell r="J1320">
            <v>2</v>
          </cell>
          <cell r="K1320">
            <v>0</v>
          </cell>
          <cell r="L1320">
            <v>0</v>
          </cell>
          <cell r="M1320">
            <v>314</v>
          </cell>
          <cell r="N1320">
            <v>2</v>
          </cell>
        </row>
        <row r="1321">
          <cell r="A1321" t="str">
            <v>184</v>
          </cell>
          <cell r="B1321" t="str">
            <v>1104</v>
          </cell>
          <cell r="C1321" t="str">
            <v>B</v>
          </cell>
          <cell r="D1321">
            <v>280</v>
          </cell>
          <cell r="E1321">
            <v>0</v>
          </cell>
          <cell r="F1321">
            <v>123</v>
          </cell>
          <cell r="G1321">
            <v>74</v>
          </cell>
          <cell r="H1321">
            <v>0</v>
          </cell>
          <cell r="I1321">
            <v>0</v>
          </cell>
          <cell r="J1321">
            <v>1</v>
          </cell>
          <cell r="K1321">
            <v>0</v>
          </cell>
          <cell r="L1321">
            <v>0</v>
          </cell>
          <cell r="M1321">
            <v>198</v>
          </cell>
          <cell r="N1321">
            <v>13</v>
          </cell>
        </row>
        <row r="1322">
          <cell r="A1322" t="str">
            <v>184</v>
          </cell>
          <cell r="B1322" t="str">
            <v>1105</v>
          </cell>
          <cell r="C1322" t="str">
            <v>B</v>
          </cell>
          <cell r="D1322">
            <v>204</v>
          </cell>
          <cell r="E1322">
            <v>0</v>
          </cell>
          <cell r="F1322">
            <v>97</v>
          </cell>
          <cell r="G1322">
            <v>59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156</v>
          </cell>
          <cell r="N1322">
            <v>5</v>
          </cell>
        </row>
        <row r="1323">
          <cell r="A1323" t="str">
            <v>189</v>
          </cell>
          <cell r="B1323" t="str">
            <v>1111</v>
          </cell>
          <cell r="C1323" t="str">
            <v>B</v>
          </cell>
          <cell r="D1323">
            <v>623</v>
          </cell>
          <cell r="E1323">
            <v>0</v>
          </cell>
          <cell r="F1323">
            <v>216</v>
          </cell>
          <cell r="G1323">
            <v>54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270</v>
          </cell>
          <cell r="N1323">
            <v>10</v>
          </cell>
        </row>
        <row r="1324">
          <cell r="A1324" t="str">
            <v>189</v>
          </cell>
          <cell r="B1324" t="str">
            <v>1111</v>
          </cell>
          <cell r="C1324" t="str">
            <v>C1</v>
          </cell>
          <cell r="D1324">
            <v>623</v>
          </cell>
          <cell r="E1324">
            <v>0</v>
          </cell>
          <cell r="F1324">
            <v>251</v>
          </cell>
          <cell r="G1324">
            <v>31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282</v>
          </cell>
          <cell r="N1324">
            <v>15</v>
          </cell>
        </row>
        <row r="1325">
          <cell r="A1325" t="str">
            <v>190</v>
          </cell>
          <cell r="B1325" t="str">
            <v>1112</v>
          </cell>
          <cell r="C1325" t="str">
            <v>B</v>
          </cell>
          <cell r="D1325">
            <v>510</v>
          </cell>
          <cell r="E1325">
            <v>0</v>
          </cell>
          <cell r="F1325">
            <v>173</v>
          </cell>
          <cell r="G1325">
            <v>235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408</v>
          </cell>
          <cell r="N1325">
            <v>19</v>
          </cell>
        </row>
        <row r="1326">
          <cell r="A1326" t="str">
            <v>190</v>
          </cell>
          <cell r="B1326" t="str">
            <v>1112</v>
          </cell>
          <cell r="C1326" t="str">
            <v>C1</v>
          </cell>
          <cell r="D1326">
            <v>510</v>
          </cell>
          <cell r="E1326">
            <v>0</v>
          </cell>
          <cell r="F1326">
            <v>157</v>
          </cell>
          <cell r="G1326">
            <v>242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399</v>
          </cell>
          <cell r="N1326">
            <v>18</v>
          </cell>
        </row>
        <row r="1327">
          <cell r="A1327" t="str">
            <v>190</v>
          </cell>
          <cell r="B1327" t="str">
            <v>1113</v>
          </cell>
          <cell r="C1327" t="str">
            <v>B</v>
          </cell>
          <cell r="D1327">
            <v>509</v>
          </cell>
          <cell r="E1327">
            <v>0</v>
          </cell>
          <cell r="F1327">
            <v>232</v>
          </cell>
          <cell r="G1327">
            <v>191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423</v>
          </cell>
          <cell r="N1327">
            <v>10</v>
          </cell>
        </row>
        <row r="1328">
          <cell r="A1328" t="str">
            <v>190</v>
          </cell>
          <cell r="B1328" t="str">
            <v>1113</v>
          </cell>
          <cell r="C1328" t="str">
            <v>C1</v>
          </cell>
          <cell r="D1328">
            <v>509</v>
          </cell>
          <cell r="E1328">
            <v>0</v>
          </cell>
          <cell r="F1328">
            <v>261</v>
          </cell>
          <cell r="G1328">
            <v>145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406</v>
          </cell>
          <cell r="N1328">
            <v>13</v>
          </cell>
        </row>
        <row r="1329">
          <cell r="A1329" t="str">
            <v>190</v>
          </cell>
          <cell r="B1329" t="str">
            <v>1114</v>
          </cell>
          <cell r="C1329" t="str">
            <v>B</v>
          </cell>
          <cell r="D1329">
            <v>634</v>
          </cell>
          <cell r="E1329">
            <v>0</v>
          </cell>
          <cell r="F1329">
            <v>298</v>
          </cell>
          <cell r="G1329">
            <v>228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526</v>
          </cell>
          <cell r="N1329">
            <v>11</v>
          </cell>
        </row>
        <row r="1330">
          <cell r="A1330" t="str">
            <v>190</v>
          </cell>
          <cell r="B1330" t="str">
            <v>1115</v>
          </cell>
          <cell r="C1330" t="str">
            <v>B</v>
          </cell>
          <cell r="D1330">
            <v>497</v>
          </cell>
          <cell r="E1330">
            <v>0</v>
          </cell>
          <cell r="F1330">
            <v>159</v>
          </cell>
          <cell r="G1330">
            <v>193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352</v>
          </cell>
          <cell r="N1330">
            <v>0</v>
          </cell>
        </row>
        <row r="1331">
          <cell r="A1331" t="str">
            <v>190</v>
          </cell>
          <cell r="B1331" t="str">
            <v>1115</v>
          </cell>
          <cell r="C1331" t="str">
            <v>X1</v>
          </cell>
          <cell r="D1331">
            <v>349</v>
          </cell>
          <cell r="E1331">
            <v>0</v>
          </cell>
          <cell r="F1331">
            <v>129</v>
          </cell>
          <cell r="G1331">
            <v>64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193</v>
          </cell>
          <cell r="N1331">
            <v>17</v>
          </cell>
        </row>
        <row r="1332">
          <cell r="A1332" t="str">
            <v>190</v>
          </cell>
          <cell r="B1332" t="str">
            <v>1116</v>
          </cell>
          <cell r="C1332" t="str">
            <v>B</v>
          </cell>
          <cell r="D1332">
            <v>346</v>
          </cell>
          <cell r="E1332">
            <v>0</v>
          </cell>
          <cell r="F1332">
            <v>192</v>
          </cell>
          <cell r="G1332">
            <v>43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235</v>
          </cell>
          <cell r="N1332">
            <v>10</v>
          </cell>
        </row>
        <row r="1333">
          <cell r="A1333" t="str">
            <v>199</v>
          </cell>
          <cell r="B1333" t="str">
            <v>1139</v>
          </cell>
          <cell r="C1333" t="str">
            <v>B</v>
          </cell>
          <cell r="D1333">
            <v>375</v>
          </cell>
          <cell r="E1333">
            <v>38</v>
          </cell>
          <cell r="F1333">
            <v>121</v>
          </cell>
          <cell r="G1333">
            <v>123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282</v>
          </cell>
          <cell r="N1333">
            <v>0</v>
          </cell>
        </row>
        <row r="1334">
          <cell r="A1334" t="str">
            <v>199</v>
          </cell>
          <cell r="B1334" t="str">
            <v>1139</v>
          </cell>
          <cell r="C1334" t="str">
            <v>C1</v>
          </cell>
          <cell r="D1334">
            <v>376</v>
          </cell>
          <cell r="E1334">
            <v>15</v>
          </cell>
          <cell r="F1334">
            <v>125</v>
          </cell>
          <cell r="G1334">
            <v>142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282</v>
          </cell>
          <cell r="N1334">
            <v>2</v>
          </cell>
        </row>
        <row r="1335">
          <cell r="A1335" t="str">
            <v>199</v>
          </cell>
          <cell r="B1335" t="str">
            <v>1140</v>
          </cell>
          <cell r="C1335" t="str">
            <v>B</v>
          </cell>
          <cell r="D1335">
            <v>376</v>
          </cell>
          <cell r="E1335">
            <v>20</v>
          </cell>
          <cell r="F1335">
            <v>130</v>
          </cell>
          <cell r="G1335">
            <v>111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261</v>
          </cell>
          <cell r="N1335">
            <v>3</v>
          </cell>
        </row>
        <row r="1336">
          <cell r="A1336" t="str">
            <v>199</v>
          </cell>
          <cell r="B1336" t="str">
            <v>1140</v>
          </cell>
          <cell r="C1336" t="str">
            <v>C1</v>
          </cell>
          <cell r="D1336">
            <v>377</v>
          </cell>
          <cell r="E1336">
            <v>11</v>
          </cell>
          <cell r="F1336">
            <v>131</v>
          </cell>
          <cell r="G1336">
            <v>115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257</v>
          </cell>
          <cell r="N1336">
            <v>2</v>
          </cell>
        </row>
        <row r="1337">
          <cell r="A1337" t="str">
            <v>199</v>
          </cell>
          <cell r="B1337" t="str">
            <v>1141</v>
          </cell>
          <cell r="C1337" t="str">
            <v>B</v>
          </cell>
          <cell r="D1337">
            <v>495</v>
          </cell>
          <cell r="E1337">
            <v>16</v>
          </cell>
          <cell r="F1337">
            <v>183</v>
          </cell>
          <cell r="G1337">
            <v>188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387</v>
          </cell>
          <cell r="N1337">
            <v>3</v>
          </cell>
        </row>
        <row r="1338">
          <cell r="A1338" t="str">
            <v>199</v>
          </cell>
          <cell r="B1338" t="str">
            <v>1141</v>
          </cell>
          <cell r="C1338" t="str">
            <v>C1</v>
          </cell>
          <cell r="D1338">
            <v>495</v>
          </cell>
          <cell r="E1338">
            <v>14</v>
          </cell>
          <cell r="F1338">
            <v>182</v>
          </cell>
          <cell r="G1338">
            <v>162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358</v>
          </cell>
          <cell r="N1338">
            <v>0</v>
          </cell>
        </row>
        <row r="1339">
          <cell r="A1339" t="str">
            <v>199</v>
          </cell>
          <cell r="B1339" t="str">
            <v>1142</v>
          </cell>
          <cell r="C1339" t="str">
            <v>B</v>
          </cell>
          <cell r="D1339">
            <v>739</v>
          </cell>
          <cell r="E1339">
            <v>19</v>
          </cell>
          <cell r="F1339">
            <v>390</v>
          </cell>
          <cell r="G1339">
            <v>179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588</v>
          </cell>
          <cell r="N1339">
            <v>0</v>
          </cell>
        </row>
        <row r="1340">
          <cell r="A1340" t="str">
            <v>199</v>
          </cell>
          <cell r="B1340" t="str">
            <v>1142</v>
          </cell>
          <cell r="C1340" t="str">
            <v>X1</v>
          </cell>
          <cell r="D1340">
            <v>266</v>
          </cell>
          <cell r="E1340">
            <v>6</v>
          </cell>
          <cell r="F1340">
            <v>88</v>
          </cell>
          <cell r="G1340">
            <v>129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223</v>
          </cell>
          <cell r="N1340">
            <v>0</v>
          </cell>
        </row>
        <row r="1341">
          <cell r="A1341" t="str">
            <v>199</v>
          </cell>
          <cell r="B1341" t="str">
            <v>1143</v>
          </cell>
          <cell r="C1341" t="str">
            <v>B</v>
          </cell>
          <cell r="D1341">
            <v>320</v>
          </cell>
          <cell r="E1341">
            <v>11</v>
          </cell>
          <cell r="F1341">
            <v>110</v>
          </cell>
          <cell r="G1341">
            <v>14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135</v>
          </cell>
          <cell r="N1341">
            <v>11</v>
          </cell>
        </row>
        <row r="1342">
          <cell r="A1342" t="str">
            <v>199</v>
          </cell>
          <cell r="B1342" t="str">
            <v>1144</v>
          </cell>
          <cell r="C1342" t="str">
            <v>B</v>
          </cell>
          <cell r="D1342">
            <v>709</v>
          </cell>
          <cell r="E1342">
            <v>35</v>
          </cell>
          <cell r="F1342">
            <v>114</v>
          </cell>
          <cell r="G1342">
            <v>196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345</v>
          </cell>
          <cell r="N1342">
            <v>0</v>
          </cell>
        </row>
        <row r="1343">
          <cell r="A1343" t="str">
            <v>199</v>
          </cell>
          <cell r="B1343" t="str">
            <v>1145</v>
          </cell>
          <cell r="C1343" t="str">
            <v>B</v>
          </cell>
          <cell r="D1343">
            <v>633</v>
          </cell>
          <cell r="E1343">
            <v>1</v>
          </cell>
          <cell r="F1343">
            <v>216</v>
          </cell>
          <cell r="G1343">
            <v>145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362</v>
          </cell>
          <cell r="N1343">
            <v>16</v>
          </cell>
        </row>
        <row r="1344">
          <cell r="A1344" t="str">
            <v>199</v>
          </cell>
          <cell r="B1344" t="str">
            <v>1146</v>
          </cell>
          <cell r="C1344" t="str">
            <v>B</v>
          </cell>
          <cell r="D1344">
            <v>357</v>
          </cell>
          <cell r="E1344">
            <v>8</v>
          </cell>
          <cell r="F1344">
            <v>129</v>
          </cell>
          <cell r="G1344">
            <v>46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183</v>
          </cell>
          <cell r="N1344">
            <v>6</v>
          </cell>
        </row>
        <row r="1345">
          <cell r="A1345" t="str">
            <v>199</v>
          </cell>
          <cell r="B1345" t="str">
            <v>1147</v>
          </cell>
          <cell r="C1345" t="str">
            <v>B</v>
          </cell>
          <cell r="D1345">
            <v>297</v>
          </cell>
          <cell r="E1345">
            <v>3</v>
          </cell>
          <cell r="F1345">
            <v>109</v>
          </cell>
          <cell r="G1345">
            <v>87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199</v>
          </cell>
          <cell r="N1345">
            <v>7</v>
          </cell>
        </row>
        <row r="1346">
          <cell r="A1346" t="str">
            <v>199</v>
          </cell>
          <cell r="B1346" t="str">
            <v>1148</v>
          </cell>
          <cell r="C1346" t="str">
            <v>B</v>
          </cell>
          <cell r="D1346">
            <v>529</v>
          </cell>
          <cell r="E1346">
            <v>6</v>
          </cell>
          <cell r="F1346">
            <v>114</v>
          </cell>
          <cell r="G1346">
            <v>207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327</v>
          </cell>
          <cell r="N1346">
            <v>0</v>
          </cell>
        </row>
        <row r="1347">
          <cell r="A1347" t="str">
            <v>199</v>
          </cell>
          <cell r="B1347" t="str">
            <v>1149</v>
          </cell>
          <cell r="C1347" t="str">
            <v>B</v>
          </cell>
          <cell r="D1347">
            <v>725</v>
          </cell>
          <cell r="E1347">
            <v>152</v>
          </cell>
          <cell r="F1347">
            <v>44</v>
          </cell>
          <cell r="G1347">
            <v>180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376</v>
          </cell>
          <cell r="N1347">
            <v>19</v>
          </cell>
        </row>
        <row r="1348">
          <cell r="A1348" t="str">
            <v>199</v>
          </cell>
          <cell r="B1348" t="str">
            <v>1150</v>
          </cell>
          <cell r="C1348" t="str">
            <v>B</v>
          </cell>
          <cell r="D1348">
            <v>655</v>
          </cell>
          <cell r="E1348">
            <v>10</v>
          </cell>
          <cell r="F1348">
            <v>211</v>
          </cell>
          <cell r="G1348">
            <v>196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417</v>
          </cell>
          <cell r="N1348">
            <v>0</v>
          </cell>
        </row>
        <row r="1349">
          <cell r="A1349" t="str">
            <v>199</v>
          </cell>
          <cell r="B1349" t="str">
            <v>1151</v>
          </cell>
          <cell r="C1349" t="str">
            <v>B</v>
          </cell>
          <cell r="D1349">
            <v>743</v>
          </cell>
          <cell r="E1349">
            <v>5</v>
          </cell>
          <cell r="F1349">
            <v>281</v>
          </cell>
          <cell r="G1349">
            <v>212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498</v>
          </cell>
          <cell r="N1349">
            <v>23</v>
          </cell>
        </row>
        <row r="1350">
          <cell r="A1350" t="str">
            <v>199</v>
          </cell>
          <cell r="B1350" t="str">
            <v>1152</v>
          </cell>
          <cell r="C1350" t="str">
            <v>B</v>
          </cell>
          <cell r="D1350">
            <v>396</v>
          </cell>
          <cell r="E1350">
            <v>4</v>
          </cell>
          <cell r="F1350">
            <v>138</v>
          </cell>
          <cell r="G1350">
            <v>144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286</v>
          </cell>
          <cell r="N1350">
            <v>0</v>
          </cell>
        </row>
        <row r="1351">
          <cell r="A1351" t="str">
            <v>199</v>
          </cell>
          <cell r="B1351" t="str">
            <v>1153</v>
          </cell>
          <cell r="C1351" t="str">
            <v>B</v>
          </cell>
          <cell r="D1351">
            <v>496</v>
          </cell>
          <cell r="E1351">
            <v>9</v>
          </cell>
          <cell r="F1351">
            <v>185</v>
          </cell>
          <cell r="G1351">
            <v>83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277</v>
          </cell>
          <cell r="N1351">
            <v>16</v>
          </cell>
        </row>
        <row r="1352">
          <cell r="A1352" t="str">
            <v>199</v>
          </cell>
          <cell r="B1352" t="str">
            <v>1154</v>
          </cell>
          <cell r="C1352" t="str">
            <v>B</v>
          </cell>
          <cell r="D1352">
            <v>408</v>
          </cell>
          <cell r="E1352">
            <v>3</v>
          </cell>
          <cell r="F1352">
            <v>139</v>
          </cell>
          <cell r="G1352">
            <v>107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249</v>
          </cell>
          <cell r="N1352">
            <v>7</v>
          </cell>
        </row>
        <row r="1353">
          <cell r="A1353" t="str">
            <v>199</v>
          </cell>
          <cell r="B1353" t="str">
            <v>1154</v>
          </cell>
          <cell r="C1353" t="str">
            <v>C1</v>
          </cell>
          <cell r="D1353">
            <v>409</v>
          </cell>
          <cell r="E1353">
            <v>1</v>
          </cell>
          <cell r="F1353">
            <v>129</v>
          </cell>
          <cell r="G1353">
            <v>80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210</v>
          </cell>
          <cell r="N1353">
            <v>26</v>
          </cell>
        </row>
        <row r="1354">
          <cell r="A1354" t="str">
            <v>199</v>
          </cell>
          <cell r="B1354" t="str">
            <v>1155</v>
          </cell>
          <cell r="C1354" t="str">
            <v>B</v>
          </cell>
          <cell r="D1354">
            <v>707</v>
          </cell>
          <cell r="E1354">
            <v>8</v>
          </cell>
          <cell r="F1354">
            <v>262</v>
          </cell>
          <cell r="G1354">
            <v>194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464</v>
          </cell>
          <cell r="N1354">
            <v>9</v>
          </cell>
        </row>
        <row r="1355">
          <cell r="A1355" t="str">
            <v>199</v>
          </cell>
          <cell r="B1355" t="str">
            <v>1156</v>
          </cell>
          <cell r="C1355" t="str">
            <v>B</v>
          </cell>
          <cell r="D1355">
            <v>734</v>
          </cell>
          <cell r="E1355">
            <v>7</v>
          </cell>
          <cell r="F1355">
            <v>274</v>
          </cell>
          <cell r="G1355">
            <v>241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522</v>
          </cell>
          <cell r="N1355">
            <v>18</v>
          </cell>
        </row>
        <row r="1356">
          <cell r="A1356" t="str">
            <v>199</v>
          </cell>
          <cell r="B1356" t="str">
            <v>1157</v>
          </cell>
          <cell r="C1356" t="str">
            <v>B</v>
          </cell>
          <cell r="D1356">
            <v>525</v>
          </cell>
          <cell r="E1356">
            <v>3</v>
          </cell>
          <cell r="F1356">
            <v>179</v>
          </cell>
          <cell r="G1356">
            <v>138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320</v>
          </cell>
          <cell r="N1356">
            <v>9</v>
          </cell>
        </row>
        <row r="1357">
          <cell r="A1357" t="str">
            <v>199</v>
          </cell>
          <cell r="B1357" t="str">
            <v>1157</v>
          </cell>
          <cell r="C1357" t="str">
            <v>C1</v>
          </cell>
          <cell r="D1357">
            <v>526</v>
          </cell>
          <cell r="E1357">
            <v>3</v>
          </cell>
          <cell r="F1357">
            <v>148</v>
          </cell>
          <cell r="G1357">
            <v>158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309</v>
          </cell>
          <cell r="N1357">
            <v>19</v>
          </cell>
        </row>
        <row r="1358">
          <cell r="A1358" t="str">
            <v>199</v>
          </cell>
          <cell r="B1358" t="str">
            <v>1158</v>
          </cell>
          <cell r="C1358" t="str">
            <v>B</v>
          </cell>
          <cell r="D1358">
            <v>461</v>
          </cell>
          <cell r="E1358">
            <v>13</v>
          </cell>
          <cell r="F1358">
            <v>152</v>
          </cell>
          <cell r="G1358">
            <v>128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293</v>
          </cell>
          <cell r="N1358">
            <v>4</v>
          </cell>
        </row>
        <row r="1359">
          <cell r="A1359" t="str">
            <v>199</v>
          </cell>
          <cell r="B1359" t="str">
            <v>1158</v>
          </cell>
          <cell r="C1359" t="str">
            <v>C1</v>
          </cell>
          <cell r="D1359">
            <v>461</v>
          </cell>
          <cell r="E1359">
            <v>10</v>
          </cell>
          <cell r="F1359">
            <v>144</v>
          </cell>
          <cell r="G1359">
            <v>141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295</v>
          </cell>
          <cell r="N1359">
            <v>7</v>
          </cell>
        </row>
        <row r="1360">
          <cell r="A1360" t="str">
            <v>199</v>
          </cell>
          <cell r="B1360" t="str">
            <v>1159</v>
          </cell>
          <cell r="C1360" t="str">
            <v>B</v>
          </cell>
          <cell r="D1360">
            <v>732</v>
          </cell>
          <cell r="E1360">
            <v>36</v>
          </cell>
          <cell r="F1360">
            <v>231</v>
          </cell>
          <cell r="G1360">
            <v>179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446</v>
          </cell>
          <cell r="N1360">
            <v>0</v>
          </cell>
        </row>
        <row r="1361">
          <cell r="A1361" t="str">
            <v>199</v>
          </cell>
          <cell r="B1361" t="str">
            <v>1160</v>
          </cell>
          <cell r="C1361" t="str">
            <v>B</v>
          </cell>
          <cell r="D1361">
            <v>393</v>
          </cell>
          <cell r="E1361">
            <v>17</v>
          </cell>
          <cell r="F1361">
            <v>145</v>
          </cell>
          <cell r="G1361">
            <v>101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263</v>
          </cell>
          <cell r="N1361">
            <v>8</v>
          </cell>
        </row>
        <row r="1362">
          <cell r="A1362" t="str">
            <v>199</v>
          </cell>
          <cell r="B1362" t="str">
            <v>1160</v>
          </cell>
          <cell r="C1362" t="str">
            <v>C1</v>
          </cell>
          <cell r="D1362">
            <v>393</v>
          </cell>
          <cell r="E1362">
            <v>9</v>
          </cell>
          <cell r="F1362">
            <v>154</v>
          </cell>
          <cell r="G1362">
            <v>100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263</v>
          </cell>
          <cell r="N1362">
            <v>6</v>
          </cell>
        </row>
        <row r="1363">
          <cell r="A1363" t="str">
            <v>199</v>
          </cell>
          <cell r="B1363" t="str">
            <v>1161</v>
          </cell>
          <cell r="C1363" t="str">
            <v>B</v>
          </cell>
          <cell r="D1363">
            <v>391</v>
          </cell>
          <cell r="E1363">
            <v>2</v>
          </cell>
          <cell r="F1363">
            <v>145</v>
          </cell>
          <cell r="G1363">
            <v>181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328</v>
          </cell>
          <cell r="N1363">
            <v>0</v>
          </cell>
        </row>
        <row r="1364">
          <cell r="A1364" t="str">
            <v>199</v>
          </cell>
          <cell r="B1364" t="str">
            <v>1161</v>
          </cell>
          <cell r="C1364" t="str">
            <v>C1</v>
          </cell>
          <cell r="D1364">
            <v>391</v>
          </cell>
          <cell r="E1364">
            <v>0</v>
          </cell>
          <cell r="F1364">
            <v>157</v>
          </cell>
          <cell r="G1364">
            <v>167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324</v>
          </cell>
          <cell r="N1364">
            <v>0</v>
          </cell>
        </row>
        <row r="1365">
          <cell r="A1365" t="str">
            <v>200</v>
          </cell>
          <cell r="B1365" t="str">
            <v>1162</v>
          </cell>
          <cell r="C1365" t="str">
            <v>B</v>
          </cell>
          <cell r="D1365">
            <v>297</v>
          </cell>
          <cell r="E1365">
            <v>128</v>
          </cell>
          <cell r="F1365">
            <v>96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224</v>
          </cell>
          <cell r="N1365">
            <v>7</v>
          </cell>
        </row>
        <row r="1366">
          <cell r="A1366" t="str">
            <v>200</v>
          </cell>
          <cell r="B1366" t="str">
            <v>1163</v>
          </cell>
          <cell r="C1366" t="str">
            <v>B</v>
          </cell>
          <cell r="D1366">
            <v>168</v>
          </cell>
          <cell r="E1366">
            <v>48</v>
          </cell>
          <cell r="F1366">
            <v>67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115</v>
          </cell>
          <cell r="N1366">
            <v>0</v>
          </cell>
        </row>
        <row r="1367">
          <cell r="A1367" t="str">
            <v>225</v>
          </cell>
          <cell r="B1367" t="str">
            <v>1238</v>
          </cell>
          <cell r="C1367" t="str">
            <v>B</v>
          </cell>
          <cell r="D1367">
            <v>415</v>
          </cell>
          <cell r="E1367">
            <v>0</v>
          </cell>
          <cell r="F1367">
            <v>111</v>
          </cell>
          <cell r="G1367">
            <v>214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325</v>
          </cell>
          <cell r="N1367">
            <v>5</v>
          </cell>
        </row>
        <row r="1368">
          <cell r="A1368" t="str">
            <v>225</v>
          </cell>
          <cell r="B1368" t="str">
            <v>1238</v>
          </cell>
          <cell r="C1368" t="str">
            <v>C1</v>
          </cell>
          <cell r="D1368">
            <v>416</v>
          </cell>
          <cell r="E1368">
            <v>0</v>
          </cell>
          <cell r="F1368">
            <v>126</v>
          </cell>
          <cell r="G1368">
            <v>194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320</v>
          </cell>
          <cell r="N1368">
            <v>14</v>
          </cell>
        </row>
        <row r="1369">
          <cell r="A1369" t="str">
            <v>225</v>
          </cell>
          <cell r="B1369" t="str">
            <v>1239</v>
          </cell>
          <cell r="C1369" t="str">
            <v>B</v>
          </cell>
          <cell r="D1369">
            <v>383</v>
          </cell>
          <cell r="E1369">
            <v>0</v>
          </cell>
          <cell r="F1369">
            <v>119</v>
          </cell>
          <cell r="G1369">
            <v>109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228</v>
          </cell>
          <cell r="N1369">
            <v>11</v>
          </cell>
        </row>
        <row r="1370">
          <cell r="A1370" t="str">
            <v>225</v>
          </cell>
          <cell r="B1370" t="str">
            <v>1239</v>
          </cell>
          <cell r="C1370" t="str">
            <v>C1</v>
          </cell>
          <cell r="D1370">
            <v>384</v>
          </cell>
          <cell r="E1370">
            <v>0</v>
          </cell>
          <cell r="F1370">
            <v>110</v>
          </cell>
          <cell r="G1370">
            <v>108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218</v>
          </cell>
          <cell r="N1370">
            <v>7</v>
          </cell>
        </row>
        <row r="1371">
          <cell r="A1371" t="str">
            <v>225</v>
          </cell>
          <cell r="B1371" t="str">
            <v>1240</v>
          </cell>
          <cell r="C1371" t="str">
            <v>B</v>
          </cell>
          <cell r="D1371">
            <v>477</v>
          </cell>
          <cell r="E1371">
            <v>0</v>
          </cell>
          <cell r="F1371">
            <v>126</v>
          </cell>
          <cell r="G1371">
            <v>246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372</v>
          </cell>
          <cell r="N1371">
            <v>8</v>
          </cell>
        </row>
        <row r="1372">
          <cell r="A1372" t="str">
            <v>225</v>
          </cell>
          <cell r="B1372" t="str">
            <v>1240</v>
          </cell>
          <cell r="C1372" t="str">
            <v>C1</v>
          </cell>
          <cell r="D1372">
            <v>478</v>
          </cell>
          <cell r="E1372">
            <v>0</v>
          </cell>
          <cell r="F1372">
            <v>158</v>
          </cell>
          <cell r="G1372">
            <v>216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374</v>
          </cell>
          <cell r="N1372">
            <v>12</v>
          </cell>
        </row>
        <row r="1373">
          <cell r="A1373" t="str">
            <v>232</v>
          </cell>
          <cell r="B1373" t="str">
            <v>1254</v>
          </cell>
          <cell r="C1373" t="str">
            <v>B</v>
          </cell>
          <cell r="D1373">
            <v>521</v>
          </cell>
          <cell r="E1373">
            <v>16</v>
          </cell>
          <cell r="F1373">
            <v>131</v>
          </cell>
          <cell r="G1373">
            <v>179</v>
          </cell>
          <cell r="H1373">
            <v>14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340</v>
          </cell>
          <cell r="N1373">
            <v>15</v>
          </cell>
        </row>
        <row r="1374">
          <cell r="A1374" t="str">
            <v>232</v>
          </cell>
          <cell r="B1374" t="str">
            <v>1255</v>
          </cell>
          <cell r="C1374" t="str">
            <v>B</v>
          </cell>
          <cell r="D1374">
            <v>490</v>
          </cell>
          <cell r="E1374">
            <v>28</v>
          </cell>
          <cell r="F1374">
            <v>116</v>
          </cell>
          <cell r="G1374">
            <v>145</v>
          </cell>
          <cell r="H1374">
            <v>19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308</v>
          </cell>
          <cell r="N1374">
            <v>9</v>
          </cell>
        </row>
        <row r="1375">
          <cell r="A1375" t="str">
            <v>232</v>
          </cell>
          <cell r="B1375" t="str">
            <v>1255</v>
          </cell>
          <cell r="C1375" t="str">
            <v>C1</v>
          </cell>
          <cell r="D1375">
            <v>491</v>
          </cell>
          <cell r="E1375">
            <v>30</v>
          </cell>
          <cell r="F1375">
            <v>138</v>
          </cell>
          <cell r="G1375">
            <v>124</v>
          </cell>
          <cell r="H1375">
            <v>26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318</v>
          </cell>
          <cell r="N1375">
            <v>10</v>
          </cell>
        </row>
        <row r="1376">
          <cell r="A1376" t="str">
            <v>232</v>
          </cell>
          <cell r="B1376" t="str">
            <v>1256</v>
          </cell>
          <cell r="C1376" t="str">
            <v>B</v>
          </cell>
          <cell r="D1376">
            <v>438</v>
          </cell>
          <cell r="E1376">
            <v>81</v>
          </cell>
          <cell r="F1376">
            <v>105</v>
          </cell>
          <cell r="G1376">
            <v>53</v>
          </cell>
          <cell r="H1376">
            <v>13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252</v>
          </cell>
          <cell r="N1376">
            <v>9</v>
          </cell>
        </row>
        <row r="1377">
          <cell r="A1377" t="str">
            <v>232</v>
          </cell>
          <cell r="B1377" t="str">
            <v>1256</v>
          </cell>
          <cell r="C1377" t="str">
            <v>C1</v>
          </cell>
          <cell r="D1377">
            <v>439</v>
          </cell>
          <cell r="E1377">
            <v>66</v>
          </cell>
          <cell r="F1377">
            <v>105</v>
          </cell>
          <cell r="G1377">
            <v>71</v>
          </cell>
          <cell r="H1377">
            <v>13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255</v>
          </cell>
          <cell r="N1377">
            <v>6</v>
          </cell>
        </row>
        <row r="1378">
          <cell r="A1378" t="str">
            <v>232</v>
          </cell>
          <cell r="B1378" t="str">
            <v>1257</v>
          </cell>
          <cell r="C1378" t="str">
            <v>B</v>
          </cell>
          <cell r="D1378">
            <v>641</v>
          </cell>
          <cell r="E1378">
            <v>144</v>
          </cell>
          <cell r="F1378">
            <v>113</v>
          </cell>
          <cell r="G1378">
            <v>170</v>
          </cell>
          <cell r="H1378">
            <v>24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451</v>
          </cell>
          <cell r="N1378">
            <v>0</v>
          </cell>
        </row>
        <row r="1379">
          <cell r="A1379" t="str">
            <v>232</v>
          </cell>
          <cell r="B1379" t="str">
            <v>1258</v>
          </cell>
          <cell r="C1379" t="str">
            <v>B</v>
          </cell>
          <cell r="D1379">
            <v>431</v>
          </cell>
          <cell r="E1379">
            <v>13</v>
          </cell>
          <cell r="F1379">
            <v>185</v>
          </cell>
          <cell r="G1379">
            <v>96</v>
          </cell>
          <cell r="H1379">
            <v>37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331</v>
          </cell>
          <cell r="N1379">
            <v>0</v>
          </cell>
        </row>
        <row r="1380">
          <cell r="A1380" t="str">
            <v>232</v>
          </cell>
          <cell r="B1380" t="str">
            <v>1258</v>
          </cell>
          <cell r="C1380" t="str">
            <v>C1</v>
          </cell>
          <cell r="D1380">
            <v>432</v>
          </cell>
          <cell r="E1380">
            <v>12</v>
          </cell>
          <cell r="F1380">
            <v>173</v>
          </cell>
          <cell r="G1380">
            <v>98</v>
          </cell>
          <cell r="H1380">
            <v>45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328</v>
          </cell>
          <cell r="N1380">
            <v>0</v>
          </cell>
        </row>
        <row r="1381">
          <cell r="A1381" t="str">
            <v>232</v>
          </cell>
          <cell r="B1381" t="str">
            <v>1259</v>
          </cell>
          <cell r="C1381" t="str">
            <v>B</v>
          </cell>
          <cell r="D1381">
            <v>568</v>
          </cell>
          <cell r="E1381">
            <v>28</v>
          </cell>
          <cell r="F1381">
            <v>203</v>
          </cell>
          <cell r="G1381">
            <v>204</v>
          </cell>
          <cell r="H1381">
            <v>29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464</v>
          </cell>
          <cell r="N1381">
            <v>0</v>
          </cell>
        </row>
        <row r="1382">
          <cell r="A1382" t="str">
            <v>232</v>
          </cell>
          <cell r="B1382" t="str">
            <v>1259</v>
          </cell>
          <cell r="C1382" t="str">
            <v>C1</v>
          </cell>
          <cell r="D1382">
            <v>569</v>
          </cell>
          <cell r="E1382">
            <v>16</v>
          </cell>
          <cell r="F1382">
            <v>185</v>
          </cell>
          <cell r="G1382">
            <v>201</v>
          </cell>
          <cell r="H1382">
            <v>30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432</v>
          </cell>
          <cell r="N1382">
            <v>7</v>
          </cell>
        </row>
        <row r="1383">
          <cell r="A1383" t="str">
            <v>232</v>
          </cell>
          <cell r="B1383" t="str">
            <v>1260</v>
          </cell>
          <cell r="C1383" t="str">
            <v>B</v>
          </cell>
          <cell r="D1383">
            <v>723</v>
          </cell>
          <cell r="E1383">
            <v>165</v>
          </cell>
          <cell r="F1383">
            <v>92</v>
          </cell>
          <cell r="G1383">
            <v>169</v>
          </cell>
          <cell r="H1383">
            <v>175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601</v>
          </cell>
          <cell r="N1383">
            <v>0</v>
          </cell>
        </row>
        <row r="1384">
          <cell r="A1384" t="str">
            <v>232</v>
          </cell>
          <cell r="B1384" t="str">
            <v>1261</v>
          </cell>
          <cell r="C1384" t="str">
            <v>B</v>
          </cell>
          <cell r="D1384">
            <v>445</v>
          </cell>
          <cell r="E1384">
            <v>103</v>
          </cell>
          <cell r="F1384">
            <v>162</v>
          </cell>
          <cell r="G1384">
            <v>51</v>
          </cell>
          <cell r="H1384">
            <v>14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330</v>
          </cell>
          <cell r="N1384">
            <v>11</v>
          </cell>
        </row>
        <row r="1385">
          <cell r="A1385" t="str">
            <v>232</v>
          </cell>
          <cell r="B1385" t="str">
            <v>1261</v>
          </cell>
          <cell r="C1385" t="str">
            <v>C1</v>
          </cell>
          <cell r="D1385">
            <v>446</v>
          </cell>
          <cell r="E1385">
            <v>53</v>
          </cell>
          <cell r="F1385">
            <v>206</v>
          </cell>
          <cell r="G1385">
            <v>49</v>
          </cell>
          <cell r="H1385">
            <v>19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327</v>
          </cell>
          <cell r="N1385">
            <v>7</v>
          </cell>
        </row>
        <row r="1386">
          <cell r="A1386" t="str">
            <v>232</v>
          </cell>
          <cell r="B1386" t="str">
            <v>1262</v>
          </cell>
          <cell r="C1386" t="str">
            <v>B</v>
          </cell>
          <cell r="D1386">
            <v>586</v>
          </cell>
          <cell r="E1386">
            <v>74</v>
          </cell>
          <cell r="F1386">
            <v>177</v>
          </cell>
          <cell r="G1386">
            <v>137</v>
          </cell>
          <cell r="H1386">
            <v>46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434</v>
          </cell>
          <cell r="N1386">
            <v>7</v>
          </cell>
        </row>
        <row r="1387">
          <cell r="A1387" t="str">
            <v>232</v>
          </cell>
          <cell r="B1387" t="str">
            <v>1263</v>
          </cell>
          <cell r="C1387" t="str">
            <v>B</v>
          </cell>
          <cell r="D1387">
            <v>550</v>
          </cell>
          <cell r="E1387">
            <v>95</v>
          </cell>
          <cell r="F1387">
            <v>111</v>
          </cell>
          <cell r="G1387">
            <v>186</v>
          </cell>
          <cell r="H1387">
            <v>18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410</v>
          </cell>
          <cell r="N1387">
            <v>9</v>
          </cell>
        </row>
        <row r="1388">
          <cell r="A1388" t="str">
            <v>232</v>
          </cell>
          <cell r="B1388" t="str">
            <v>1263</v>
          </cell>
          <cell r="C1388" t="str">
            <v>C1</v>
          </cell>
          <cell r="D1388">
            <v>550</v>
          </cell>
          <cell r="E1388">
            <v>87</v>
          </cell>
          <cell r="F1388">
            <v>109</v>
          </cell>
          <cell r="G1388">
            <v>169</v>
          </cell>
          <cell r="H1388">
            <v>33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398</v>
          </cell>
          <cell r="N1388">
            <v>3</v>
          </cell>
        </row>
        <row r="1389">
          <cell r="A1389" t="str">
            <v>232</v>
          </cell>
          <cell r="B1389" t="str">
            <v>1264</v>
          </cell>
          <cell r="C1389" t="str">
            <v>B</v>
          </cell>
          <cell r="D1389">
            <v>397</v>
          </cell>
          <cell r="E1389">
            <v>32</v>
          </cell>
          <cell r="F1389">
            <v>77</v>
          </cell>
          <cell r="G1389">
            <v>151</v>
          </cell>
          <cell r="H1389">
            <v>3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263</v>
          </cell>
          <cell r="N1389">
            <v>9</v>
          </cell>
        </row>
        <row r="1390">
          <cell r="A1390" t="str">
            <v>232</v>
          </cell>
          <cell r="B1390" t="str">
            <v>1264</v>
          </cell>
          <cell r="C1390" t="str">
            <v>C1</v>
          </cell>
          <cell r="D1390">
            <v>398</v>
          </cell>
          <cell r="E1390">
            <v>40</v>
          </cell>
          <cell r="F1390">
            <v>75</v>
          </cell>
          <cell r="G1390">
            <v>158</v>
          </cell>
          <cell r="H1390">
            <v>3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276</v>
          </cell>
          <cell r="N1390">
            <v>0</v>
          </cell>
        </row>
        <row r="1391">
          <cell r="A1391" t="str">
            <v>232</v>
          </cell>
          <cell r="B1391" t="str">
            <v>1265</v>
          </cell>
          <cell r="C1391" t="str">
            <v>B</v>
          </cell>
          <cell r="D1391">
            <v>428</v>
          </cell>
          <cell r="E1391">
            <v>11</v>
          </cell>
          <cell r="F1391">
            <v>113</v>
          </cell>
          <cell r="G1391">
            <v>110</v>
          </cell>
          <cell r="H1391">
            <v>45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279</v>
          </cell>
          <cell r="N1391">
            <v>7</v>
          </cell>
        </row>
        <row r="1392">
          <cell r="A1392" t="str">
            <v>237</v>
          </cell>
          <cell r="B1392" t="str">
            <v>1278</v>
          </cell>
          <cell r="C1392" t="str">
            <v>B</v>
          </cell>
          <cell r="D1392">
            <v>443</v>
          </cell>
          <cell r="E1392">
            <v>0</v>
          </cell>
          <cell r="F1392">
            <v>117</v>
          </cell>
          <cell r="G1392">
            <v>69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186</v>
          </cell>
          <cell r="N1392">
            <v>5</v>
          </cell>
        </row>
        <row r="1393">
          <cell r="A1393" t="str">
            <v>237</v>
          </cell>
          <cell r="B1393" t="str">
            <v>1279</v>
          </cell>
          <cell r="C1393" t="str">
            <v>B</v>
          </cell>
          <cell r="D1393">
            <v>297</v>
          </cell>
          <cell r="E1393">
            <v>0</v>
          </cell>
          <cell r="F1393">
            <v>58</v>
          </cell>
          <cell r="G1393">
            <v>74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132</v>
          </cell>
          <cell r="N1393">
            <v>1</v>
          </cell>
        </row>
        <row r="1394">
          <cell r="A1394" t="str">
            <v>237</v>
          </cell>
          <cell r="B1394" t="str">
            <v>1280</v>
          </cell>
          <cell r="C1394" t="str">
            <v>B</v>
          </cell>
          <cell r="D1394">
            <v>323</v>
          </cell>
          <cell r="E1394">
            <v>0</v>
          </cell>
          <cell r="F1394">
            <v>61</v>
          </cell>
          <cell r="G1394">
            <v>50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111</v>
          </cell>
          <cell r="N1394">
            <v>2</v>
          </cell>
        </row>
        <row r="1395">
          <cell r="A1395" t="str">
            <v>237</v>
          </cell>
          <cell r="B1395" t="str">
            <v>1281</v>
          </cell>
          <cell r="C1395" t="str">
            <v>B</v>
          </cell>
          <cell r="D1395">
            <v>134</v>
          </cell>
          <cell r="E1395">
            <v>0</v>
          </cell>
          <cell r="F1395">
            <v>19</v>
          </cell>
          <cell r="G1395">
            <v>28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47</v>
          </cell>
          <cell r="N1395">
            <v>1</v>
          </cell>
        </row>
        <row r="1396">
          <cell r="A1396" t="str">
            <v>245</v>
          </cell>
          <cell r="B1396" t="str">
            <v>1294</v>
          </cell>
          <cell r="C1396" t="str">
            <v>B</v>
          </cell>
          <cell r="D1396">
            <v>498</v>
          </cell>
          <cell r="E1396">
            <v>0</v>
          </cell>
          <cell r="F1396">
            <v>197</v>
          </cell>
          <cell r="G1396">
            <v>199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396</v>
          </cell>
          <cell r="N1396">
            <v>3</v>
          </cell>
        </row>
        <row r="1397">
          <cell r="A1397" t="str">
            <v>245</v>
          </cell>
          <cell r="B1397" t="str">
            <v>1295</v>
          </cell>
          <cell r="C1397" t="str">
            <v>B</v>
          </cell>
          <cell r="D1397">
            <v>310</v>
          </cell>
          <cell r="E1397">
            <v>0</v>
          </cell>
          <cell r="F1397">
            <v>105</v>
          </cell>
          <cell r="G1397">
            <v>101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206</v>
          </cell>
          <cell r="N1397">
            <v>4</v>
          </cell>
        </row>
        <row r="1398">
          <cell r="A1398" t="str">
            <v>252</v>
          </cell>
          <cell r="B1398" t="str">
            <v>1310</v>
          </cell>
          <cell r="C1398" t="str">
            <v>B</v>
          </cell>
          <cell r="D1398">
            <v>423</v>
          </cell>
          <cell r="E1398">
            <v>181</v>
          </cell>
          <cell r="F1398">
            <v>81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262</v>
          </cell>
          <cell r="N1398">
            <v>7</v>
          </cell>
        </row>
        <row r="1399">
          <cell r="A1399" t="str">
            <v>252</v>
          </cell>
          <cell r="B1399" t="str">
            <v>1310</v>
          </cell>
          <cell r="C1399" t="str">
            <v>C1</v>
          </cell>
          <cell r="D1399">
            <v>423</v>
          </cell>
          <cell r="E1399">
            <v>159</v>
          </cell>
          <cell r="F1399">
            <v>74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233</v>
          </cell>
          <cell r="N1399">
            <v>11</v>
          </cell>
        </row>
        <row r="1400">
          <cell r="A1400" t="str">
            <v>252</v>
          </cell>
          <cell r="B1400" t="str">
            <v>1311</v>
          </cell>
          <cell r="C1400" t="str">
            <v>B</v>
          </cell>
          <cell r="D1400">
            <v>431</v>
          </cell>
          <cell r="E1400">
            <v>108</v>
          </cell>
          <cell r="F1400">
            <v>44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152</v>
          </cell>
          <cell r="N1400">
            <v>8</v>
          </cell>
        </row>
        <row r="1401">
          <cell r="A1401" t="str">
            <v>252</v>
          </cell>
          <cell r="B1401" t="str">
            <v>1312</v>
          </cell>
          <cell r="C1401" t="str">
            <v>B</v>
          </cell>
          <cell r="D1401">
            <v>219</v>
          </cell>
          <cell r="E1401">
            <v>83</v>
          </cell>
          <cell r="F1401">
            <v>55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138</v>
          </cell>
          <cell r="N1401">
            <v>2</v>
          </cell>
        </row>
        <row r="1402">
          <cell r="A1402" t="str">
            <v>252</v>
          </cell>
          <cell r="B1402" t="str">
            <v>1313</v>
          </cell>
          <cell r="C1402" t="str">
            <v>B</v>
          </cell>
          <cell r="D1402">
            <v>239</v>
          </cell>
          <cell r="E1402">
            <v>89</v>
          </cell>
          <cell r="F1402">
            <v>60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149</v>
          </cell>
          <cell r="N1402">
            <v>2</v>
          </cell>
        </row>
        <row r="1403">
          <cell r="A1403" t="str">
            <v>258</v>
          </cell>
          <cell r="B1403" t="str">
            <v>1320</v>
          </cell>
          <cell r="C1403" t="str">
            <v>B</v>
          </cell>
          <cell r="D1403">
            <v>518</v>
          </cell>
          <cell r="E1403">
            <v>216</v>
          </cell>
          <cell r="F1403">
            <v>164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380</v>
          </cell>
          <cell r="N1403">
            <v>3</v>
          </cell>
        </row>
        <row r="1404">
          <cell r="A1404" t="str">
            <v>258</v>
          </cell>
          <cell r="B1404" t="str">
            <v>1320</v>
          </cell>
          <cell r="C1404" t="str">
            <v>C1</v>
          </cell>
          <cell r="D1404">
            <v>519</v>
          </cell>
          <cell r="E1404">
            <v>206</v>
          </cell>
          <cell r="F1404">
            <v>173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379</v>
          </cell>
          <cell r="N1404">
            <v>5</v>
          </cell>
        </row>
        <row r="1405">
          <cell r="A1405" t="str">
            <v>258</v>
          </cell>
          <cell r="B1405" t="str">
            <v>1321</v>
          </cell>
          <cell r="C1405" t="str">
            <v>B</v>
          </cell>
          <cell r="D1405">
            <v>260</v>
          </cell>
          <cell r="E1405">
            <v>104</v>
          </cell>
          <cell r="F1405">
            <v>51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155</v>
          </cell>
          <cell r="N1405">
            <v>4</v>
          </cell>
        </row>
        <row r="1406">
          <cell r="A1406" t="str">
            <v>260</v>
          </cell>
          <cell r="B1406" t="str">
            <v>1324</v>
          </cell>
          <cell r="C1406" t="str">
            <v>B</v>
          </cell>
          <cell r="D1406">
            <v>516</v>
          </cell>
          <cell r="E1406">
            <v>149</v>
          </cell>
          <cell r="F1406">
            <v>192</v>
          </cell>
          <cell r="G1406">
            <v>4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345</v>
          </cell>
          <cell r="N1406">
            <v>7</v>
          </cell>
        </row>
        <row r="1407">
          <cell r="A1407" t="str">
            <v>260</v>
          </cell>
          <cell r="B1407" t="str">
            <v>1325</v>
          </cell>
          <cell r="C1407" t="str">
            <v>B</v>
          </cell>
          <cell r="D1407">
            <v>637</v>
          </cell>
          <cell r="E1407">
            <v>145</v>
          </cell>
          <cell r="F1407">
            <v>67</v>
          </cell>
          <cell r="G1407">
            <v>13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225</v>
          </cell>
          <cell r="N1407">
            <v>6</v>
          </cell>
        </row>
        <row r="1408">
          <cell r="A1408" t="str">
            <v>260</v>
          </cell>
          <cell r="B1408" t="str">
            <v>1326</v>
          </cell>
          <cell r="C1408" t="str">
            <v>B</v>
          </cell>
          <cell r="D1408">
            <v>551</v>
          </cell>
          <cell r="E1408">
            <v>29</v>
          </cell>
          <cell r="F1408">
            <v>275</v>
          </cell>
          <cell r="G1408">
            <v>47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351</v>
          </cell>
          <cell r="N1408">
            <v>8</v>
          </cell>
        </row>
        <row r="1409">
          <cell r="A1409" t="str">
            <v>260</v>
          </cell>
          <cell r="B1409" t="str">
            <v>1327</v>
          </cell>
          <cell r="C1409" t="str">
            <v>B</v>
          </cell>
          <cell r="D1409">
            <v>318</v>
          </cell>
          <cell r="E1409">
            <v>102</v>
          </cell>
          <cell r="F1409">
            <v>20</v>
          </cell>
          <cell r="G1409">
            <v>26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148</v>
          </cell>
          <cell r="N1409">
            <v>5</v>
          </cell>
        </row>
        <row r="1410">
          <cell r="A1410" t="str">
            <v>260</v>
          </cell>
          <cell r="B1410" t="str">
            <v>1328</v>
          </cell>
          <cell r="C1410" t="str">
            <v>B</v>
          </cell>
          <cell r="D1410">
            <v>118</v>
          </cell>
          <cell r="E1410">
            <v>5</v>
          </cell>
          <cell r="F1410">
            <v>40</v>
          </cell>
          <cell r="G1410">
            <v>30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75</v>
          </cell>
          <cell r="N1410">
            <v>1</v>
          </cell>
        </row>
        <row r="1411">
          <cell r="A1411" t="str">
            <v>260</v>
          </cell>
          <cell r="B1411" t="str">
            <v>1329</v>
          </cell>
          <cell r="C1411" t="str">
            <v>B</v>
          </cell>
          <cell r="D1411">
            <v>142</v>
          </cell>
          <cell r="E1411">
            <v>53</v>
          </cell>
          <cell r="F1411">
            <v>48</v>
          </cell>
          <cell r="G1411">
            <v>4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105</v>
          </cell>
          <cell r="N1411">
            <v>0</v>
          </cell>
        </row>
        <row r="1412">
          <cell r="A1412" t="str">
            <v>260</v>
          </cell>
          <cell r="B1412" t="str">
            <v>1330</v>
          </cell>
          <cell r="C1412" t="str">
            <v>B</v>
          </cell>
          <cell r="D1412">
            <v>191</v>
          </cell>
          <cell r="E1412">
            <v>7</v>
          </cell>
          <cell r="F1412">
            <v>54</v>
          </cell>
          <cell r="G1412">
            <v>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67</v>
          </cell>
          <cell r="N1412">
            <v>12</v>
          </cell>
        </row>
        <row r="1413">
          <cell r="A1413" t="str">
            <v>260</v>
          </cell>
          <cell r="B1413" t="str">
            <v>1331</v>
          </cell>
          <cell r="C1413" t="str">
            <v>B</v>
          </cell>
          <cell r="D1413">
            <v>229</v>
          </cell>
          <cell r="E1413">
            <v>62</v>
          </cell>
          <cell r="F1413">
            <v>40</v>
          </cell>
          <cell r="G1413">
            <v>9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111</v>
          </cell>
          <cell r="N1413">
            <v>8</v>
          </cell>
        </row>
        <row r="1414">
          <cell r="A1414" t="str">
            <v>260</v>
          </cell>
          <cell r="B1414" t="str">
            <v>1332</v>
          </cell>
          <cell r="C1414" t="str">
            <v>B</v>
          </cell>
          <cell r="D1414">
            <v>155</v>
          </cell>
          <cell r="E1414">
            <v>3</v>
          </cell>
          <cell r="F1414">
            <v>37</v>
          </cell>
          <cell r="G1414">
            <v>14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54</v>
          </cell>
          <cell r="N1414">
            <v>5</v>
          </cell>
        </row>
        <row r="1415">
          <cell r="A1415" t="str">
            <v>276</v>
          </cell>
          <cell r="B1415" t="str">
            <v>1372</v>
          </cell>
          <cell r="C1415" t="str">
            <v>B</v>
          </cell>
          <cell r="D1415">
            <v>409</v>
          </cell>
          <cell r="E1415">
            <v>17</v>
          </cell>
          <cell r="F1415">
            <v>118</v>
          </cell>
          <cell r="G1415">
            <v>31</v>
          </cell>
          <cell r="H1415">
            <v>27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193</v>
          </cell>
          <cell r="N1415">
            <v>6</v>
          </cell>
        </row>
        <row r="1416">
          <cell r="A1416" t="str">
            <v>276</v>
          </cell>
          <cell r="B1416" t="str">
            <v>1372</v>
          </cell>
          <cell r="C1416" t="str">
            <v>C1</v>
          </cell>
          <cell r="D1416">
            <v>410</v>
          </cell>
          <cell r="E1416">
            <v>18</v>
          </cell>
          <cell r="F1416">
            <v>101</v>
          </cell>
          <cell r="G1416">
            <v>27</v>
          </cell>
          <cell r="H1416">
            <v>25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171</v>
          </cell>
          <cell r="N1416">
            <v>7</v>
          </cell>
        </row>
        <row r="1417">
          <cell r="A1417" t="str">
            <v>276</v>
          </cell>
          <cell r="B1417" t="str">
            <v>1373</v>
          </cell>
          <cell r="C1417" t="str">
            <v>B</v>
          </cell>
          <cell r="D1417">
            <v>685</v>
          </cell>
          <cell r="E1417">
            <v>61</v>
          </cell>
          <cell r="F1417">
            <v>180</v>
          </cell>
          <cell r="G1417">
            <v>110</v>
          </cell>
          <cell r="H1417">
            <v>14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365</v>
          </cell>
          <cell r="N1417">
            <v>15</v>
          </cell>
        </row>
        <row r="1418">
          <cell r="A1418" t="str">
            <v>276</v>
          </cell>
          <cell r="B1418" t="str">
            <v>1374</v>
          </cell>
          <cell r="C1418" t="str">
            <v>B</v>
          </cell>
          <cell r="D1418">
            <v>425</v>
          </cell>
          <cell r="E1418">
            <v>37</v>
          </cell>
          <cell r="F1418">
            <v>92</v>
          </cell>
          <cell r="G1418">
            <v>42</v>
          </cell>
          <cell r="H1418">
            <v>11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182</v>
          </cell>
          <cell r="N1418">
            <v>6</v>
          </cell>
        </row>
        <row r="1419">
          <cell r="A1419" t="str">
            <v>276</v>
          </cell>
          <cell r="B1419" t="str">
            <v>1374</v>
          </cell>
          <cell r="C1419" t="str">
            <v>C1</v>
          </cell>
          <cell r="D1419">
            <v>426</v>
          </cell>
          <cell r="E1419">
            <v>37</v>
          </cell>
          <cell r="F1419">
            <v>102</v>
          </cell>
          <cell r="G1419">
            <v>49</v>
          </cell>
          <cell r="H1419">
            <v>5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193</v>
          </cell>
          <cell r="N1419">
            <v>0</v>
          </cell>
        </row>
        <row r="1420">
          <cell r="A1420" t="str">
            <v>276</v>
          </cell>
          <cell r="B1420" t="str">
            <v>1375</v>
          </cell>
          <cell r="C1420" t="str">
            <v>B</v>
          </cell>
          <cell r="D1420">
            <v>396</v>
          </cell>
          <cell r="E1420">
            <v>32</v>
          </cell>
          <cell r="F1420">
            <v>94</v>
          </cell>
          <cell r="G1420">
            <v>60</v>
          </cell>
          <cell r="H1420">
            <v>6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192</v>
          </cell>
          <cell r="N1420">
            <v>10</v>
          </cell>
        </row>
        <row r="1421">
          <cell r="A1421" t="str">
            <v>276</v>
          </cell>
          <cell r="B1421" t="str">
            <v>1375</v>
          </cell>
          <cell r="C1421" t="str">
            <v>C1</v>
          </cell>
          <cell r="D1421">
            <v>396</v>
          </cell>
          <cell r="E1421">
            <v>35</v>
          </cell>
          <cell r="F1421">
            <v>74</v>
          </cell>
          <cell r="G1421">
            <v>63</v>
          </cell>
          <cell r="H1421">
            <v>12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184</v>
          </cell>
          <cell r="N1421">
            <v>5</v>
          </cell>
        </row>
        <row r="1422">
          <cell r="A1422" t="str">
            <v>276</v>
          </cell>
          <cell r="B1422" t="str">
            <v>1376</v>
          </cell>
          <cell r="C1422" t="str">
            <v>B</v>
          </cell>
          <cell r="D1422">
            <v>743</v>
          </cell>
          <cell r="E1422">
            <v>50</v>
          </cell>
          <cell r="F1422">
            <v>152</v>
          </cell>
          <cell r="G1422">
            <v>103</v>
          </cell>
          <cell r="H1422">
            <v>47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352</v>
          </cell>
          <cell r="N1422">
            <v>10</v>
          </cell>
        </row>
        <row r="1423">
          <cell r="A1423" t="str">
            <v>276</v>
          </cell>
          <cell r="B1423" t="str">
            <v>1377</v>
          </cell>
          <cell r="C1423" t="str">
            <v>B</v>
          </cell>
          <cell r="D1423">
            <v>384</v>
          </cell>
          <cell r="E1423">
            <v>3</v>
          </cell>
          <cell r="F1423">
            <v>92</v>
          </cell>
          <cell r="G1423">
            <v>122</v>
          </cell>
          <cell r="H1423">
            <v>10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227</v>
          </cell>
          <cell r="N1423">
            <v>11</v>
          </cell>
        </row>
        <row r="1424">
          <cell r="A1424" t="str">
            <v>276</v>
          </cell>
          <cell r="B1424" t="str">
            <v>1377</v>
          </cell>
          <cell r="C1424" t="str">
            <v>C1</v>
          </cell>
          <cell r="D1424">
            <v>385</v>
          </cell>
          <cell r="E1424">
            <v>4</v>
          </cell>
          <cell r="F1424">
            <v>100</v>
          </cell>
          <cell r="G1424">
            <v>137</v>
          </cell>
          <cell r="H1424">
            <v>9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250</v>
          </cell>
          <cell r="N1424">
            <v>11</v>
          </cell>
        </row>
        <row r="1425">
          <cell r="A1425" t="str">
            <v>276</v>
          </cell>
          <cell r="B1425" t="str">
            <v>1378</v>
          </cell>
          <cell r="C1425" t="str">
            <v>B</v>
          </cell>
          <cell r="D1425">
            <v>228</v>
          </cell>
          <cell r="E1425">
            <v>0</v>
          </cell>
          <cell r="F1425">
            <v>37</v>
          </cell>
          <cell r="G1425">
            <v>46</v>
          </cell>
          <cell r="H1425">
            <v>46</v>
          </cell>
          <cell r="I1425">
            <v>0</v>
          </cell>
          <cell r="J1425">
            <v>0</v>
          </cell>
          <cell r="K1425">
            <v>0</v>
          </cell>
          <cell r="L1425">
            <v>3</v>
          </cell>
          <cell r="M1425">
            <v>132</v>
          </cell>
          <cell r="N1425">
            <v>2</v>
          </cell>
        </row>
        <row r="1426">
          <cell r="A1426" t="str">
            <v>276</v>
          </cell>
          <cell r="B1426" t="str">
            <v>1379</v>
          </cell>
          <cell r="C1426" t="str">
            <v>B</v>
          </cell>
          <cell r="D1426">
            <v>448</v>
          </cell>
          <cell r="E1426">
            <v>90</v>
          </cell>
          <cell r="F1426">
            <v>193</v>
          </cell>
          <cell r="G1426">
            <v>14</v>
          </cell>
          <cell r="H1426">
            <v>1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298</v>
          </cell>
          <cell r="N1426">
            <v>2</v>
          </cell>
        </row>
        <row r="1427">
          <cell r="A1427" t="str">
            <v>276</v>
          </cell>
          <cell r="B1427" t="str">
            <v>1379</v>
          </cell>
          <cell r="C1427" t="str">
            <v>C1</v>
          </cell>
          <cell r="D1427">
            <v>449</v>
          </cell>
          <cell r="E1427">
            <v>77</v>
          </cell>
          <cell r="F1427">
            <v>202</v>
          </cell>
          <cell r="G1427">
            <v>16</v>
          </cell>
          <cell r="H1427">
            <v>3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298</v>
          </cell>
          <cell r="N1427">
            <v>4</v>
          </cell>
        </row>
        <row r="1428">
          <cell r="A1428" t="str">
            <v>276</v>
          </cell>
          <cell r="B1428" t="str">
            <v>1380</v>
          </cell>
          <cell r="C1428" t="str">
            <v>B</v>
          </cell>
          <cell r="D1428">
            <v>571</v>
          </cell>
          <cell r="E1428">
            <v>216</v>
          </cell>
          <cell r="F1428">
            <v>156</v>
          </cell>
          <cell r="G1428">
            <v>16</v>
          </cell>
          <cell r="H1428">
            <v>8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396</v>
          </cell>
          <cell r="N1428">
            <v>0</v>
          </cell>
        </row>
        <row r="1429">
          <cell r="A1429" t="str">
            <v>276</v>
          </cell>
          <cell r="B1429" t="str">
            <v>1381</v>
          </cell>
          <cell r="C1429" t="str">
            <v>B</v>
          </cell>
          <cell r="D1429">
            <v>548</v>
          </cell>
          <cell r="E1429">
            <v>178</v>
          </cell>
          <cell r="F1429">
            <v>105</v>
          </cell>
          <cell r="G1429">
            <v>40</v>
          </cell>
          <cell r="H1429">
            <v>5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328</v>
          </cell>
          <cell r="N1429">
            <v>0</v>
          </cell>
        </row>
        <row r="1430">
          <cell r="A1430" t="str">
            <v>276</v>
          </cell>
          <cell r="B1430" t="str">
            <v>1382</v>
          </cell>
          <cell r="C1430" t="str">
            <v>B</v>
          </cell>
          <cell r="D1430">
            <v>734</v>
          </cell>
          <cell r="E1430">
            <v>96</v>
          </cell>
          <cell r="F1430">
            <v>149</v>
          </cell>
          <cell r="G1430">
            <v>67</v>
          </cell>
          <cell r="H1430">
            <v>5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317</v>
          </cell>
          <cell r="N1430">
            <v>10</v>
          </cell>
        </row>
        <row r="1431">
          <cell r="A1431" t="str">
            <v>276</v>
          </cell>
          <cell r="B1431" t="str">
            <v>1383</v>
          </cell>
          <cell r="C1431" t="str">
            <v>B</v>
          </cell>
          <cell r="D1431">
            <v>549</v>
          </cell>
          <cell r="E1431">
            <v>158</v>
          </cell>
          <cell r="F1431">
            <v>239</v>
          </cell>
          <cell r="G1431">
            <v>5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402</v>
          </cell>
          <cell r="N1431">
            <v>8</v>
          </cell>
        </row>
        <row r="1432">
          <cell r="A1432" t="str">
            <v>276</v>
          </cell>
          <cell r="B1432" t="str">
            <v>1383</v>
          </cell>
          <cell r="C1432" t="str">
            <v>C1</v>
          </cell>
          <cell r="D1432">
            <v>549</v>
          </cell>
          <cell r="E1432">
            <v>172</v>
          </cell>
          <cell r="F1432">
            <v>210</v>
          </cell>
          <cell r="G1432">
            <v>5</v>
          </cell>
          <cell r="H1432">
            <v>1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388</v>
          </cell>
          <cell r="N1432">
            <v>0</v>
          </cell>
        </row>
        <row r="1433">
          <cell r="A1433" t="str">
            <v>276</v>
          </cell>
          <cell r="B1433" t="str">
            <v>1384</v>
          </cell>
          <cell r="C1433" t="str">
            <v>B</v>
          </cell>
          <cell r="D1433">
            <v>689</v>
          </cell>
          <cell r="E1433">
            <v>83</v>
          </cell>
          <cell r="F1433">
            <v>278</v>
          </cell>
          <cell r="G1433">
            <v>64</v>
          </cell>
          <cell r="H1433">
            <v>4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429</v>
          </cell>
          <cell r="N1433">
            <v>9</v>
          </cell>
        </row>
        <row r="1434">
          <cell r="A1434" t="str">
            <v>276</v>
          </cell>
          <cell r="B1434" t="str">
            <v>1385</v>
          </cell>
          <cell r="C1434" t="str">
            <v>B</v>
          </cell>
          <cell r="D1434">
            <v>417</v>
          </cell>
          <cell r="E1434">
            <v>94</v>
          </cell>
          <cell r="F1434">
            <v>123</v>
          </cell>
          <cell r="G1434">
            <v>37</v>
          </cell>
          <cell r="H1434">
            <v>4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258</v>
          </cell>
          <cell r="N1434">
            <v>8</v>
          </cell>
        </row>
        <row r="1435">
          <cell r="A1435" t="str">
            <v>276</v>
          </cell>
          <cell r="B1435" t="str">
            <v>1385</v>
          </cell>
          <cell r="C1435" t="str">
            <v>C1</v>
          </cell>
          <cell r="D1435">
            <v>418</v>
          </cell>
          <cell r="E1435">
            <v>105</v>
          </cell>
          <cell r="F1435">
            <v>111</v>
          </cell>
          <cell r="G1435">
            <v>37</v>
          </cell>
          <cell r="H1435">
            <v>2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255</v>
          </cell>
          <cell r="N1435">
            <v>4</v>
          </cell>
        </row>
        <row r="1436">
          <cell r="A1436" t="str">
            <v>276</v>
          </cell>
          <cell r="B1436" t="str">
            <v>1386</v>
          </cell>
          <cell r="C1436" t="str">
            <v>B</v>
          </cell>
          <cell r="D1436">
            <v>553</v>
          </cell>
          <cell r="E1436">
            <v>22</v>
          </cell>
          <cell r="F1436">
            <v>163</v>
          </cell>
          <cell r="G1436">
            <v>86</v>
          </cell>
          <cell r="H1436">
            <v>6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277</v>
          </cell>
          <cell r="N1436">
            <v>0</v>
          </cell>
        </row>
        <row r="1437">
          <cell r="A1437" t="str">
            <v>276</v>
          </cell>
          <cell r="B1437" t="str">
            <v>1386</v>
          </cell>
          <cell r="C1437" t="str">
            <v>C1</v>
          </cell>
          <cell r="D1437">
            <v>553</v>
          </cell>
          <cell r="E1437">
            <v>14</v>
          </cell>
          <cell r="F1437">
            <v>169</v>
          </cell>
          <cell r="G1437">
            <v>75</v>
          </cell>
          <cell r="H1437">
            <v>8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266</v>
          </cell>
          <cell r="N1437">
            <v>10</v>
          </cell>
        </row>
        <row r="1438">
          <cell r="A1438" t="str">
            <v>276</v>
          </cell>
          <cell r="B1438" t="str">
            <v>1387</v>
          </cell>
          <cell r="C1438" t="str">
            <v>B</v>
          </cell>
          <cell r="D1438">
            <v>575</v>
          </cell>
          <cell r="E1438">
            <v>191</v>
          </cell>
          <cell r="F1438">
            <v>122</v>
          </cell>
          <cell r="G1438">
            <v>42</v>
          </cell>
          <cell r="H1438">
            <v>15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370</v>
          </cell>
          <cell r="N1438">
            <v>4</v>
          </cell>
        </row>
        <row r="1439">
          <cell r="A1439" t="str">
            <v>276</v>
          </cell>
          <cell r="B1439" t="str">
            <v>1388</v>
          </cell>
          <cell r="C1439" t="str">
            <v>B</v>
          </cell>
          <cell r="D1439">
            <v>485</v>
          </cell>
          <cell r="E1439">
            <v>72</v>
          </cell>
          <cell r="F1439">
            <v>136</v>
          </cell>
          <cell r="G1439">
            <v>23</v>
          </cell>
          <cell r="H1439">
            <v>6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237</v>
          </cell>
          <cell r="N1439">
            <v>20</v>
          </cell>
        </row>
        <row r="1440">
          <cell r="A1440" t="str">
            <v>276</v>
          </cell>
          <cell r="B1440" t="str">
            <v>1388</v>
          </cell>
          <cell r="C1440" t="str">
            <v>C1</v>
          </cell>
          <cell r="D1440">
            <v>485</v>
          </cell>
          <cell r="E1440">
            <v>57</v>
          </cell>
          <cell r="F1440">
            <v>159</v>
          </cell>
          <cell r="G1440">
            <v>27</v>
          </cell>
          <cell r="H1440">
            <v>5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248</v>
          </cell>
          <cell r="N1440">
            <v>8</v>
          </cell>
        </row>
        <row r="1441">
          <cell r="A1441" t="str">
            <v>276</v>
          </cell>
          <cell r="B1441" t="str">
            <v>1389</v>
          </cell>
          <cell r="C1441" t="str">
            <v>B</v>
          </cell>
          <cell r="D1441">
            <v>606</v>
          </cell>
          <cell r="E1441">
            <v>10</v>
          </cell>
          <cell r="F1441">
            <v>311</v>
          </cell>
          <cell r="G1441">
            <v>145</v>
          </cell>
          <cell r="H1441">
            <v>7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473</v>
          </cell>
          <cell r="N1441">
            <v>17</v>
          </cell>
        </row>
        <row r="1442">
          <cell r="A1442" t="str">
            <v>276</v>
          </cell>
          <cell r="B1442" t="str">
            <v>1390</v>
          </cell>
          <cell r="C1442" t="str">
            <v>B</v>
          </cell>
          <cell r="D1442">
            <v>539</v>
          </cell>
          <cell r="E1442">
            <v>87</v>
          </cell>
          <cell r="F1442">
            <v>240</v>
          </cell>
          <cell r="G1442">
            <v>9</v>
          </cell>
          <cell r="H1442">
            <v>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340</v>
          </cell>
          <cell r="N1442">
            <v>21</v>
          </cell>
        </row>
        <row r="1443">
          <cell r="A1443" t="str">
            <v>276</v>
          </cell>
          <cell r="B1443" t="str">
            <v>1391</v>
          </cell>
          <cell r="C1443" t="str">
            <v>B</v>
          </cell>
          <cell r="D1443">
            <v>395</v>
          </cell>
          <cell r="E1443">
            <v>56</v>
          </cell>
          <cell r="F1443">
            <v>139</v>
          </cell>
          <cell r="G1443">
            <v>43</v>
          </cell>
          <cell r="H1443">
            <v>13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251</v>
          </cell>
          <cell r="N1443">
            <v>7</v>
          </cell>
        </row>
        <row r="1444">
          <cell r="A1444" t="str">
            <v>276</v>
          </cell>
          <cell r="B1444" t="str">
            <v>1391</v>
          </cell>
          <cell r="C1444" t="str">
            <v>C1</v>
          </cell>
          <cell r="D1444">
            <v>395</v>
          </cell>
          <cell r="E1444">
            <v>41</v>
          </cell>
          <cell r="F1444">
            <v>157</v>
          </cell>
          <cell r="G1444">
            <v>34</v>
          </cell>
          <cell r="H1444">
            <v>13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245</v>
          </cell>
          <cell r="N1444">
            <v>0</v>
          </cell>
        </row>
        <row r="1445">
          <cell r="A1445" t="str">
            <v>276</v>
          </cell>
          <cell r="B1445" t="str">
            <v>1392</v>
          </cell>
          <cell r="C1445" t="str">
            <v>B</v>
          </cell>
          <cell r="D1445">
            <v>459</v>
          </cell>
          <cell r="E1445">
            <v>14</v>
          </cell>
          <cell r="F1445">
            <v>185</v>
          </cell>
          <cell r="G1445">
            <v>17</v>
          </cell>
          <cell r="H1445">
            <v>89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305</v>
          </cell>
          <cell r="N1445">
            <v>13</v>
          </cell>
        </row>
        <row r="1446">
          <cell r="A1446" t="str">
            <v>276</v>
          </cell>
          <cell r="B1446" t="str">
            <v>1392</v>
          </cell>
          <cell r="C1446" t="str">
            <v>C1</v>
          </cell>
          <cell r="D1446">
            <v>460</v>
          </cell>
          <cell r="E1446">
            <v>6</v>
          </cell>
          <cell r="F1446">
            <v>197</v>
          </cell>
          <cell r="G1446">
            <v>15</v>
          </cell>
          <cell r="H1446">
            <v>88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306</v>
          </cell>
          <cell r="N1446">
            <v>14</v>
          </cell>
        </row>
        <row r="1447">
          <cell r="A1447" t="str">
            <v>276</v>
          </cell>
          <cell r="B1447" t="str">
            <v>1393</v>
          </cell>
          <cell r="C1447" t="str">
            <v>B</v>
          </cell>
          <cell r="D1447">
            <v>381</v>
          </cell>
          <cell r="E1447">
            <v>2</v>
          </cell>
          <cell r="F1447">
            <v>77</v>
          </cell>
          <cell r="G1447">
            <v>94</v>
          </cell>
          <cell r="H1447">
            <v>122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295</v>
          </cell>
          <cell r="N1447">
            <v>6</v>
          </cell>
        </row>
        <row r="1448">
          <cell r="A1448" t="str">
            <v>276</v>
          </cell>
          <cell r="B1448" t="str">
            <v>1393</v>
          </cell>
          <cell r="C1448" t="str">
            <v>C1</v>
          </cell>
          <cell r="D1448">
            <v>381</v>
          </cell>
          <cell r="E1448">
            <v>1</v>
          </cell>
          <cell r="F1448">
            <v>52</v>
          </cell>
          <cell r="G1448">
            <v>111</v>
          </cell>
          <cell r="H1448">
            <v>123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287</v>
          </cell>
          <cell r="N1448">
            <v>10</v>
          </cell>
        </row>
        <row r="1449">
          <cell r="A1449" t="str">
            <v>276</v>
          </cell>
          <cell r="B1449" t="str">
            <v>1394</v>
          </cell>
          <cell r="C1449" t="str">
            <v>B</v>
          </cell>
          <cell r="D1449">
            <v>372</v>
          </cell>
          <cell r="E1449">
            <v>1</v>
          </cell>
          <cell r="F1449">
            <v>120</v>
          </cell>
          <cell r="G1449">
            <v>109</v>
          </cell>
          <cell r="H1449">
            <v>31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261</v>
          </cell>
          <cell r="N1449">
            <v>0</v>
          </cell>
        </row>
        <row r="1450">
          <cell r="A1450" t="str">
            <v>276</v>
          </cell>
          <cell r="B1450" t="str">
            <v>1395</v>
          </cell>
          <cell r="C1450" t="str">
            <v>B</v>
          </cell>
          <cell r="D1450">
            <v>630</v>
          </cell>
          <cell r="E1450">
            <v>10</v>
          </cell>
          <cell r="F1450">
            <v>312</v>
          </cell>
          <cell r="G1450">
            <v>133</v>
          </cell>
          <cell r="H1450">
            <v>2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457</v>
          </cell>
          <cell r="N1450">
            <v>13</v>
          </cell>
        </row>
        <row r="1451">
          <cell r="A1451" t="str">
            <v>283</v>
          </cell>
          <cell r="B1451" t="str">
            <v>1409</v>
          </cell>
          <cell r="C1451" t="str">
            <v>B</v>
          </cell>
          <cell r="D1451">
            <v>422</v>
          </cell>
          <cell r="E1451">
            <v>0</v>
          </cell>
          <cell r="F1451">
            <v>187</v>
          </cell>
          <cell r="G1451">
            <v>120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307</v>
          </cell>
          <cell r="N1451">
            <v>11</v>
          </cell>
        </row>
        <row r="1452">
          <cell r="A1452" t="str">
            <v>283</v>
          </cell>
          <cell r="B1452" t="str">
            <v>1409</v>
          </cell>
          <cell r="C1452" t="str">
            <v>C1</v>
          </cell>
          <cell r="D1452">
            <v>422</v>
          </cell>
          <cell r="E1452">
            <v>0</v>
          </cell>
          <cell r="F1452">
            <v>181</v>
          </cell>
          <cell r="G1452">
            <v>139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320</v>
          </cell>
          <cell r="N1452">
            <v>13</v>
          </cell>
        </row>
        <row r="1453">
          <cell r="A1453" t="str">
            <v>283</v>
          </cell>
          <cell r="B1453" t="str">
            <v>1410</v>
          </cell>
          <cell r="C1453" t="str">
            <v>B</v>
          </cell>
          <cell r="D1453">
            <v>545</v>
          </cell>
          <cell r="E1453">
            <v>0</v>
          </cell>
          <cell r="F1453">
            <v>152</v>
          </cell>
          <cell r="G1453">
            <v>207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359</v>
          </cell>
          <cell r="N1453">
            <v>14</v>
          </cell>
        </row>
        <row r="1454">
          <cell r="A1454" t="str">
            <v>288</v>
          </cell>
          <cell r="B1454" t="str">
            <v>1418</v>
          </cell>
          <cell r="C1454" t="str">
            <v>B</v>
          </cell>
          <cell r="D1454">
            <v>534</v>
          </cell>
          <cell r="E1454">
            <v>0</v>
          </cell>
          <cell r="F1454">
            <v>190</v>
          </cell>
          <cell r="G1454">
            <v>171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361</v>
          </cell>
          <cell r="N1454">
            <v>10</v>
          </cell>
        </row>
        <row r="1455">
          <cell r="A1455" t="str">
            <v>292</v>
          </cell>
          <cell r="B1455" t="str">
            <v>1426</v>
          </cell>
          <cell r="C1455" t="str">
            <v>B</v>
          </cell>
          <cell r="D1455">
            <v>614</v>
          </cell>
          <cell r="E1455">
            <v>54</v>
          </cell>
          <cell r="F1455">
            <v>186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240</v>
          </cell>
          <cell r="N1455">
            <v>15</v>
          </cell>
        </row>
        <row r="1456">
          <cell r="A1456" t="str">
            <v>292</v>
          </cell>
          <cell r="B1456" t="str">
            <v>1427</v>
          </cell>
          <cell r="C1456" t="str">
            <v>B</v>
          </cell>
          <cell r="D1456">
            <v>461</v>
          </cell>
          <cell r="E1456">
            <v>45</v>
          </cell>
          <cell r="F1456">
            <v>155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200</v>
          </cell>
          <cell r="N1456">
            <v>10</v>
          </cell>
        </row>
        <row r="1457">
          <cell r="A1457" t="str">
            <v>292</v>
          </cell>
          <cell r="B1457" t="str">
            <v>1427</v>
          </cell>
          <cell r="C1457" t="str">
            <v>C1</v>
          </cell>
          <cell r="D1457">
            <v>461</v>
          </cell>
          <cell r="E1457">
            <v>52</v>
          </cell>
          <cell r="F1457">
            <v>134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186</v>
          </cell>
          <cell r="N1457">
            <v>13</v>
          </cell>
        </row>
        <row r="1458">
          <cell r="A1458" t="str">
            <v>292</v>
          </cell>
          <cell r="B1458" t="str">
            <v>1428</v>
          </cell>
          <cell r="C1458" t="str">
            <v>B</v>
          </cell>
          <cell r="D1458">
            <v>743</v>
          </cell>
          <cell r="E1458">
            <v>94</v>
          </cell>
          <cell r="F1458">
            <v>232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326</v>
          </cell>
          <cell r="N1458">
            <v>9</v>
          </cell>
        </row>
        <row r="1459">
          <cell r="A1459" t="str">
            <v>292</v>
          </cell>
          <cell r="B1459" t="str">
            <v>1429</v>
          </cell>
          <cell r="C1459" t="str">
            <v>B</v>
          </cell>
          <cell r="D1459">
            <v>434</v>
          </cell>
          <cell r="E1459">
            <v>62</v>
          </cell>
          <cell r="F1459">
            <v>138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200</v>
          </cell>
          <cell r="N1459">
            <v>14</v>
          </cell>
        </row>
        <row r="1460">
          <cell r="A1460" t="str">
            <v>292</v>
          </cell>
          <cell r="B1460" t="str">
            <v>1429</v>
          </cell>
          <cell r="C1460" t="str">
            <v>C1</v>
          </cell>
          <cell r="D1460">
            <v>434</v>
          </cell>
          <cell r="E1460">
            <v>78</v>
          </cell>
          <cell r="F1460">
            <v>114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192</v>
          </cell>
          <cell r="N1460">
            <v>8</v>
          </cell>
        </row>
        <row r="1461">
          <cell r="A1461" t="str">
            <v>292</v>
          </cell>
          <cell r="B1461" t="str">
            <v>1430</v>
          </cell>
          <cell r="C1461" t="str">
            <v>B</v>
          </cell>
          <cell r="D1461">
            <v>129</v>
          </cell>
          <cell r="E1461">
            <v>10</v>
          </cell>
          <cell r="F1461">
            <v>50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60</v>
          </cell>
          <cell r="N1461">
            <v>1</v>
          </cell>
        </row>
        <row r="1462">
          <cell r="A1462" t="str">
            <v>293</v>
          </cell>
          <cell r="B1462" t="str">
            <v>1431</v>
          </cell>
          <cell r="C1462" t="str">
            <v>B</v>
          </cell>
          <cell r="D1462">
            <v>387</v>
          </cell>
          <cell r="E1462">
            <v>94</v>
          </cell>
          <cell r="F1462">
            <v>183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277</v>
          </cell>
          <cell r="N1462">
            <v>7</v>
          </cell>
        </row>
        <row r="1463">
          <cell r="A1463" t="str">
            <v>293</v>
          </cell>
          <cell r="B1463" t="str">
            <v>1431</v>
          </cell>
          <cell r="C1463" t="str">
            <v>C1</v>
          </cell>
          <cell r="D1463">
            <v>388</v>
          </cell>
          <cell r="E1463">
            <v>101</v>
          </cell>
          <cell r="F1463">
            <v>142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243</v>
          </cell>
          <cell r="N1463">
            <v>9</v>
          </cell>
        </row>
        <row r="1464">
          <cell r="A1464" t="str">
            <v>293</v>
          </cell>
          <cell r="B1464" t="str">
            <v>1432</v>
          </cell>
          <cell r="C1464" t="str">
            <v>B</v>
          </cell>
          <cell r="D1464">
            <v>490</v>
          </cell>
          <cell r="E1464">
            <v>150</v>
          </cell>
          <cell r="F1464">
            <v>149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299</v>
          </cell>
          <cell r="N1464">
            <v>10</v>
          </cell>
        </row>
        <row r="1465">
          <cell r="A1465" t="str">
            <v>293</v>
          </cell>
          <cell r="B1465" t="str">
            <v>1432</v>
          </cell>
          <cell r="C1465" t="str">
            <v>C1</v>
          </cell>
          <cell r="D1465">
            <v>490</v>
          </cell>
          <cell r="E1465">
            <v>163</v>
          </cell>
          <cell r="F1465">
            <v>150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313</v>
          </cell>
          <cell r="N1465">
            <v>7</v>
          </cell>
        </row>
        <row r="1466">
          <cell r="A1466" t="str">
            <v>293</v>
          </cell>
          <cell r="B1466" t="str">
            <v>1433</v>
          </cell>
          <cell r="C1466" t="str">
            <v>B</v>
          </cell>
          <cell r="D1466">
            <v>414</v>
          </cell>
          <cell r="E1466">
            <v>133</v>
          </cell>
          <cell r="F1466">
            <v>139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272</v>
          </cell>
          <cell r="N1466">
            <v>7</v>
          </cell>
        </row>
        <row r="1467">
          <cell r="A1467" t="str">
            <v>293</v>
          </cell>
          <cell r="B1467" t="str">
            <v>1433</v>
          </cell>
          <cell r="C1467" t="str">
            <v>C1</v>
          </cell>
          <cell r="D1467">
            <v>414</v>
          </cell>
          <cell r="E1467">
            <v>158</v>
          </cell>
          <cell r="F1467">
            <v>98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256</v>
          </cell>
          <cell r="N1467">
            <v>9</v>
          </cell>
        </row>
        <row r="1468">
          <cell r="A1468" t="str">
            <v>293</v>
          </cell>
          <cell r="B1468" t="str">
            <v>1434</v>
          </cell>
          <cell r="C1468" t="str">
            <v>B</v>
          </cell>
          <cell r="D1468">
            <v>646</v>
          </cell>
          <cell r="E1468">
            <v>165</v>
          </cell>
          <cell r="F1468">
            <v>239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404</v>
          </cell>
          <cell r="N1468">
            <v>20</v>
          </cell>
        </row>
        <row r="1469">
          <cell r="A1469" t="str">
            <v>293</v>
          </cell>
          <cell r="B1469" t="str">
            <v>1435</v>
          </cell>
          <cell r="C1469" t="str">
            <v>B</v>
          </cell>
          <cell r="D1469">
            <v>677</v>
          </cell>
          <cell r="E1469">
            <v>203</v>
          </cell>
          <cell r="F1469">
            <v>208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411</v>
          </cell>
          <cell r="N1469">
            <v>13</v>
          </cell>
        </row>
        <row r="1470">
          <cell r="A1470" t="str">
            <v>293</v>
          </cell>
          <cell r="B1470" t="str">
            <v>1436</v>
          </cell>
          <cell r="C1470" t="str">
            <v>B</v>
          </cell>
          <cell r="D1470">
            <v>741</v>
          </cell>
          <cell r="E1470">
            <v>154</v>
          </cell>
          <cell r="F1470">
            <v>296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450</v>
          </cell>
          <cell r="N1470">
            <v>17</v>
          </cell>
        </row>
        <row r="1471">
          <cell r="A1471" t="str">
            <v>296</v>
          </cell>
          <cell r="B1471" t="str">
            <v>1440</v>
          </cell>
          <cell r="C1471" t="str">
            <v>B</v>
          </cell>
          <cell r="D1471">
            <v>459</v>
          </cell>
          <cell r="E1471">
            <v>36</v>
          </cell>
          <cell r="F1471">
            <v>96</v>
          </cell>
          <cell r="G1471">
            <v>94</v>
          </cell>
          <cell r="H1471">
            <v>5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231</v>
          </cell>
          <cell r="N1471">
            <v>6</v>
          </cell>
        </row>
        <row r="1472">
          <cell r="A1472" t="str">
            <v>296</v>
          </cell>
          <cell r="B1472" t="str">
            <v>1440</v>
          </cell>
          <cell r="C1472" t="str">
            <v>C1</v>
          </cell>
          <cell r="D1472">
            <v>459</v>
          </cell>
          <cell r="E1472">
            <v>26</v>
          </cell>
          <cell r="F1472">
            <v>80</v>
          </cell>
          <cell r="G1472">
            <v>105</v>
          </cell>
          <cell r="H1472">
            <v>1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212</v>
          </cell>
          <cell r="N1472">
            <v>2</v>
          </cell>
        </row>
        <row r="1473">
          <cell r="A1473" t="str">
            <v>296</v>
          </cell>
          <cell r="B1473" t="str">
            <v>1441</v>
          </cell>
          <cell r="C1473" t="str">
            <v>B</v>
          </cell>
          <cell r="D1473">
            <v>401</v>
          </cell>
          <cell r="E1473">
            <v>57</v>
          </cell>
          <cell r="F1473">
            <v>87</v>
          </cell>
          <cell r="G1473">
            <v>47</v>
          </cell>
          <cell r="H1473">
            <v>3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194</v>
          </cell>
          <cell r="N1473">
            <v>7</v>
          </cell>
        </row>
        <row r="1474">
          <cell r="A1474" t="str">
            <v>296</v>
          </cell>
          <cell r="B1474" t="str">
            <v>1441</v>
          </cell>
          <cell r="C1474" t="str">
            <v>C1</v>
          </cell>
          <cell r="D1474">
            <v>401</v>
          </cell>
          <cell r="E1474">
            <v>69</v>
          </cell>
          <cell r="F1474">
            <v>75</v>
          </cell>
          <cell r="G1474">
            <v>50</v>
          </cell>
          <cell r="H1474">
            <v>2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196</v>
          </cell>
          <cell r="N1474">
            <v>1</v>
          </cell>
        </row>
        <row r="1475">
          <cell r="A1475" t="str">
            <v>296</v>
          </cell>
          <cell r="B1475" t="str">
            <v>1442</v>
          </cell>
          <cell r="C1475" t="str">
            <v>B</v>
          </cell>
          <cell r="D1475">
            <v>411</v>
          </cell>
          <cell r="E1475">
            <v>58</v>
          </cell>
          <cell r="F1475">
            <v>101</v>
          </cell>
          <cell r="G1475">
            <v>51</v>
          </cell>
          <cell r="H1475">
            <v>1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211</v>
          </cell>
          <cell r="N1475">
            <v>3</v>
          </cell>
        </row>
        <row r="1476">
          <cell r="A1476" t="str">
            <v>296</v>
          </cell>
          <cell r="B1476" t="str">
            <v>1442</v>
          </cell>
          <cell r="C1476" t="str">
            <v>C1</v>
          </cell>
          <cell r="D1476">
            <v>412</v>
          </cell>
          <cell r="E1476">
            <v>31</v>
          </cell>
          <cell r="F1476">
            <v>112</v>
          </cell>
          <cell r="G1476">
            <v>35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179</v>
          </cell>
          <cell r="N1476">
            <v>2</v>
          </cell>
        </row>
        <row r="1477">
          <cell r="A1477" t="str">
            <v>296</v>
          </cell>
          <cell r="B1477" t="str">
            <v>1443</v>
          </cell>
          <cell r="C1477" t="str">
            <v>B</v>
          </cell>
          <cell r="D1477">
            <v>405</v>
          </cell>
          <cell r="E1477">
            <v>26</v>
          </cell>
          <cell r="F1477">
            <v>88</v>
          </cell>
          <cell r="G1477">
            <v>91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205</v>
          </cell>
          <cell r="N1477">
            <v>0</v>
          </cell>
        </row>
        <row r="1478">
          <cell r="A1478" t="str">
            <v>296</v>
          </cell>
          <cell r="B1478" t="str">
            <v>1443</v>
          </cell>
          <cell r="C1478" t="str">
            <v>C1</v>
          </cell>
          <cell r="D1478">
            <v>405</v>
          </cell>
          <cell r="E1478">
            <v>34</v>
          </cell>
          <cell r="F1478">
            <v>84</v>
          </cell>
          <cell r="G1478">
            <v>67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185</v>
          </cell>
          <cell r="N1478">
            <v>6</v>
          </cell>
        </row>
        <row r="1479">
          <cell r="A1479" t="str">
            <v>296</v>
          </cell>
          <cell r="B1479" t="str">
            <v>1444</v>
          </cell>
          <cell r="C1479" t="str">
            <v>B</v>
          </cell>
          <cell r="D1479">
            <v>449</v>
          </cell>
          <cell r="E1479">
            <v>38</v>
          </cell>
          <cell r="F1479">
            <v>85</v>
          </cell>
          <cell r="G1479">
            <v>109</v>
          </cell>
          <cell r="H1479">
            <v>4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236</v>
          </cell>
          <cell r="N1479">
            <v>5</v>
          </cell>
        </row>
        <row r="1480">
          <cell r="A1480" t="str">
            <v>296</v>
          </cell>
          <cell r="B1480" t="str">
            <v>1444</v>
          </cell>
          <cell r="C1480" t="str">
            <v>C1</v>
          </cell>
          <cell r="D1480">
            <v>449</v>
          </cell>
          <cell r="E1480">
            <v>38</v>
          </cell>
          <cell r="F1480">
            <v>74</v>
          </cell>
          <cell r="G1480">
            <v>117</v>
          </cell>
          <cell r="H1480">
            <v>7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236</v>
          </cell>
          <cell r="N1480">
            <v>2</v>
          </cell>
        </row>
        <row r="1481">
          <cell r="A1481" t="str">
            <v>296</v>
          </cell>
          <cell r="B1481" t="str">
            <v>1444</v>
          </cell>
          <cell r="C1481" t="str">
            <v>X1</v>
          </cell>
          <cell r="D1481">
            <v>352</v>
          </cell>
          <cell r="E1481">
            <v>6</v>
          </cell>
          <cell r="F1481">
            <v>63</v>
          </cell>
          <cell r="G1481">
            <v>9</v>
          </cell>
          <cell r="H1481">
            <v>4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82</v>
          </cell>
          <cell r="N1481">
            <v>3</v>
          </cell>
        </row>
        <row r="1482">
          <cell r="A1482" t="str">
            <v>296</v>
          </cell>
          <cell r="B1482" t="str">
            <v>1445</v>
          </cell>
          <cell r="C1482" t="str">
            <v>B</v>
          </cell>
          <cell r="D1482">
            <v>355</v>
          </cell>
          <cell r="E1482">
            <v>9</v>
          </cell>
          <cell r="F1482">
            <v>107</v>
          </cell>
          <cell r="G1482">
            <v>20</v>
          </cell>
          <cell r="H1482">
            <v>6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142</v>
          </cell>
          <cell r="N1482">
            <v>9</v>
          </cell>
        </row>
        <row r="1483">
          <cell r="A1483" t="str">
            <v>296</v>
          </cell>
          <cell r="B1483" t="str">
            <v>1446</v>
          </cell>
          <cell r="C1483" t="str">
            <v>B</v>
          </cell>
          <cell r="D1483">
            <v>372</v>
          </cell>
          <cell r="E1483">
            <v>3</v>
          </cell>
          <cell r="F1483">
            <v>95</v>
          </cell>
          <cell r="G1483">
            <v>6</v>
          </cell>
          <cell r="H1483">
            <v>135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239</v>
          </cell>
          <cell r="N1483">
            <v>5</v>
          </cell>
        </row>
        <row r="1484">
          <cell r="A1484" t="str">
            <v>296</v>
          </cell>
          <cell r="B1484" t="str">
            <v>1447</v>
          </cell>
          <cell r="C1484" t="str">
            <v>B</v>
          </cell>
          <cell r="D1484">
            <v>715</v>
          </cell>
          <cell r="E1484">
            <v>144</v>
          </cell>
          <cell r="F1484">
            <v>81</v>
          </cell>
          <cell r="G1484">
            <v>11</v>
          </cell>
          <cell r="H1484">
            <v>1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237</v>
          </cell>
          <cell r="N1484">
            <v>6</v>
          </cell>
        </row>
        <row r="1485">
          <cell r="A1485" t="str">
            <v>298</v>
          </cell>
          <cell r="B1485" t="str">
            <v>1449</v>
          </cell>
          <cell r="C1485" t="str">
            <v>B</v>
          </cell>
          <cell r="D1485">
            <v>600</v>
          </cell>
          <cell r="E1485">
            <v>0</v>
          </cell>
          <cell r="F1485">
            <v>226</v>
          </cell>
          <cell r="G1485">
            <v>149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375</v>
          </cell>
          <cell r="N1485">
            <v>10</v>
          </cell>
        </row>
        <row r="1486">
          <cell r="A1486" t="str">
            <v>298</v>
          </cell>
          <cell r="B1486" t="str">
            <v>1449</v>
          </cell>
          <cell r="C1486" t="str">
            <v>C1</v>
          </cell>
          <cell r="D1486">
            <v>600</v>
          </cell>
          <cell r="E1486">
            <v>0</v>
          </cell>
          <cell r="F1486">
            <v>223</v>
          </cell>
          <cell r="G1486">
            <v>133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356</v>
          </cell>
          <cell r="N1486">
            <v>13</v>
          </cell>
        </row>
        <row r="1487">
          <cell r="A1487" t="str">
            <v>298</v>
          </cell>
          <cell r="B1487" t="str">
            <v>1450</v>
          </cell>
          <cell r="C1487" t="str">
            <v>B</v>
          </cell>
          <cell r="D1487">
            <v>746</v>
          </cell>
          <cell r="E1487">
            <v>0</v>
          </cell>
          <cell r="F1487">
            <v>267</v>
          </cell>
          <cell r="G1487">
            <v>216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483</v>
          </cell>
          <cell r="N1487">
            <v>14</v>
          </cell>
        </row>
        <row r="1488">
          <cell r="A1488" t="str">
            <v>298</v>
          </cell>
          <cell r="B1488" t="str">
            <v>1451</v>
          </cell>
          <cell r="C1488" t="str">
            <v>B</v>
          </cell>
          <cell r="D1488">
            <v>742</v>
          </cell>
          <cell r="E1488">
            <v>0</v>
          </cell>
          <cell r="F1488">
            <v>306</v>
          </cell>
          <cell r="G1488">
            <v>198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504</v>
          </cell>
          <cell r="N1488">
            <v>22</v>
          </cell>
        </row>
        <row r="1489">
          <cell r="A1489" t="str">
            <v>300</v>
          </cell>
          <cell r="B1489" t="str">
            <v>1454</v>
          </cell>
          <cell r="C1489" t="str">
            <v>B</v>
          </cell>
          <cell r="D1489">
            <v>465</v>
          </cell>
          <cell r="E1489">
            <v>0</v>
          </cell>
          <cell r="F1489">
            <v>204</v>
          </cell>
          <cell r="G1489">
            <v>103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307</v>
          </cell>
          <cell r="N1489">
            <v>22</v>
          </cell>
        </row>
        <row r="1490">
          <cell r="A1490" t="str">
            <v>300</v>
          </cell>
          <cell r="B1490" t="str">
            <v>1455</v>
          </cell>
          <cell r="C1490" t="str">
            <v>B</v>
          </cell>
          <cell r="D1490">
            <v>737</v>
          </cell>
          <cell r="E1490">
            <v>0</v>
          </cell>
          <cell r="F1490">
            <v>327</v>
          </cell>
          <cell r="G1490">
            <v>178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505</v>
          </cell>
          <cell r="N1490">
            <v>19</v>
          </cell>
        </row>
        <row r="1491">
          <cell r="A1491" t="str">
            <v>300</v>
          </cell>
          <cell r="B1491" t="str">
            <v>1456</v>
          </cell>
          <cell r="C1491" t="str">
            <v>B</v>
          </cell>
          <cell r="D1491">
            <v>158</v>
          </cell>
          <cell r="E1491">
            <v>0</v>
          </cell>
          <cell r="F1491">
            <v>42</v>
          </cell>
          <cell r="G1491">
            <v>64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106</v>
          </cell>
          <cell r="N1491">
            <v>2</v>
          </cell>
        </row>
        <row r="1492">
          <cell r="A1492" t="str">
            <v>300</v>
          </cell>
          <cell r="B1492" t="str">
            <v>1457</v>
          </cell>
          <cell r="C1492" t="str">
            <v>B</v>
          </cell>
          <cell r="D1492">
            <v>108</v>
          </cell>
          <cell r="E1492">
            <v>0</v>
          </cell>
          <cell r="F1492">
            <v>48</v>
          </cell>
          <cell r="G1492">
            <v>18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66</v>
          </cell>
          <cell r="N1492">
            <v>1</v>
          </cell>
        </row>
        <row r="1493">
          <cell r="A1493" t="str">
            <v>303</v>
          </cell>
          <cell r="B1493" t="str">
            <v>1461</v>
          </cell>
          <cell r="C1493" t="str">
            <v>B</v>
          </cell>
          <cell r="D1493">
            <v>543</v>
          </cell>
          <cell r="E1493">
            <v>0</v>
          </cell>
          <cell r="F1493">
            <v>162</v>
          </cell>
          <cell r="G1493">
            <v>267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429</v>
          </cell>
          <cell r="N1493">
            <v>6</v>
          </cell>
        </row>
        <row r="1494">
          <cell r="A1494" t="str">
            <v>303</v>
          </cell>
          <cell r="B1494" t="str">
            <v>1461</v>
          </cell>
          <cell r="C1494" t="str">
            <v>C1</v>
          </cell>
          <cell r="D1494">
            <v>543</v>
          </cell>
          <cell r="E1494">
            <v>0</v>
          </cell>
          <cell r="F1494">
            <v>192</v>
          </cell>
          <cell r="G1494">
            <v>242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434</v>
          </cell>
          <cell r="N1494">
            <v>6</v>
          </cell>
        </row>
        <row r="1495">
          <cell r="A1495" t="str">
            <v>303</v>
          </cell>
          <cell r="B1495" t="str">
            <v>1461</v>
          </cell>
          <cell r="C1495" t="str">
            <v>C2</v>
          </cell>
          <cell r="D1495">
            <v>544</v>
          </cell>
          <cell r="E1495">
            <v>0</v>
          </cell>
          <cell r="F1495">
            <v>197</v>
          </cell>
          <cell r="G1495">
            <v>252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449</v>
          </cell>
          <cell r="N1495">
            <v>0</v>
          </cell>
        </row>
        <row r="1496">
          <cell r="A1496" t="str">
            <v>303</v>
          </cell>
          <cell r="B1496" t="str">
            <v>1462</v>
          </cell>
          <cell r="C1496" t="str">
            <v>B</v>
          </cell>
          <cell r="D1496">
            <v>555</v>
          </cell>
          <cell r="E1496">
            <v>0</v>
          </cell>
          <cell r="F1496">
            <v>273</v>
          </cell>
          <cell r="G1496">
            <v>179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452</v>
          </cell>
          <cell r="N1496">
            <v>0</v>
          </cell>
        </row>
        <row r="1497">
          <cell r="A1497" t="str">
            <v>303</v>
          </cell>
          <cell r="B1497" t="str">
            <v>1462</v>
          </cell>
          <cell r="C1497" t="str">
            <v>C1</v>
          </cell>
          <cell r="D1497">
            <v>555</v>
          </cell>
          <cell r="E1497">
            <v>0</v>
          </cell>
          <cell r="F1497">
            <v>282</v>
          </cell>
          <cell r="G1497">
            <v>170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452</v>
          </cell>
          <cell r="N1497">
            <v>3</v>
          </cell>
        </row>
        <row r="1498">
          <cell r="A1498" t="str">
            <v>305</v>
          </cell>
          <cell r="B1498" t="str">
            <v>1465</v>
          </cell>
          <cell r="C1498" t="str">
            <v>B</v>
          </cell>
          <cell r="D1498">
            <v>613</v>
          </cell>
          <cell r="E1498">
            <v>0</v>
          </cell>
          <cell r="F1498">
            <v>219</v>
          </cell>
          <cell r="G1498">
            <v>254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473</v>
          </cell>
          <cell r="N1498">
            <v>4</v>
          </cell>
        </row>
        <row r="1499">
          <cell r="A1499" t="str">
            <v>305</v>
          </cell>
          <cell r="B1499" t="str">
            <v>1466</v>
          </cell>
          <cell r="C1499" t="str">
            <v>B</v>
          </cell>
          <cell r="D1499">
            <v>616</v>
          </cell>
          <cell r="E1499">
            <v>0</v>
          </cell>
          <cell r="F1499">
            <v>273</v>
          </cell>
          <cell r="G1499">
            <v>207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480</v>
          </cell>
          <cell r="N1499">
            <v>9</v>
          </cell>
        </row>
        <row r="1500">
          <cell r="A1500" t="str">
            <v>305</v>
          </cell>
          <cell r="B1500" t="str">
            <v>1467</v>
          </cell>
          <cell r="C1500" t="str">
            <v>B</v>
          </cell>
          <cell r="D1500">
            <v>83</v>
          </cell>
          <cell r="E1500">
            <v>0</v>
          </cell>
          <cell r="F1500">
            <v>29</v>
          </cell>
          <cell r="G1500">
            <v>33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62</v>
          </cell>
          <cell r="N1500">
            <v>0</v>
          </cell>
        </row>
        <row r="1501">
          <cell r="A1501" t="str">
            <v>305</v>
          </cell>
          <cell r="B1501" t="str">
            <v>1467</v>
          </cell>
          <cell r="C1501" t="str">
            <v>X1</v>
          </cell>
          <cell r="D1501">
            <v>82</v>
          </cell>
          <cell r="E1501">
            <v>0</v>
          </cell>
          <cell r="F1501">
            <v>40</v>
          </cell>
          <cell r="G1501">
            <v>27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67</v>
          </cell>
          <cell r="N1501">
            <v>0</v>
          </cell>
        </row>
        <row r="1502">
          <cell r="A1502" t="str">
            <v>305</v>
          </cell>
          <cell r="B1502" t="str">
            <v>1468</v>
          </cell>
          <cell r="C1502" t="str">
            <v>B</v>
          </cell>
          <cell r="D1502">
            <v>710</v>
          </cell>
          <cell r="E1502">
            <v>0</v>
          </cell>
          <cell r="F1502">
            <v>136</v>
          </cell>
          <cell r="G1502">
            <v>289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425</v>
          </cell>
          <cell r="N1502">
            <v>12</v>
          </cell>
        </row>
        <row r="1503">
          <cell r="A1503" t="str">
            <v>305</v>
          </cell>
          <cell r="B1503" t="str">
            <v>1469</v>
          </cell>
          <cell r="C1503" t="str">
            <v>B</v>
          </cell>
          <cell r="D1503">
            <v>187</v>
          </cell>
          <cell r="E1503">
            <v>0</v>
          </cell>
          <cell r="F1503">
            <v>88</v>
          </cell>
          <cell r="G1503">
            <v>53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141</v>
          </cell>
          <cell r="N1503">
            <v>3</v>
          </cell>
        </row>
        <row r="1504">
          <cell r="A1504" t="str">
            <v>305</v>
          </cell>
          <cell r="B1504" t="str">
            <v>1470</v>
          </cell>
          <cell r="C1504" t="str">
            <v>B</v>
          </cell>
          <cell r="D1504">
            <v>583</v>
          </cell>
          <cell r="E1504">
            <v>0</v>
          </cell>
          <cell r="F1504">
            <v>215</v>
          </cell>
          <cell r="G1504">
            <v>211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426</v>
          </cell>
          <cell r="N1504">
            <v>10</v>
          </cell>
        </row>
        <row r="1505">
          <cell r="A1505" t="str">
            <v>305</v>
          </cell>
          <cell r="B1505" t="str">
            <v>1470</v>
          </cell>
          <cell r="C1505" t="str">
            <v>C1</v>
          </cell>
          <cell r="D1505">
            <v>583</v>
          </cell>
          <cell r="E1505">
            <v>0</v>
          </cell>
          <cell r="F1505">
            <v>210</v>
          </cell>
          <cell r="G1505">
            <v>218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428</v>
          </cell>
          <cell r="N1505">
            <v>9</v>
          </cell>
        </row>
        <row r="1506">
          <cell r="A1506" t="str">
            <v>305</v>
          </cell>
          <cell r="B1506" t="str">
            <v>1471</v>
          </cell>
          <cell r="C1506" t="str">
            <v>B</v>
          </cell>
          <cell r="D1506">
            <v>510</v>
          </cell>
          <cell r="E1506">
            <v>0</v>
          </cell>
          <cell r="F1506">
            <v>139</v>
          </cell>
          <cell r="G1506">
            <v>135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274</v>
          </cell>
          <cell r="N1506">
            <v>1</v>
          </cell>
        </row>
        <row r="1507">
          <cell r="A1507" t="str">
            <v>305</v>
          </cell>
          <cell r="B1507" t="str">
            <v>1471</v>
          </cell>
          <cell r="C1507" t="str">
            <v>C1</v>
          </cell>
          <cell r="D1507">
            <v>511</v>
          </cell>
          <cell r="E1507">
            <v>0</v>
          </cell>
          <cell r="F1507">
            <v>145</v>
          </cell>
          <cell r="G1507">
            <v>129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274</v>
          </cell>
          <cell r="N1507">
            <v>10</v>
          </cell>
        </row>
        <row r="1508">
          <cell r="A1508" t="str">
            <v>306</v>
          </cell>
          <cell r="B1508" t="str">
            <v>1472</v>
          </cell>
          <cell r="C1508" t="str">
            <v>B</v>
          </cell>
          <cell r="D1508">
            <v>655</v>
          </cell>
          <cell r="E1508">
            <v>0</v>
          </cell>
          <cell r="F1508">
            <v>271</v>
          </cell>
          <cell r="G1508">
            <v>153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424</v>
          </cell>
          <cell r="N1508">
            <v>6</v>
          </cell>
        </row>
        <row r="1509">
          <cell r="A1509" t="str">
            <v>306</v>
          </cell>
          <cell r="B1509" t="str">
            <v>1472</v>
          </cell>
          <cell r="C1509" t="str">
            <v>C1</v>
          </cell>
          <cell r="D1509">
            <v>655</v>
          </cell>
          <cell r="E1509">
            <v>0</v>
          </cell>
          <cell r="F1509">
            <v>284</v>
          </cell>
          <cell r="G1509">
            <v>129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413</v>
          </cell>
          <cell r="N1509">
            <v>10</v>
          </cell>
        </row>
        <row r="1510">
          <cell r="A1510" t="str">
            <v>307</v>
          </cell>
          <cell r="B1510" t="str">
            <v>1473</v>
          </cell>
          <cell r="C1510" t="str">
            <v>B</v>
          </cell>
          <cell r="D1510">
            <v>432</v>
          </cell>
          <cell r="E1510">
            <v>158</v>
          </cell>
          <cell r="F1510">
            <v>134</v>
          </cell>
          <cell r="G1510">
            <v>16</v>
          </cell>
          <cell r="H1510">
            <v>0</v>
          </cell>
          <cell r="I1510">
            <v>0</v>
          </cell>
          <cell r="J1510">
            <v>0</v>
          </cell>
          <cell r="K1510">
            <v>28</v>
          </cell>
          <cell r="L1510">
            <v>0</v>
          </cell>
          <cell r="M1510">
            <v>336</v>
          </cell>
          <cell r="N1510">
            <v>15</v>
          </cell>
        </row>
        <row r="1511">
          <cell r="A1511" t="str">
            <v>307</v>
          </cell>
          <cell r="B1511" t="str">
            <v>1473</v>
          </cell>
          <cell r="C1511" t="str">
            <v>C1</v>
          </cell>
          <cell r="D1511">
            <v>433</v>
          </cell>
          <cell r="E1511">
            <v>162</v>
          </cell>
          <cell r="F1511">
            <v>123</v>
          </cell>
          <cell r="G1511">
            <v>11</v>
          </cell>
          <cell r="H1511">
            <v>0</v>
          </cell>
          <cell r="I1511">
            <v>0</v>
          </cell>
          <cell r="J1511">
            <v>0</v>
          </cell>
          <cell r="K1511">
            <v>17</v>
          </cell>
          <cell r="L1511">
            <v>0</v>
          </cell>
          <cell r="M1511">
            <v>313</v>
          </cell>
          <cell r="N1511">
            <v>11</v>
          </cell>
        </row>
        <row r="1512">
          <cell r="A1512" t="str">
            <v>307</v>
          </cell>
          <cell r="B1512" t="str">
            <v>1474</v>
          </cell>
          <cell r="C1512" t="str">
            <v>B</v>
          </cell>
          <cell r="D1512">
            <v>570</v>
          </cell>
          <cell r="E1512">
            <v>165</v>
          </cell>
          <cell r="F1512">
            <v>184</v>
          </cell>
          <cell r="G1512">
            <v>71</v>
          </cell>
          <cell r="H1512">
            <v>0</v>
          </cell>
          <cell r="I1512">
            <v>0</v>
          </cell>
          <cell r="J1512">
            <v>0</v>
          </cell>
          <cell r="K1512">
            <v>15</v>
          </cell>
          <cell r="L1512">
            <v>0</v>
          </cell>
          <cell r="M1512">
            <v>435</v>
          </cell>
          <cell r="N1512">
            <v>16</v>
          </cell>
        </row>
        <row r="1513">
          <cell r="A1513" t="str">
            <v>307</v>
          </cell>
          <cell r="B1513" t="str">
            <v>1474</v>
          </cell>
          <cell r="C1513" t="str">
            <v>C1</v>
          </cell>
          <cell r="D1513">
            <v>570</v>
          </cell>
          <cell r="E1513">
            <v>172</v>
          </cell>
          <cell r="F1513">
            <v>198</v>
          </cell>
          <cell r="G1513">
            <v>68</v>
          </cell>
          <cell r="H1513">
            <v>0</v>
          </cell>
          <cell r="I1513">
            <v>0</v>
          </cell>
          <cell r="J1513">
            <v>0</v>
          </cell>
          <cell r="K1513">
            <v>19</v>
          </cell>
          <cell r="L1513">
            <v>0</v>
          </cell>
          <cell r="M1513">
            <v>457</v>
          </cell>
          <cell r="N1513">
            <v>10</v>
          </cell>
        </row>
        <row r="1514">
          <cell r="A1514" t="str">
            <v>307</v>
          </cell>
          <cell r="B1514" t="str">
            <v>1475</v>
          </cell>
          <cell r="C1514" t="str">
            <v>B</v>
          </cell>
          <cell r="D1514">
            <v>273</v>
          </cell>
          <cell r="E1514">
            <v>86</v>
          </cell>
          <cell r="F1514">
            <v>106</v>
          </cell>
          <cell r="G1514">
            <v>4</v>
          </cell>
          <cell r="H1514">
            <v>0</v>
          </cell>
          <cell r="I1514">
            <v>0</v>
          </cell>
          <cell r="J1514">
            <v>0</v>
          </cell>
          <cell r="K1514">
            <v>3</v>
          </cell>
          <cell r="L1514">
            <v>0</v>
          </cell>
          <cell r="M1514">
            <v>199</v>
          </cell>
          <cell r="N1514">
            <v>5</v>
          </cell>
        </row>
        <row r="1515">
          <cell r="A1515" t="str">
            <v>307</v>
          </cell>
          <cell r="B1515" t="str">
            <v>1476</v>
          </cell>
          <cell r="C1515" t="str">
            <v>B</v>
          </cell>
          <cell r="D1515">
            <v>609</v>
          </cell>
          <cell r="E1515">
            <v>208</v>
          </cell>
          <cell r="F1515">
            <v>186</v>
          </cell>
          <cell r="G1515">
            <v>8</v>
          </cell>
          <cell r="H1515">
            <v>0</v>
          </cell>
          <cell r="I1515">
            <v>0</v>
          </cell>
          <cell r="J1515">
            <v>0</v>
          </cell>
          <cell r="K1515">
            <v>4</v>
          </cell>
          <cell r="L1515">
            <v>0</v>
          </cell>
          <cell r="M1515">
            <v>406</v>
          </cell>
          <cell r="N1515">
            <v>13</v>
          </cell>
        </row>
        <row r="1516">
          <cell r="A1516" t="str">
            <v>307</v>
          </cell>
          <cell r="B1516" t="str">
            <v>1477</v>
          </cell>
          <cell r="C1516" t="str">
            <v>B</v>
          </cell>
          <cell r="D1516">
            <v>314</v>
          </cell>
          <cell r="E1516">
            <v>60</v>
          </cell>
          <cell r="F1516">
            <v>95</v>
          </cell>
          <cell r="G1516">
            <v>51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206</v>
          </cell>
          <cell r="N1516">
            <v>8</v>
          </cell>
        </row>
        <row r="1517">
          <cell r="A1517" t="str">
            <v>307</v>
          </cell>
          <cell r="B1517" t="str">
            <v>1478</v>
          </cell>
          <cell r="C1517" t="str">
            <v>B</v>
          </cell>
          <cell r="D1517">
            <v>388</v>
          </cell>
          <cell r="E1517">
            <v>63</v>
          </cell>
          <cell r="F1517">
            <v>146</v>
          </cell>
          <cell r="G1517">
            <v>73</v>
          </cell>
          <cell r="H1517">
            <v>0</v>
          </cell>
          <cell r="I1517">
            <v>0</v>
          </cell>
          <cell r="J1517">
            <v>0</v>
          </cell>
          <cell r="K1517">
            <v>2</v>
          </cell>
          <cell r="L1517">
            <v>0</v>
          </cell>
          <cell r="M1517">
            <v>284</v>
          </cell>
          <cell r="N1517">
            <v>14</v>
          </cell>
        </row>
        <row r="1518">
          <cell r="A1518" t="str">
            <v>307</v>
          </cell>
          <cell r="B1518" t="str">
            <v>1478</v>
          </cell>
          <cell r="C1518" t="str">
            <v>C1</v>
          </cell>
          <cell r="D1518">
            <v>388</v>
          </cell>
          <cell r="E1518">
            <v>52</v>
          </cell>
          <cell r="F1518">
            <v>170</v>
          </cell>
          <cell r="G1518">
            <v>50</v>
          </cell>
          <cell r="H1518">
            <v>0</v>
          </cell>
          <cell r="I1518">
            <v>0</v>
          </cell>
          <cell r="J1518">
            <v>0</v>
          </cell>
          <cell r="K1518">
            <v>2</v>
          </cell>
          <cell r="L1518">
            <v>0</v>
          </cell>
          <cell r="M1518">
            <v>274</v>
          </cell>
          <cell r="N1518">
            <v>13</v>
          </cell>
        </row>
        <row r="1519">
          <cell r="A1519" t="str">
            <v>307</v>
          </cell>
          <cell r="B1519" t="str">
            <v>1479</v>
          </cell>
          <cell r="C1519" t="str">
            <v>B</v>
          </cell>
          <cell r="D1519">
            <v>380</v>
          </cell>
          <cell r="E1519">
            <v>91</v>
          </cell>
          <cell r="F1519">
            <v>157</v>
          </cell>
          <cell r="G1519">
            <v>16</v>
          </cell>
          <cell r="H1519">
            <v>0</v>
          </cell>
          <cell r="I1519">
            <v>0</v>
          </cell>
          <cell r="J1519">
            <v>0</v>
          </cell>
          <cell r="K1519">
            <v>15</v>
          </cell>
          <cell r="L1519">
            <v>0</v>
          </cell>
          <cell r="M1519">
            <v>279</v>
          </cell>
          <cell r="N1519">
            <v>13</v>
          </cell>
        </row>
        <row r="1520">
          <cell r="A1520" t="str">
            <v>307</v>
          </cell>
          <cell r="B1520" t="str">
            <v>1480</v>
          </cell>
          <cell r="C1520" t="str">
            <v>B</v>
          </cell>
          <cell r="D1520">
            <v>511</v>
          </cell>
          <cell r="E1520">
            <v>185</v>
          </cell>
          <cell r="F1520">
            <v>128</v>
          </cell>
          <cell r="G1520">
            <v>24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337</v>
          </cell>
          <cell r="N1520">
            <v>16</v>
          </cell>
        </row>
        <row r="1521">
          <cell r="A1521" t="str">
            <v>307</v>
          </cell>
          <cell r="B1521" t="str">
            <v>1481</v>
          </cell>
          <cell r="C1521" t="str">
            <v>B</v>
          </cell>
          <cell r="D1521">
            <v>375</v>
          </cell>
          <cell r="E1521">
            <v>142</v>
          </cell>
          <cell r="F1521">
            <v>103</v>
          </cell>
          <cell r="G1521">
            <v>40</v>
          </cell>
          <cell r="H1521">
            <v>0</v>
          </cell>
          <cell r="I1521">
            <v>0</v>
          </cell>
          <cell r="J1521">
            <v>0</v>
          </cell>
          <cell r="K1521">
            <v>4</v>
          </cell>
          <cell r="L1521">
            <v>0</v>
          </cell>
          <cell r="M1521">
            <v>289</v>
          </cell>
          <cell r="N1521">
            <v>11</v>
          </cell>
        </row>
        <row r="1522">
          <cell r="A1522" t="str">
            <v>310</v>
          </cell>
          <cell r="B1522" t="str">
            <v>1485</v>
          </cell>
          <cell r="C1522" t="str">
            <v>B</v>
          </cell>
          <cell r="D1522">
            <v>681</v>
          </cell>
          <cell r="E1522">
            <v>0</v>
          </cell>
          <cell r="F1522">
            <v>321</v>
          </cell>
          <cell r="G1522">
            <v>30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351</v>
          </cell>
          <cell r="N1522">
            <v>22</v>
          </cell>
        </row>
        <row r="1523">
          <cell r="A1523" t="str">
            <v>310</v>
          </cell>
          <cell r="B1523" t="str">
            <v>1486</v>
          </cell>
          <cell r="C1523" t="str">
            <v>B</v>
          </cell>
          <cell r="D1523">
            <v>728</v>
          </cell>
          <cell r="E1523">
            <v>0</v>
          </cell>
          <cell r="F1523">
            <v>250</v>
          </cell>
          <cell r="G1523">
            <v>70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320</v>
          </cell>
          <cell r="N1523">
            <v>35</v>
          </cell>
        </row>
        <row r="1524">
          <cell r="A1524" t="str">
            <v>310</v>
          </cell>
          <cell r="B1524" t="str">
            <v>1487</v>
          </cell>
          <cell r="C1524" t="str">
            <v>B</v>
          </cell>
          <cell r="D1524">
            <v>544</v>
          </cell>
          <cell r="E1524">
            <v>0</v>
          </cell>
          <cell r="F1524">
            <v>232</v>
          </cell>
          <cell r="G1524">
            <v>43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275</v>
          </cell>
          <cell r="N1524">
            <v>15</v>
          </cell>
        </row>
        <row r="1525">
          <cell r="A1525" t="str">
            <v>310</v>
          </cell>
          <cell r="B1525" t="str">
            <v>1488</v>
          </cell>
          <cell r="C1525" t="str">
            <v>B</v>
          </cell>
          <cell r="D1525">
            <v>538</v>
          </cell>
          <cell r="E1525">
            <v>0</v>
          </cell>
          <cell r="F1525">
            <v>159</v>
          </cell>
          <cell r="G1525">
            <v>62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221</v>
          </cell>
          <cell r="N1525">
            <v>21</v>
          </cell>
        </row>
        <row r="1526">
          <cell r="A1526" t="str">
            <v>310</v>
          </cell>
          <cell r="B1526" t="str">
            <v>1489</v>
          </cell>
          <cell r="C1526" t="str">
            <v>B</v>
          </cell>
          <cell r="D1526">
            <v>394</v>
          </cell>
          <cell r="E1526">
            <v>0</v>
          </cell>
          <cell r="F1526">
            <v>86</v>
          </cell>
          <cell r="G1526">
            <v>58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144</v>
          </cell>
          <cell r="N1526">
            <v>19</v>
          </cell>
        </row>
        <row r="1527">
          <cell r="A1527" t="str">
            <v>310</v>
          </cell>
          <cell r="B1527" t="str">
            <v>1489</v>
          </cell>
          <cell r="C1527" t="str">
            <v>C1</v>
          </cell>
          <cell r="D1527">
            <v>394</v>
          </cell>
          <cell r="E1527">
            <v>0</v>
          </cell>
          <cell r="F1527">
            <v>82</v>
          </cell>
          <cell r="G1527">
            <v>67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149</v>
          </cell>
          <cell r="N1527">
            <v>11</v>
          </cell>
        </row>
        <row r="1528">
          <cell r="A1528" t="str">
            <v>310</v>
          </cell>
          <cell r="B1528" t="str">
            <v>1490</v>
          </cell>
          <cell r="C1528" t="str">
            <v>B</v>
          </cell>
          <cell r="D1528">
            <v>435</v>
          </cell>
          <cell r="E1528">
            <v>0</v>
          </cell>
          <cell r="F1528">
            <v>128</v>
          </cell>
          <cell r="G1528">
            <v>99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227</v>
          </cell>
          <cell r="N1528">
            <v>10</v>
          </cell>
        </row>
        <row r="1529">
          <cell r="A1529" t="str">
            <v>310</v>
          </cell>
          <cell r="B1529" t="str">
            <v>1491</v>
          </cell>
          <cell r="C1529" t="str">
            <v>B</v>
          </cell>
          <cell r="D1529">
            <v>225</v>
          </cell>
          <cell r="E1529">
            <v>0</v>
          </cell>
          <cell r="F1529">
            <v>95</v>
          </cell>
          <cell r="G1529">
            <v>11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106</v>
          </cell>
          <cell r="N1529">
            <v>11</v>
          </cell>
        </row>
        <row r="1530">
          <cell r="A1530" t="str">
            <v>310</v>
          </cell>
          <cell r="B1530" t="str">
            <v>1491</v>
          </cell>
          <cell r="C1530" t="str">
            <v>X1</v>
          </cell>
          <cell r="D1530">
            <v>277</v>
          </cell>
          <cell r="E1530">
            <v>0</v>
          </cell>
          <cell r="F1530">
            <v>182</v>
          </cell>
          <cell r="G1530">
            <v>4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186</v>
          </cell>
          <cell r="N1530">
            <v>16</v>
          </cell>
        </row>
        <row r="1531">
          <cell r="A1531" t="str">
            <v>316</v>
          </cell>
          <cell r="B1531" t="str">
            <v>1498</v>
          </cell>
          <cell r="C1531" t="str">
            <v>B</v>
          </cell>
          <cell r="D1531">
            <v>680</v>
          </cell>
          <cell r="E1531">
            <v>181</v>
          </cell>
          <cell r="F1531">
            <v>285</v>
          </cell>
          <cell r="G1531">
            <v>24</v>
          </cell>
          <cell r="H1531">
            <v>1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491</v>
          </cell>
          <cell r="N1531">
            <v>5</v>
          </cell>
        </row>
        <row r="1532">
          <cell r="A1532" t="str">
            <v>316</v>
          </cell>
          <cell r="B1532" t="str">
            <v>1498</v>
          </cell>
          <cell r="C1532" t="str">
            <v>C1</v>
          </cell>
          <cell r="D1532">
            <v>680</v>
          </cell>
          <cell r="E1532">
            <v>115</v>
          </cell>
          <cell r="F1532">
            <v>348</v>
          </cell>
          <cell r="G1532">
            <v>23</v>
          </cell>
          <cell r="H1532">
            <v>10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496</v>
          </cell>
          <cell r="N1532">
            <v>9</v>
          </cell>
        </row>
        <row r="1533">
          <cell r="A1533" t="str">
            <v>316</v>
          </cell>
          <cell r="B1533" t="str">
            <v>1499</v>
          </cell>
          <cell r="C1533" t="str">
            <v>B</v>
          </cell>
          <cell r="D1533">
            <v>701</v>
          </cell>
          <cell r="E1533">
            <v>86</v>
          </cell>
          <cell r="F1533">
            <v>341</v>
          </cell>
          <cell r="G1533">
            <v>22</v>
          </cell>
          <cell r="H1533">
            <v>10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459</v>
          </cell>
          <cell r="N1533">
            <v>0</v>
          </cell>
        </row>
        <row r="1534">
          <cell r="A1534" t="str">
            <v>316</v>
          </cell>
          <cell r="B1534" t="str">
            <v>1499</v>
          </cell>
          <cell r="C1534" t="str">
            <v>C1</v>
          </cell>
          <cell r="D1534">
            <v>702</v>
          </cell>
          <cell r="E1534">
            <v>105</v>
          </cell>
          <cell r="F1534">
            <v>366</v>
          </cell>
          <cell r="G1534">
            <v>27</v>
          </cell>
          <cell r="H1534">
            <v>14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512</v>
          </cell>
          <cell r="N1534">
            <v>13</v>
          </cell>
        </row>
        <row r="1535">
          <cell r="A1535" t="str">
            <v>316</v>
          </cell>
          <cell r="B1535" t="str">
            <v>1500</v>
          </cell>
          <cell r="C1535" t="str">
            <v>B</v>
          </cell>
          <cell r="D1535">
            <v>612</v>
          </cell>
          <cell r="E1535">
            <v>17</v>
          </cell>
          <cell r="F1535">
            <v>200</v>
          </cell>
          <cell r="G1535">
            <v>193</v>
          </cell>
          <cell r="H1535">
            <v>9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419</v>
          </cell>
          <cell r="N1535">
            <v>7</v>
          </cell>
        </row>
        <row r="1536">
          <cell r="A1536" t="str">
            <v>316</v>
          </cell>
          <cell r="B1536" t="str">
            <v>1500</v>
          </cell>
          <cell r="C1536" t="str">
            <v>C1</v>
          </cell>
          <cell r="D1536">
            <v>613</v>
          </cell>
          <cell r="E1536">
            <v>40</v>
          </cell>
          <cell r="F1536">
            <v>175</v>
          </cell>
          <cell r="G1536">
            <v>203</v>
          </cell>
          <cell r="H1536">
            <v>4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422</v>
          </cell>
          <cell r="N1536">
            <v>0</v>
          </cell>
        </row>
        <row r="1537">
          <cell r="A1537" t="str">
            <v>316</v>
          </cell>
          <cell r="B1537" t="str">
            <v>1501</v>
          </cell>
          <cell r="C1537" t="str">
            <v>B</v>
          </cell>
          <cell r="D1537">
            <v>486</v>
          </cell>
          <cell r="E1537">
            <v>7</v>
          </cell>
          <cell r="F1537">
            <v>114</v>
          </cell>
          <cell r="G1537">
            <v>161</v>
          </cell>
          <cell r="H1537">
            <v>16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298</v>
          </cell>
          <cell r="N1537">
            <v>0</v>
          </cell>
        </row>
        <row r="1538">
          <cell r="A1538" t="str">
            <v>316</v>
          </cell>
          <cell r="B1538" t="str">
            <v>1501</v>
          </cell>
          <cell r="C1538" t="str">
            <v>C1</v>
          </cell>
          <cell r="D1538">
            <v>486</v>
          </cell>
          <cell r="E1538">
            <v>2</v>
          </cell>
          <cell r="F1538">
            <v>141</v>
          </cell>
          <cell r="G1538">
            <v>171</v>
          </cell>
          <cell r="H1538">
            <v>7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321</v>
          </cell>
          <cell r="N1538">
            <v>3</v>
          </cell>
        </row>
        <row r="1539">
          <cell r="A1539" t="str">
            <v>316</v>
          </cell>
          <cell r="B1539" t="str">
            <v>1502</v>
          </cell>
          <cell r="C1539" t="str">
            <v>B</v>
          </cell>
          <cell r="D1539">
            <v>386</v>
          </cell>
          <cell r="E1539">
            <v>10</v>
          </cell>
          <cell r="F1539">
            <v>84</v>
          </cell>
          <cell r="G1539">
            <v>170</v>
          </cell>
          <cell r="H1539">
            <v>6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270</v>
          </cell>
          <cell r="N1539">
            <v>1</v>
          </cell>
        </row>
        <row r="1540">
          <cell r="A1540" t="str">
            <v>316</v>
          </cell>
          <cell r="B1540" t="str">
            <v>1502</v>
          </cell>
          <cell r="C1540" t="str">
            <v>C1</v>
          </cell>
          <cell r="D1540">
            <v>386</v>
          </cell>
          <cell r="E1540">
            <v>14</v>
          </cell>
          <cell r="F1540">
            <v>103</v>
          </cell>
          <cell r="G1540">
            <v>133</v>
          </cell>
          <cell r="H1540">
            <v>3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253</v>
          </cell>
          <cell r="N1540">
            <v>0</v>
          </cell>
        </row>
        <row r="1541">
          <cell r="A1541" t="str">
            <v>316</v>
          </cell>
          <cell r="B1541" t="str">
            <v>1503</v>
          </cell>
          <cell r="C1541" t="str">
            <v>B</v>
          </cell>
          <cell r="D1541">
            <v>632</v>
          </cell>
          <cell r="E1541">
            <v>32</v>
          </cell>
          <cell r="F1541">
            <v>87</v>
          </cell>
          <cell r="G1541">
            <v>107</v>
          </cell>
          <cell r="H1541">
            <v>46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272</v>
          </cell>
          <cell r="N1541">
            <v>13</v>
          </cell>
        </row>
        <row r="1542">
          <cell r="A1542" t="str">
            <v>316</v>
          </cell>
          <cell r="B1542" t="str">
            <v>1503</v>
          </cell>
          <cell r="C1542" t="str">
            <v>C1</v>
          </cell>
          <cell r="D1542">
            <v>633</v>
          </cell>
          <cell r="E1542">
            <v>42</v>
          </cell>
          <cell r="F1542">
            <v>62</v>
          </cell>
          <cell r="G1542">
            <v>122</v>
          </cell>
          <cell r="H1542">
            <v>28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254</v>
          </cell>
          <cell r="N1542">
            <v>12</v>
          </cell>
        </row>
        <row r="1543">
          <cell r="A1543" t="str">
            <v>316</v>
          </cell>
          <cell r="B1543" t="str">
            <v>1503</v>
          </cell>
          <cell r="C1543" t="str">
            <v>C2</v>
          </cell>
          <cell r="D1543">
            <v>633</v>
          </cell>
          <cell r="E1543">
            <v>49</v>
          </cell>
          <cell r="F1543">
            <v>67</v>
          </cell>
          <cell r="G1543">
            <v>138</v>
          </cell>
          <cell r="H1543">
            <v>27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281</v>
          </cell>
          <cell r="N1543">
            <v>0</v>
          </cell>
        </row>
        <row r="1544">
          <cell r="A1544" t="str">
            <v>316</v>
          </cell>
          <cell r="B1544" t="str">
            <v>1504</v>
          </cell>
          <cell r="C1544" t="str">
            <v>B</v>
          </cell>
          <cell r="D1544">
            <v>392</v>
          </cell>
          <cell r="E1544">
            <v>23</v>
          </cell>
          <cell r="F1544">
            <v>53</v>
          </cell>
          <cell r="G1544">
            <v>67</v>
          </cell>
          <cell r="H1544">
            <v>18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161</v>
          </cell>
          <cell r="N1544">
            <v>4</v>
          </cell>
        </row>
        <row r="1545">
          <cell r="A1545" t="str">
            <v>316</v>
          </cell>
          <cell r="B1545" t="str">
            <v>1505</v>
          </cell>
          <cell r="C1545" t="str">
            <v>B</v>
          </cell>
          <cell r="D1545">
            <v>548</v>
          </cell>
          <cell r="E1545">
            <v>21</v>
          </cell>
          <cell r="F1545">
            <v>59</v>
          </cell>
          <cell r="G1545">
            <v>112</v>
          </cell>
          <cell r="H1545">
            <v>36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228</v>
          </cell>
          <cell r="N1545">
            <v>5</v>
          </cell>
        </row>
        <row r="1546">
          <cell r="A1546" t="str">
            <v>316</v>
          </cell>
          <cell r="B1546" t="str">
            <v>1505</v>
          </cell>
          <cell r="C1546" t="str">
            <v>C1</v>
          </cell>
          <cell r="D1546">
            <v>548</v>
          </cell>
          <cell r="E1546">
            <v>17</v>
          </cell>
          <cell r="F1546">
            <v>78</v>
          </cell>
          <cell r="G1546">
            <v>111</v>
          </cell>
          <cell r="H1546">
            <v>27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233</v>
          </cell>
          <cell r="N1546">
            <v>0</v>
          </cell>
        </row>
        <row r="1547">
          <cell r="A1547" t="str">
            <v>316</v>
          </cell>
          <cell r="B1547" t="str">
            <v>1505</v>
          </cell>
          <cell r="C1547" t="str">
            <v>C2</v>
          </cell>
          <cell r="D1547">
            <v>548</v>
          </cell>
          <cell r="E1547">
            <v>19</v>
          </cell>
          <cell r="F1547">
            <v>74</v>
          </cell>
          <cell r="G1547">
            <v>140</v>
          </cell>
          <cell r="H1547">
            <v>27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260</v>
          </cell>
          <cell r="N1547">
            <v>8</v>
          </cell>
        </row>
        <row r="1548">
          <cell r="A1548" t="str">
            <v>316</v>
          </cell>
          <cell r="B1548" t="str">
            <v>1506</v>
          </cell>
          <cell r="C1548" t="str">
            <v>B</v>
          </cell>
          <cell r="D1548">
            <v>511</v>
          </cell>
          <cell r="E1548">
            <v>22</v>
          </cell>
          <cell r="F1548">
            <v>76</v>
          </cell>
          <cell r="G1548">
            <v>81</v>
          </cell>
          <cell r="H1548">
            <v>37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216</v>
          </cell>
          <cell r="N1548">
            <v>7</v>
          </cell>
        </row>
        <row r="1549">
          <cell r="A1549" t="str">
            <v>316</v>
          </cell>
          <cell r="B1549" t="str">
            <v>1506</v>
          </cell>
          <cell r="C1549" t="str">
            <v>C1</v>
          </cell>
          <cell r="D1549">
            <v>511</v>
          </cell>
          <cell r="E1549">
            <v>27</v>
          </cell>
          <cell r="F1549">
            <v>73</v>
          </cell>
          <cell r="G1549">
            <v>94</v>
          </cell>
          <cell r="H1549">
            <v>38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232</v>
          </cell>
          <cell r="N1549">
            <v>4</v>
          </cell>
        </row>
        <row r="1550">
          <cell r="A1550" t="str">
            <v>316</v>
          </cell>
          <cell r="B1550" t="str">
            <v>1506</v>
          </cell>
          <cell r="C1550" t="str">
            <v>C2</v>
          </cell>
          <cell r="D1550">
            <v>511</v>
          </cell>
          <cell r="E1550">
            <v>27</v>
          </cell>
          <cell r="F1550">
            <v>63</v>
          </cell>
          <cell r="G1550">
            <v>107</v>
          </cell>
          <cell r="H1550">
            <v>31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228</v>
          </cell>
          <cell r="N1550">
            <v>0</v>
          </cell>
        </row>
        <row r="1551">
          <cell r="A1551" t="str">
            <v>316</v>
          </cell>
          <cell r="B1551" t="str">
            <v>1507</v>
          </cell>
          <cell r="C1551" t="str">
            <v>B</v>
          </cell>
          <cell r="D1551">
            <v>597</v>
          </cell>
          <cell r="E1551">
            <v>31</v>
          </cell>
          <cell r="F1551">
            <v>70</v>
          </cell>
          <cell r="G1551">
            <v>126</v>
          </cell>
          <cell r="H1551">
            <v>62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289</v>
          </cell>
          <cell r="N1551">
            <v>7</v>
          </cell>
        </row>
        <row r="1552">
          <cell r="A1552" t="str">
            <v>316</v>
          </cell>
          <cell r="B1552" t="str">
            <v>1507</v>
          </cell>
          <cell r="C1552" t="str">
            <v>C1</v>
          </cell>
          <cell r="D1552">
            <v>598</v>
          </cell>
          <cell r="E1552">
            <v>18</v>
          </cell>
          <cell r="F1552">
            <v>69</v>
          </cell>
          <cell r="G1552">
            <v>130</v>
          </cell>
          <cell r="H1552">
            <v>54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271</v>
          </cell>
          <cell r="N1552">
            <v>7</v>
          </cell>
        </row>
        <row r="1553">
          <cell r="A1553" t="str">
            <v>316</v>
          </cell>
          <cell r="B1553" t="str">
            <v>1508</v>
          </cell>
          <cell r="C1553" t="str">
            <v>B</v>
          </cell>
          <cell r="D1553">
            <v>427</v>
          </cell>
          <cell r="E1553">
            <v>32</v>
          </cell>
          <cell r="F1553">
            <v>182</v>
          </cell>
          <cell r="G1553">
            <v>92</v>
          </cell>
          <cell r="H1553">
            <v>8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314</v>
          </cell>
          <cell r="N1553">
            <v>1</v>
          </cell>
        </row>
        <row r="1554">
          <cell r="A1554" t="str">
            <v>316</v>
          </cell>
          <cell r="B1554" t="str">
            <v>1509</v>
          </cell>
          <cell r="C1554" t="str">
            <v>B</v>
          </cell>
          <cell r="D1554">
            <v>375</v>
          </cell>
          <cell r="E1554">
            <v>26</v>
          </cell>
          <cell r="F1554">
            <v>46</v>
          </cell>
          <cell r="G1554">
            <v>67</v>
          </cell>
          <cell r="H1554">
            <v>27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166</v>
          </cell>
          <cell r="N1554">
            <v>6</v>
          </cell>
        </row>
        <row r="1555">
          <cell r="A1555" t="str">
            <v>316</v>
          </cell>
          <cell r="B1555" t="str">
            <v>1509</v>
          </cell>
          <cell r="C1555" t="str">
            <v>C1</v>
          </cell>
          <cell r="D1555">
            <v>376</v>
          </cell>
          <cell r="E1555">
            <v>41</v>
          </cell>
          <cell r="F1555">
            <v>57</v>
          </cell>
          <cell r="G1555">
            <v>58</v>
          </cell>
          <cell r="H1555">
            <v>24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180</v>
          </cell>
          <cell r="N1555">
            <v>7</v>
          </cell>
        </row>
        <row r="1556">
          <cell r="A1556" t="str">
            <v>316</v>
          </cell>
          <cell r="B1556" t="str">
            <v>1510</v>
          </cell>
          <cell r="C1556" t="str">
            <v>B</v>
          </cell>
          <cell r="D1556">
            <v>455</v>
          </cell>
          <cell r="E1556">
            <v>17</v>
          </cell>
          <cell r="F1556">
            <v>49</v>
          </cell>
          <cell r="G1556">
            <v>109</v>
          </cell>
          <cell r="H1556">
            <v>21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196</v>
          </cell>
          <cell r="N1556">
            <v>3</v>
          </cell>
        </row>
        <row r="1557">
          <cell r="A1557" t="str">
            <v>316</v>
          </cell>
          <cell r="B1557" t="str">
            <v>1510</v>
          </cell>
          <cell r="C1557" t="str">
            <v>C1</v>
          </cell>
          <cell r="D1557">
            <v>455</v>
          </cell>
          <cell r="E1557">
            <v>12</v>
          </cell>
          <cell r="F1557">
            <v>69</v>
          </cell>
          <cell r="G1557">
            <v>85</v>
          </cell>
          <cell r="H1557">
            <v>25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191</v>
          </cell>
          <cell r="N1557">
            <v>2</v>
          </cell>
        </row>
        <row r="1558">
          <cell r="A1558" t="str">
            <v>322</v>
          </cell>
          <cell r="B1558" t="str">
            <v>1516</v>
          </cell>
          <cell r="C1558" t="str">
            <v>B</v>
          </cell>
          <cell r="D1558">
            <v>451</v>
          </cell>
          <cell r="E1558">
            <v>7</v>
          </cell>
          <cell r="F1558">
            <v>155</v>
          </cell>
          <cell r="G1558">
            <v>141</v>
          </cell>
          <cell r="H1558">
            <v>6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309</v>
          </cell>
          <cell r="N1558">
            <v>11</v>
          </cell>
        </row>
        <row r="1559">
          <cell r="A1559" t="str">
            <v>322</v>
          </cell>
          <cell r="B1559" t="str">
            <v>1516</v>
          </cell>
          <cell r="C1559" t="str">
            <v>C1</v>
          </cell>
          <cell r="D1559">
            <v>451</v>
          </cell>
          <cell r="E1559" t="str">
            <v>VOTACION ANULADA POR RESOLUCION DEL TRIBUNAL ESTATAL ELECTORAL</v>
          </cell>
        </row>
        <row r="1560">
          <cell r="A1560" t="str">
            <v>322</v>
          </cell>
          <cell r="B1560" t="str">
            <v>1517</v>
          </cell>
          <cell r="C1560" t="str">
            <v>B</v>
          </cell>
          <cell r="D1560">
            <v>450</v>
          </cell>
          <cell r="E1560">
            <v>9</v>
          </cell>
          <cell r="F1560">
            <v>119</v>
          </cell>
          <cell r="G1560">
            <v>151</v>
          </cell>
          <cell r="H1560">
            <v>2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281</v>
          </cell>
          <cell r="N1560">
            <v>6</v>
          </cell>
        </row>
        <row r="1561">
          <cell r="A1561" t="str">
            <v>322</v>
          </cell>
          <cell r="B1561" t="str">
            <v>1517</v>
          </cell>
          <cell r="C1561" t="str">
            <v>C1</v>
          </cell>
          <cell r="D1561">
            <v>451</v>
          </cell>
          <cell r="E1561">
            <v>4</v>
          </cell>
          <cell r="F1561">
            <v>109</v>
          </cell>
          <cell r="G1561">
            <v>161</v>
          </cell>
          <cell r="H1561">
            <v>8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282</v>
          </cell>
          <cell r="N1561">
            <v>12</v>
          </cell>
        </row>
        <row r="1562">
          <cell r="A1562" t="str">
            <v>322</v>
          </cell>
          <cell r="B1562" t="str">
            <v>1518</v>
          </cell>
          <cell r="C1562" t="str">
            <v>B</v>
          </cell>
          <cell r="D1562">
            <v>557</v>
          </cell>
          <cell r="E1562">
            <v>15</v>
          </cell>
          <cell r="F1562">
            <v>167</v>
          </cell>
          <cell r="G1562">
            <v>178</v>
          </cell>
          <cell r="H1562">
            <v>2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362</v>
          </cell>
          <cell r="N1562">
            <v>10</v>
          </cell>
        </row>
        <row r="1563">
          <cell r="A1563" t="str">
            <v>322</v>
          </cell>
          <cell r="B1563" t="str">
            <v>1518</v>
          </cell>
          <cell r="C1563" t="str">
            <v>C1</v>
          </cell>
          <cell r="D1563">
            <v>557</v>
          </cell>
          <cell r="E1563">
            <v>9</v>
          </cell>
          <cell r="F1563">
            <v>171</v>
          </cell>
          <cell r="G1563">
            <v>190</v>
          </cell>
          <cell r="H1563">
            <v>8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378</v>
          </cell>
          <cell r="N1563">
            <v>8</v>
          </cell>
        </row>
        <row r="1564">
          <cell r="A1564" t="str">
            <v>322</v>
          </cell>
          <cell r="B1564" t="str">
            <v>1518</v>
          </cell>
          <cell r="C1564" t="str">
            <v>C2</v>
          </cell>
          <cell r="D1564">
            <v>558</v>
          </cell>
          <cell r="E1564">
            <v>4</v>
          </cell>
          <cell r="F1564">
            <v>177</v>
          </cell>
          <cell r="G1564">
            <v>192</v>
          </cell>
          <cell r="H1564">
            <v>12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385</v>
          </cell>
          <cell r="N1564">
            <v>8</v>
          </cell>
        </row>
        <row r="1565">
          <cell r="A1565" t="str">
            <v>322</v>
          </cell>
          <cell r="B1565" t="str">
            <v>1519</v>
          </cell>
          <cell r="C1565" t="str">
            <v>B</v>
          </cell>
          <cell r="D1565">
            <v>565</v>
          </cell>
          <cell r="E1565">
            <v>16</v>
          </cell>
          <cell r="F1565">
            <v>184</v>
          </cell>
          <cell r="G1565">
            <v>189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389</v>
          </cell>
          <cell r="N1565">
            <v>7</v>
          </cell>
        </row>
        <row r="1566">
          <cell r="A1566" t="str">
            <v>322</v>
          </cell>
          <cell r="B1566" t="str">
            <v>1519</v>
          </cell>
          <cell r="C1566" t="str">
            <v>C1</v>
          </cell>
          <cell r="D1566">
            <v>565</v>
          </cell>
          <cell r="E1566">
            <v>10</v>
          </cell>
          <cell r="F1566">
            <v>188</v>
          </cell>
          <cell r="G1566">
            <v>169</v>
          </cell>
          <cell r="H1566">
            <v>4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371</v>
          </cell>
          <cell r="N1566">
            <v>13</v>
          </cell>
        </row>
        <row r="1567">
          <cell r="A1567" t="str">
            <v>322</v>
          </cell>
          <cell r="B1567" t="str">
            <v>1519</v>
          </cell>
          <cell r="C1567" t="str">
            <v>C2</v>
          </cell>
          <cell r="D1567">
            <v>566</v>
          </cell>
          <cell r="E1567">
            <v>9</v>
          </cell>
          <cell r="F1567">
            <v>191</v>
          </cell>
          <cell r="G1567">
            <v>192</v>
          </cell>
          <cell r="H1567">
            <v>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394</v>
          </cell>
          <cell r="N1567">
            <v>15</v>
          </cell>
        </row>
        <row r="1568">
          <cell r="A1568" t="str">
            <v>322</v>
          </cell>
          <cell r="B1568" t="str">
            <v>1520</v>
          </cell>
          <cell r="C1568" t="str">
            <v>B</v>
          </cell>
          <cell r="D1568">
            <v>601</v>
          </cell>
          <cell r="E1568">
            <v>15</v>
          </cell>
          <cell r="F1568">
            <v>192</v>
          </cell>
          <cell r="G1568">
            <v>176</v>
          </cell>
          <cell r="H1568">
            <v>7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390</v>
          </cell>
          <cell r="N1568">
            <v>12</v>
          </cell>
        </row>
        <row r="1569">
          <cell r="A1569" t="str">
            <v>322</v>
          </cell>
          <cell r="B1569" t="str">
            <v>1520</v>
          </cell>
          <cell r="C1569" t="str">
            <v>C1</v>
          </cell>
          <cell r="D1569">
            <v>601</v>
          </cell>
          <cell r="E1569">
            <v>16</v>
          </cell>
          <cell r="F1569">
            <v>211</v>
          </cell>
          <cell r="G1569">
            <v>169</v>
          </cell>
          <cell r="H1569">
            <v>3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399</v>
          </cell>
          <cell r="N1569">
            <v>6</v>
          </cell>
        </row>
        <row r="1570">
          <cell r="A1570" t="str">
            <v>322</v>
          </cell>
          <cell r="B1570" t="str">
            <v>1521</v>
          </cell>
          <cell r="C1570" t="str">
            <v>B</v>
          </cell>
          <cell r="D1570">
            <v>660</v>
          </cell>
          <cell r="E1570">
            <v>10</v>
          </cell>
          <cell r="F1570">
            <v>167</v>
          </cell>
          <cell r="G1570">
            <v>255</v>
          </cell>
          <cell r="H1570">
            <v>4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436</v>
          </cell>
          <cell r="N1570">
            <v>15</v>
          </cell>
        </row>
        <row r="1571">
          <cell r="A1571" t="str">
            <v>322</v>
          </cell>
          <cell r="B1571" t="str">
            <v>1522</v>
          </cell>
          <cell r="C1571" t="str">
            <v>B</v>
          </cell>
          <cell r="D1571">
            <v>594</v>
          </cell>
          <cell r="E1571">
            <v>17</v>
          </cell>
          <cell r="F1571">
            <v>215</v>
          </cell>
          <cell r="G1571">
            <v>186</v>
          </cell>
          <cell r="H1571">
            <v>4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422</v>
          </cell>
          <cell r="N1571">
            <v>16</v>
          </cell>
        </row>
        <row r="1572">
          <cell r="A1572" t="str">
            <v>322</v>
          </cell>
          <cell r="B1572" t="str">
            <v>1522</v>
          </cell>
          <cell r="C1572" t="str">
            <v>C1</v>
          </cell>
          <cell r="D1572">
            <v>595</v>
          </cell>
          <cell r="E1572">
            <v>10</v>
          </cell>
          <cell r="F1572">
            <v>224</v>
          </cell>
          <cell r="G1572">
            <v>186</v>
          </cell>
          <cell r="H1572">
            <v>7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427</v>
          </cell>
          <cell r="N1572">
            <v>10</v>
          </cell>
        </row>
        <row r="1573">
          <cell r="A1573" t="str">
            <v>322</v>
          </cell>
          <cell r="B1573" t="str">
            <v>1523</v>
          </cell>
          <cell r="C1573" t="str">
            <v>B</v>
          </cell>
          <cell r="D1573">
            <v>511</v>
          </cell>
          <cell r="E1573">
            <v>5</v>
          </cell>
          <cell r="F1573">
            <v>188</v>
          </cell>
          <cell r="G1573">
            <v>135</v>
          </cell>
          <cell r="H1573">
            <v>9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337</v>
          </cell>
          <cell r="N1573">
            <v>49</v>
          </cell>
        </row>
        <row r="1574">
          <cell r="A1574" t="str">
            <v>322</v>
          </cell>
          <cell r="B1574" t="str">
            <v>1524</v>
          </cell>
          <cell r="C1574" t="str">
            <v>B</v>
          </cell>
          <cell r="D1574">
            <v>367</v>
          </cell>
          <cell r="E1574">
            <v>7</v>
          </cell>
          <cell r="F1574">
            <v>163</v>
          </cell>
          <cell r="G1574">
            <v>63</v>
          </cell>
          <cell r="H1574">
            <v>4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237</v>
          </cell>
          <cell r="N1574">
            <v>17</v>
          </cell>
        </row>
        <row r="1575">
          <cell r="A1575" t="str">
            <v>322</v>
          </cell>
          <cell r="B1575" t="str">
            <v>1524</v>
          </cell>
          <cell r="C1575" t="str">
            <v>X1</v>
          </cell>
          <cell r="D1575">
            <v>172</v>
          </cell>
          <cell r="E1575">
            <v>1</v>
          </cell>
          <cell r="F1575">
            <v>74</v>
          </cell>
          <cell r="G1575">
            <v>61</v>
          </cell>
          <cell r="H1575">
            <v>1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137</v>
          </cell>
          <cell r="N1575">
            <v>3</v>
          </cell>
        </row>
        <row r="1576">
          <cell r="A1576" t="str">
            <v>322</v>
          </cell>
          <cell r="B1576" t="str">
            <v>1525</v>
          </cell>
          <cell r="C1576" t="str">
            <v>B</v>
          </cell>
          <cell r="D1576">
            <v>410</v>
          </cell>
          <cell r="E1576">
            <v>5</v>
          </cell>
          <cell r="F1576">
            <v>158</v>
          </cell>
          <cell r="G1576">
            <v>127</v>
          </cell>
          <cell r="H1576">
            <v>4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294</v>
          </cell>
          <cell r="N1576">
            <v>10</v>
          </cell>
        </row>
        <row r="1577">
          <cell r="A1577" t="str">
            <v>322</v>
          </cell>
          <cell r="B1577" t="str">
            <v>1525</v>
          </cell>
          <cell r="C1577" t="str">
            <v>C1</v>
          </cell>
          <cell r="D1577">
            <v>410</v>
          </cell>
          <cell r="E1577">
            <v>5</v>
          </cell>
          <cell r="F1577">
            <v>125</v>
          </cell>
          <cell r="G1577">
            <v>145</v>
          </cell>
          <cell r="H1577">
            <v>7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282</v>
          </cell>
          <cell r="N1577">
            <v>19</v>
          </cell>
        </row>
        <row r="1578">
          <cell r="A1578" t="str">
            <v>322</v>
          </cell>
          <cell r="B1578" t="str">
            <v>1526</v>
          </cell>
          <cell r="C1578" t="str">
            <v>B</v>
          </cell>
          <cell r="D1578">
            <v>46</v>
          </cell>
          <cell r="E1578">
            <v>0</v>
          </cell>
          <cell r="F1578">
            <v>19</v>
          </cell>
          <cell r="G1578">
            <v>5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24</v>
          </cell>
          <cell r="N1578">
            <v>0</v>
          </cell>
        </row>
        <row r="1579">
          <cell r="A1579" t="str">
            <v>322</v>
          </cell>
          <cell r="B1579" t="str">
            <v>1527</v>
          </cell>
          <cell r="C1579" t="str">
            <v>B</v>
          </cell>
          <cell r="D1579">
            <v>593</v>
          </cell>
          <cell r="E1579">
            <v>6</v>
          </cell>
          <cell r="F1579">
            <v>152</v>
          </cell>
          <cell r="G1579">
            <v>217</v>
          </cell>
          <cell r="H1579">
            <v>2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377</v>
          </cell>
          <cell r="N1579">
            <v>0</v>
          </cell>
        </row>
        <row r="1580">
          <cell r="A1580" t="str">
            <v>322</v>
          </cell>
          <cell r="B1580" t="str">
            <v>1527</v>
          </cell>
          <cell r="C1580" t="str">
            <v>C1</v>
          </cell>
          <cell r="D1580">
            <v>593</v>
          </cell>
          <cell r="E1580">
            <v>6</v>
          </cell>
          <cell r="F1580">
            <v>173</v>
          </cell>
          <cell r="G1580">
            <v>197</v>
          </cell>
          <cell r="H1580">
            <v>6</v>
          </cell>
          <cell r="I1580">
            <v>0</v>
          </cell>
          <cell r="J1580">
            <v>0</v>
          </cell>
          <cell r="K1580">
            <v>0</v>
          </cell>
          <cell r="L1580">
            <v>3</v>
          </cell>
          <cell r="M1580">
            <v>385</v>
          </cell>
          <cell r="N1580">
            <v>24</v>
          </cell>
        </row>
        <row r="1581">
          <cell r="A1581" t="str">
            <v>322</v>
          </cell>
          <cell r="B1581" t="str">
            <v>1528</v>
          </cell>
          <cell r="C1581" t="str">
            <v>B</v>
          </cell>
          <cell r="D1581">
            <v>478</v>
          </cell>
          <cell r="E1581">
            <v>4</v>
          </cell>
          <cell r="F1581">
            <v>198</v>
          </cell>
          <cell r="G1581">
            <v>114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316</v>
          </cell>
          <cell r="N1581">
            <v>20</v>
          </cell>
        </row>
        <row r="1582">
          <cell r="A1582" t="str">
            <v>322</v>
          </cell>
          <cell r="B1582" t="str">
            <v>1528</v>
          </cell>
          <cell r="C1582" t="str">
            <v>C1</v>
          </cell>
          <cell r="D1582">
            <v>479</v>
          </cell>
          <cell r="E1582">
            <v>0</v>
          </cell>
          <cell r="F1582">
            <v>157</v>
          </cell>
          <cell r="G1582">
            <v>129</v>
          </cell>
          <cell r="H1582">
            <v>1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287</v>
          </cell>
          <cell r="N1582">
            <v>15</v>
          </cell>
        </row>
        <row r="1583">
          <cell r="A1583" t="str">
            <v>322</v>
          </cell>
          <cell r="B1583" t="str">
            <v>1529</v>
          </cell>
          <cell r="C1583" t="str">
            <v>B</v>
          </cell>
          <cell r="D1583">
            <v>630</v>
          </cell>
          <cell r="E1583">
            <v>4</v>
          </cell>
          <cell r="F1583">
            <v>249</v>
          </cell>
          <cell r="G1583">
            <v>193</v>
          </cell>
          <cell r="H1583">
            <v>4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450</v>
          </cell>
          <cell r="N1583">
            <v>13</v>
          </cell>
        </row>
        <row r="1584">
          <cell r="A1584" t="str">
            <v>322</v>
          </cell>
          <cell r="B1584" t="str">
            <v>1529</v>
          </cell>
          <cell r="C1584" t="str">
            <v>C1</v>
          </cell>
          <cell r="D1584">
            <v>631</v>
          </cell>
          <cell r="E1584">
            <v>5</v>
          </cell>
          <cell r="F1584">
            <v>245</v>
          </cell>
          <cell r="G1584">
            <v>184</v>
          </cell>
          <cell r="H1584">
            <v>3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437</v>
          </cell>
          <cell r="N1584">
            <v>0</v>
          </cell>
        </row>
        <row r="1585">
          <cell r="A1585" t="str">
            <v>322</v>
          </cell>
          <cell r="B1585" t="str">
            <v>1530</v>
          </cell>
          <cell r="C1585" t="str">
            <v>B</v>
          </cell>
          <cell r="D1585">
            <v>449</v>
          </cell>
          <cell r="E1585">
            <v>6</v>
          </cell>
          <cell r="F1585">
            <v>113</v>
          </cell>
          <cell r="G1585">
            <v>221</v>
          </cell>
          <cell r="H1585">
            <v>2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342</v>
          </cell>
          <cell r="N1585">
            <v>4</v>
          </cell>
        </row>
        <row r="1586">
          <cell r="A1586" t="str">
            <v>322</v>
          </cell>
          <cell r="B1586" t="str">
            <v>1530</v>
          </cell>
          <cell r="C1586" t="str">
            <v>C1</v>
          </cell>
          <cell r="D1586">
            <v>449</v>
          </cell>
          <cell r="E1586">
            <v>1</v>
          </cell>
          <cell r="F1586">
            <v>131</v>
          </cell>
          <cell r="G1586">
            <v>183</v>
          </cell>
          <cell r="H1586">
            <v>6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321</v>
          </cell>
          <cell r="N1586">
            <v>13</v>
          </cell>
        </row>
        <row r="1587">
          <cell r="A1587" t="str">
            <v>322</v>
          </cell>
          <cell r="B1587" t="str">
            <v>1531</v>
          </cell>
          <cell r="C1587" t="str">
            <v>B</v>
          </cell>
          <cell r="D1587">
            <v>494</v>
          </cell>
          <cell r="E1587">
            <v>6</v>
          </cell>
          <cell r="F1587">
            <v>162</v>
          </cell>
          <cell r="G1587">
            <v>193</v>
          </cell>
          <cell r="H1587">
            <v>1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363</v>
          </cell>
          <cell r="N1587">
            <v>3</v>
          </cell>
        </row>
        <row r="1588">
          <cell r="A1588" t="str">
            <v>322</v>
          </cell>
          <cell r="B1588" t="str">
            <v>1531</v>
          </cell>
          <cell r="C1588" t="str">
            <v>C1</v>
          </cell>
          <cell r="D1588">
            <v>494</v>
          </cell>
          <cell r="E1588">
            <v>2</v>
          </cell>
          <cell r="F1588">
            <v>195</v>
          </cell>
          <cell r="G1588">
            <v>174</v>
          </cell>
          <cell r="H1588">
            <v>2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373</v>
          </cell>
          <cell r="N1588">
            <v>9</v>
          </cell>
        </row>
        <row r="1589">
          <cell r="A1589" t="str">
            <v>322</v>
          </cell>
          <cell r="B1589" t="str">
            <v>1532</v>
          </cell>
          <cell r="C1589" t="str">
            <v>B</v>
          </cell>
          <cell r="D1589">
            <v>442</v>
          </cell>
          <cell r="E1589">
            <v>2</v>
          </cell>
          <cell r="F1589">
            <v>126</v>
          </cell>
          <cell r="G1589">
            <v>117</v>
          </cell>
          <cell r="H1589">
            <v>4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249</v>
          </cell>
          <cell r="N1589">
            <v>11</v>
          </cell>
        </row>
        <row r="1590">
          <cell r="A1590" t="str">
            <v>322</v>
          </cell>
          <cell r="B1590" t="str">
            <v>1532</v>
          </cell>
          <cell r="C1590" t="str">
            <v>C1</v>
          </cell>
          <cell r="D1590">
            <v>442</v>
          </cell>
          <cell r="E1590">
            <v>4</v>
          </cell>
          <cell r="F1590">
            <v>112</v>
          </cell>
          <cell r="G1590">
            <v>107</v>
          </cell>
          <cell r="H1590">
            <v>6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229</v>
          </cell>
          <cell r="N1590">
            <v>18</v>
          </cell>
        </row>
        <row r="1591">
          <cell r="A1591" t="str">
            <v>322</v>
          </cell>
          <cell r="B1591" t="str">
            <v>1533</v>
          </cell>
          <cell r="C1591" t="str">
            <v>B</v>
          </cell>
          <cell r="D1591">
            <v>615</v>
          </cell>
          <cell r="E1591">
            <v>21</v>
          </cell>
          <cell r="F1591">
            <v>173</v>
          </cell>
          <cell r="G1591">
            <v>139</v>
          </cell>
          <cell r="H1591">
            <v>8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341</v>
          </cell>
          <cell r="N1591">
            <v>6</v>
          </cell>
        </row>
        <row r="1592">
          <cell r="A1592" t="str">
            <v>322</v>
          </cell>
          <cell r="B1592" t="str">
            <v>1533</v>
          </cell>
          <cell r="C1592" t="str">
            <v>C1</v>
          </cell>
          <cell r="D1592">
            <v>616</v>
          </cell>
          <cell r="E1592">
            <v>24</v>
          </cell>
          <cell r="F1592">
            <v>123</v>
          </cell>
          <cell r="G1592">
            <v>164</v>
          </cell>
          <cell r="H1592">
            <v>2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313</v>
          </cell>
          <cell r="N1592">
            <v>6</v>
          </cell>
        </row>
        <row r="1593">
          <cell r="A1593" t="str">
            <v>322</v>
          </cell>
          <cell r="B1593" t="str">
            <v>1534</v>
          </cell>
          <cell r="C1593" t="str">
            <v>B</v>
          </cell>
          <cell r="D1593">
            <v>511</v>
          </cell>
          <cell r="E1593">
            <v>12</v>
          </cell>
          <cell r="F1593">
            <v>187</v>
          </cell>
          <cell r="G1593">
            <v>97</v>
          </cell>
          <cell r="H1593">
            <v>4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300</v>
          </cell>
          <cell r="N1593">
            <v>10</v>
          </cell>
        </row>
        <row r="1594">
          <cell r="A1594" t="str">
            <v>322</v>
          </cell>
          <cell r="B1594" t="str">
            <v>1534</v>
          </cell>
          <cell r="C1594" t="str">
            <v>C1</v>
          </cell>
          <cell r="D1594">
            <v>512</v>
          </cell>
          <cell r="E1594">
            <v>11</v>
          </cell>
          <cell r="F1594">
            <v>192</v>
          </cell>
          <cell r="G1594">
            <v>104</v>
          </cell>
          <cell r="H1594">
            <v>4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311</v>
          </cell>
          <cell r="N1594">
            <v>10</v>
          </cell>
        </row>
        <row r="1595">
          <cell r="A1595" t="str">
            <v>325</v>
          </cell>
          <cell r="B1595" t="str">
            <v>1544</v>
          </cell>
          <cell r="C1595" t="str">
            <v>B</v>
          </cell>
          <cell r="D1595">
            <v>423</v>
          </cell>
          <cell r="E1595">
            <v>0</v>
          </cell>
          <cell r="F1595">
            <v>147</v>
          </cell>
          <cell r="G1595">
            <v>117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264</v>
          </cell>
          <cell r="N1595">
            <v>5</v>
          </cell>
        </row>
        <row r="1596">
          <cell r="A1596" t="str">
            <v>325</v>
          </cell>
          <cell r="B1596" t="str">
            <v>1544</v>
          </cell>
          <cell r="C1596" t="str">
            <v>C1</v>
          </cell>
          <cell r="D1596">
            <v>424</v>
          </cell>
          <cell r="E1596">
            <v>0</v>
          </cell>
          <cell r="F1596">
            <v>166</v>
          </cell>
          <cell r="G1596">
            <v>110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276</v>
          </cell>
          <cell r="N1596">
            <v>2</v>
          </cell>
        </row>
        <row r="1597">
          <cell r="A1597" t="str">
            <v>325</v>
          </cell>
          <cell r="B1597" t="str">
            <v>1545</v>
          </cell>
          <cell r="C1597" t="str">
            <v>B</v>
          </cell>
          <cell r="D1597">
            <v>561</v>
          </cell>
          <cell r="E1597">
            <v>0</v>
          </cell>
          <cell r="F1597">
            <v>174</v>
          </cell>
          <cell r="G1597">
            <v>144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318</v>
          </cell>
          <cell r="N1597">
            <v>17</v>
          </cell>
        </row>
        <row r="1598">
          <cell r="A1598" t="str">
            <v>325</v>
          </cell>
          <cell r="B1598" t="str">
            <v>1545</v>
          </cell>
          <cell r="C1598" t="str">
            <v>C1</v>
          </cell>
          <cell r="D1598">
            <v>562</v>
          </cell>
          <cell r="E1598">
            <v>0</v>
          </cell>
          <cell r="F1598">
            <v>173</v>
          </cell>
          <cell r="G1598">
            <v>150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323</v>
          </cell>
          <cell r="N1598">
            <v>12</v>
          </cell>
        </row>
        <row r="1599">
          <cell r="A1599" t="str">
            <v>325</v>
          </cell>
          <cell r="B1599" t="str">
            <v>1546</v>
          </cell>
          <cell r="C1599" t="str">
            <v>B</v>
          </cell>
          <cell r="D1599">
            <v>639</v>
          </cell>
          <cell r="E1599">
            <v>0</v>
          </cell>
          <cell r="F1599">
            <v>238</v>
          </cell>
          <cell r="G1599">
            <v>170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408</v>
          </cell>
          <cell r="N1599">
            <v>15</v>
          </cell>
        </row>
        <row r="1600">
          <cell r="A1600" t="str">
            <v>325</v>
          </cell>
          <cell r="B1600" t="str">
            <v>1547</v>
          </cell>
          <cell r="C1600" t="str">
            <v>B</v>
          </cell>
          <cell r="D1600">
            <v>637</v>
          </cell>
          <cell r="E1600">
            <v>0</v>
          </cell>
          <cell r="F1600">
            <v>190</v>
          </cell>
          <cell r="G1600">
            <v>199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389</v>
          </cell>
          <cell r="N1600">
            <v>0</v>
          </cell>
        </row>
        <row r="1601">
          <cell r="A1601" t="str">
            <v>325</v>
          </cell>
          <cell r="B1601" t="str">
            <v>1548</v>
          </cell>
          <cell r="C1601" t="str">
            <v>B</v>
          </cell>
          <cell r="D1601">
            <v>750</v>
          </cell>
          <cell r="E1601">
            <v>0</v>
          </cell>
          <cell r="F1601">
            <v>198</v>
          </cell>
          <cell r="G1601">
            <v>273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471</v>
          </cell>
          <cell r="N1601">
            <v>16</v>
          </cell>
        </row>
        <row r="1602">
          <cell r="A1602" t="str">
            <v>325</v>
          </cell>
          <cell r="B1602" t="str">
            <v>1549</v>
          </cell>
          <cell r="C1602" t="str">
            <v>B</v>
          </cell>
          <cell r="D1602">
            <v>475</v>
          </cell>
          <cell r="E1602">
            <v>0</v>
          </cell>
          <cell r="F1602">
            <v>145</v>
          </cell>
          <cell r="G1602">
            <v>135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280</v>
          </cell>
          <cell r="N1602">
            <v>5</v>
          </cell>
        </row>
        <row r="1603">
          <cell r="A1603" t="str">
            <v>325</v>
          </cell>
          <cell r="B1603" t="str">
            <v>1549</v>
          </cell>
          <cell r="C1603" t="str">
            <v>C1</v>
          </cell>
          <cell r="D1603">
            <v>476</v>
          </cell>
          <cell r="E1603">
            <v>0</v>
          </cell>
          <cell r="F1603">
            <v>114</v>
          </cell>
          <cell r="G1603">
            <v>115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229</v>
          </cell>
          <cell r="N1603">
            <v>16</v>
          </cell>
        </row>
        <row r="1604">
          <cell r="A1604" t="str">
            <v>325</v>
          </cell>
          <cell r="B1604" t="str">
            <v>1550</v>
          </cell>
          <cell r="C1604" t="str">
            <v>B</v>
          </cell>
          <cell r="D1604">
            <v>651</v>
          </cell>
          <cell r="E1604">
            <v>0</v>
          </cell>
          <cell r="F1604">
            <v>153</v>
          </cell>
          <cell r="G1604">
            <v>147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300</v>
          </cell>
          <cell r="N1604">
            <v>9</v>
          </cell>
        </row>
        <row r="1605">
          <cell r="A1605" t="str">
            <v>325</v>
          </cell>
          <cell r="B1605" t="str">
            <v>1550</v>
          </cell>
          <cell r="C1605" t="str">
            <v>C1</v>
          </cell>
          <cell r="D1605">
            <v>652</v>
          </cell>
          <cell r="E1605">
            <v>0</v>
          </cell>
          <cell r="F1605">
            <v>183</v>
          </cell>
          <cell r="G1605">
            <v>149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332</v>
          </cell>
          <cell r="N1605">
            <v>14</v>
          </cell>
        </row>
        <row r="1606">
          <cell r="A1606" t="str">
            <v>325</v>
          </cell>
          <cell r="B1606" t="str">
            <v>1551</v>
          </cell>
          <cell r="C1606" t="str">
            <v>B</v>
          </cell>
          <cell r="D1606">
            <v>152</v>
          </cell>
          <cell r="E1606">
            <v>0</v>
          </cell>
          <cell r="F1606">
            <v>71</v>
          </cell>
          <cell r="G1606">
            <v>32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103</v>
          </cell>
          <cell r="N1606">
            <v>1</v>
          </cell>
        </row>
        <row r="1607">
          <cell r="A1607" t="str">
            <v>325</v>
          </cell>
          <cell r="B1607" t="str">
            <v>1552</v>
          </cell>
          <cell r="C1607" t="str">
            <v>B</v>
          </cell>
          <cell r="D1607">
            <v>395</v>
          </cell>
          <cell r="E1607">
            <v>0</v>
          </cell>
          <cell r="F1607">
            <v>120</v>
          </cell>
          <cell r="G1607">
            <v>95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215</v>
          </cell>
          <cell r="N1607">
            <v>7</v>
          </cell>
        </row>
        <row r="1608">
          <cell r="A1608" t="str">
            <v>332</v>
          </cell>
          <cell r="B1608" t="str">
            <v>1564</v>
          </cell>
          <cell r="C1608" t="str">
            <v>B</v>
          </cell>
          <cell r="D1608">
            <v>417</v>
          </cell>
          <cell r="E1608">
            <v>0</v>
          </cell>
          <cell r="F1608">
            <v>157</v>
          </cell>
          <cell r="G1608">
            <v>94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251</v>
          </cell>
          <cell r="N1608">
            <v>10</v>
          </cell>
        </row>
        <row r="1609">
          <cell r="A1609" t="str">
            <v>332</v>
          </cell>
          <cell r="B1609" t="str">
            <v>1564</v>
          </cell>
          <cell r="C1609" t="str">
            <v>C1</v>
          </cell>
          <cell r="D1609">
            <v>418</v>
          </cell>
          <cell r="E1609">
            <v>0</v>
          </cell>
          <cell r="F1609">
            <v>162</v>
          </cell>
          <cell r="G1609">
            <v>89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251</v>
          </cell>
          <cell r="N1609">
            <v>11</v>
          </cell>
        </row>
        <row r="1610">
          <cell r="A1610" t="str">
            <v>332</v>
          </cell>
          <cell r="B1610" t="str">
            <v>1565</v>
          </cell>
          <cell r="C1610" t="str">
            <v>B</v>
          </cell>
          <cell r="D1610">
            <v>395</v>
          </cell>
          <cell r="E1610">
            <v>0</v>
          </cell>
          <cell r="F1610">
            <v>156</v>
          </cell>
          <cell r="G1610">
            <v>119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275</v>
          </cell>
          <cell r="N1610">
            <v>11</v>
          </cell>
        </row>
        <row r="1611">
          <cell r="A1611" t="str">
            <v>332</v>
          </cell>
          <cell r="B1611" t="str">
            <v>1565</v>
          </cell>
          <cell r="C1611" t="str">
            <v>C1</v>
          </cell>
          <cell r="D1611">
            <v>396</v>
          </cell>
          <cell r="E1611">
            <v>0</v>
          </cell>
          <cell r="F1611">
            <v>160</v>
          </cell>
          <cell r="G1611">
            <v>107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267</v>
          </cell>
          <cell r="N1611">
            <v>2</v>
          </cell>
        </row>
        <row r="1612">
          <cell r="A1612" t="str">
            <v>332</v>
          </cell>
          <cell r="B1612" t="str">
            <v>1566</v>
          </cell>
          <cell r="C1612" t="str">
            <v>B</v>
          </cell>
          <cell r="D1612">
            <v>438</v>
          </cell>
          <cell r="E1612">
            <v>0</v>
          </cell>
          <cell r="F1612">
            <v>127</v>
          </cell>
          <cell r="G1612">
            <v>76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203</v>
          </cell>
          <cell r="N1612">
            <v>22</v>
          </cell>
        </row>
        <row r="1613">
          <cell r="A1613" t="str">
            <v>332</v>
          </cell>
          <cell r="B1613" t="str">
            <v>1566</v>
          </cell>
          <cell r="C1613" t="str">
            <v>C1</v>
          </cell>
          <cell r="D1613">
            <v>439</v>
          </cell>
          <cell r="E1613">
            <v>0</v>
          </cell>
          <cell r="F1613">
            <v>153</v>
          </cell>
          <cell r="G1613">
            <v>74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227</v>
          </cell>
          <cell r="N1613">
            <v>10</v>
          </cell>
        </row>
        <row r="1614">
          <cell r="A1614" t="str">
            <v>332</v>
          </cell>
          <cell r="B1614" t="str">
            <v>1567</v>
          </cell>
          <cell r="C1614" t="str">
            <v>B</v>
          </cell>
          <cell r="D1614">
            <v>661</v>
          </cell>
          <cell r="E1614">
            <v>0</v>
          </cell>
          <cell r="F1614">
            <v>222</v>
          </cell>
          <cell r="G1614">
            <v>80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302</v>
          </cell>
          <cell r="N1614">
            <v>17</v>
          </cell>
        </row>
        <row r="1615">
          <cell r="A1615" t="str">
            <v>332</v>
          </cell>
          <cell r="B1615" t="str">
            <v>1568</v>
          </cell>
          <cell r="C1615" t="str">
            <v>B</v>
          </cell>
          <cell r="D1615">
            <v>512</v>
          </cell>
          <cell r="E1615">
            <v>0</v>
          </cell>
          <cell r="F1615">
            <v>151</v>
          </cell>
          <cell r="G1615">
            <v>125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276</v>
          </cell>
          <cell r="N1615">
            <v>20</v>
          </cell>
        </row>
        <row r="1616">
          <cell r="A1616" t="str">
            <v>332</v>
          </cell>
          <cell r="B1616" t="str">
            <v>1568</v>
          </cell>
          <cell r="C1616" t="str">
            <v>C1</v>
          </cell>
          <cell r="D1616">
            <v>512</v>
          </cell>
          <cell r="E1616">
            <v>0</v>
          </cell>
          <cell r="F1616">
            <v>121</v>
          </cell>
          <cell r="G1616">
            <v>150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271</v>
          </cell>
          <cell r="N1616">
            <v>7</v>
          </cell>
        </row>
        <row r="1617">
          <cell r="A1617" t="str">
            <v>332</v>
          </cell>
          <cell r="B1617" t="str">
            <v>1569</v>
          </cell>
          <cell r="C1617" t="str">
            <v>B</v>
          </cell>
          <cell r="D1617">
            <v>682</v>
          </cell>
          <cell r="E1617">
            <v>0</v>
          </cell>
          <cell r="F1617">
            <v>170</v>
          </cell>
          <cell r="G1617">
            <v>175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345</v>
          </cell>
          <cell r="N1617">
            <v>18</v>
          </cell>
        </row>
        <row r="1618">
          <cell r="A1618" t="str">
            <v>332</v>
          </cell>
          <cell r="B1618" t="str">
            <v>1570</v>
          </cell>
          <cell r="C1618" t="str">
            <v>B</v>
          </cell>
          <cell r="D1618">
            <v>626</v>
          </cell>
          <cell r="E1618">
            <v>0</v>
          </cell>
          <cell r="F1618">
            <v>129</v>
          </cell>
          <cell r="G1618">
            <v>138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267</v>
          </cell>
          <cell r="N1618">
            <v>13</v>
          </cell>
        </row>
        <row r="1619">
          <cell r="A1619" t="str">
            <v>332</v>
          </cell>
          <cell r="B1619" t="str">
            <v>1570</v>
          </cell>
          <cell r="C1619" t="str">
            <v>C1</v>
          </cell>
          <cell r="D1619">
            <v>626</v>
          </cell>
          <cell r="E1619">
            <v>0</v>
          </cell>
          <cell r="F1619">
            <v>137</v>
          </cell>
          <cell r="G1619">
            <v>129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266</v>
          </cell>
          <cell r="N1619">
            <v>10</v>
          </cell>
        </row>
        <row r="1620">
          <cell r="A1620" t="str">
            <v>332</v>
          </cell>
          <cell r="B1620" t="str">
            <v>1571</v>
          </cell>
          <cell r="C1620" t="str">
            <v>B</v>
          </cell>
          <cell r="D1620">
            <v>395</v>
          </cell>
          <cell r="E1620">
            <v>0</v>
          </cell>
          <cell r="F1620">
            <v>86</v>
          </cell>
          <cell r="G1620">
            <v>82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168</v>
          </cell>
          <cell r="N1620">
            <v>12</v>
          </cell>
        </row>
        <row r="1621">
          <cell r="A1621" t="str">
            <v>332</v>
          </cell>
          <cell r="B1621" t="str">
            <v>1571</v>
          </cell>
          <cell r="C1621" t="str">
            <v>C1</v>
          </cell>
          <cell r="D1621">
            <v>396</v>
          </cell>
          <cell r="E1621">
            <v>0</v>
          </cell>
          <cell r="F1621">
            <v>96</v>
          </cell>
          <cell r="G1621">
            <v>72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168</v>
          </cell>
          <cell r="N1621">
            <v>14</v>
          </cell>
        </row>
        <row r="1622">
          <cell r="A1622" t="str">
            <v>332</v>
          </cell>
          <cell r="B1622" t="str">
            <v>1572</v>
          </cell>
          <cell r="C1622" t="str">
            <v>B</v>
          </cell>
          <cell r="D1622">
            <v>492</v>
          </cell>
          <cell r="E1622">
            <v>0</v>
          </cell>
          <cell r="F1622">
            <v>62</v>
          </cell>
          <cell r="G1622">
            <v>137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199</v>
          </cell>
          <cell r="N1622">
            <v>11</v>
          </cell>
        </row>
        <row r="1623">
          <cell r="A1623" t="str">
            <v>332</v>
          </cell>
          <cell r="B1623" t="str">
            <v>1572</v>
          </cell>
          <cell r="C1623" t="str">
            <v>C1</v>
          </cell>
          <cell r="D1623">
            <v>492</v>
          </cell>
          <cell r="E1623">
            <v>0</v>
          </cell>
          <cell r="F1623">
            <v>52</v>
          </cell>
          <cell r="G1623">
            <v>135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187</v>
          </cell>
          <cell r="N1623">
            <v>3</v>
          </cell>
        </row>
        <row r="1624">
          <cell r="A1624" t="str">
            <v>332</v>
          </cell>
          <cell r="B1624" t="str">
            <v>1573</v>
          </cell>
          <cell r="C1624" t="str">
            <v>B</v>
          </cell>
          <cell r="D1624">
            <v>580</v>
          </cell>
          <cell r="E1624">
            <v>0</v>
          </cell>
          <cell r="F1624">
            <v>96</v>
          </cell>
          <cell r="G1624">
            <v>134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230</v>
          </cell>
          <cell r="N1624">
            <v>6</v>
          </cell>
        </row>
        <row r="1625">
          <cell r="A1625" t="str">
            <v>332</v>
          </cell>
          <cell r="B1625" t="str">
            <v>1573</v>
          </cell>
          <cell r="C1625" t="str">
            <v>C1</v>
          </cell>
          <cell r="D1625">
            <v>580</v>
          </cell>
          <cell r="E1625">
            <v>0</v>
          </cell>
          <cell r="F1625">
            <v>84</v>
          </cell>
          <cell r="G1625">
            <v>124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208</v>
          </cell>
          <cell r="N1625">
            <v>7</v>
          </cell>
        </row>
        <row r="1626">
          <cell r="A1626" t="str">
            <v>332</v>
          </cell>
          <cell r="B1626" t="str">
            <v>1574</v>
          </cell>
          <cell r="C1626" t="str">
            <v>B</v>
          </cell>
          <cell r="D1626">
            <v>449</v>
          </cell>
          <cell r="E1626">
            <v>0</v>
          </cell>
          <cell r="F1626">
            <v>100</v>
          </cell>
          <cell r="G1626">
            <v>107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207</v>
          </cell>
          <cell r="N1626">
            <v>18</v>
          </cell>
        </row>
        <row r="1627">
          <cell r="A1627" t="str">
            <v>332</v>
          </cell>
          <cell r="B1627" t="str">
            <v>1574</v>
          </cell>
          <cell r="C1627" t="str">
            <v>C1</v>
          </cell>
          <cell r="D1627">
            <v>450</v>
          </cell>
          <cell r="E1627">
            <v>0</v>
          </cell>
          <cell r="F1627">
            <v>79</v>
          </cell>
          <cell r="G1627">
            <v>117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196</v>
          </cell>
          <cell r="N1627">
            <v>12</v>
          </cell>
        </row>
        <row r="1628">
          <cell r="A1628" t="str">
            <v>332</v>
          </cell>
          <cell r="B1628" t="str">
            <v>1575</v>
          </cell>
          <cell r="C1628" t="str">
            <v>B</v>
          </cell>
          <cell r="D1628">
            <v>509</v>
          </cell>
          <cell r="E1628">
            <v>0</v>
          </cell>
          <cell r="F1628">
            <v>154</v>
          </cell>
          <cell r="G1628">
            <v>91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245</v>
          </cell>
          <cell r="N1628">
            <v>22</v>
          </cell>
        </row>
        <row r="1629">
          <cell r="A1629" t="str">
            <v>332</v>
          </cell>
          <cell r="B1629" t="str">
            <v>1575</v>
          </cell>
          <cell r="C1629" t="str">
            <v>C1</v>
          </cell>
          <cell r="D1629">
            <v>510</v>
          </cell>
          <cell r="E1629">
            <v>0</v>
          </cell>
          <cell r="F1629">
            <v>111</v>
          </cell>
          <cell r="G1629">
            <v>76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187</v>
          </cell>
          <cell r="N1629">
            <v>7</v>
          </cell>
        </row>
        <row r="1630">
          <cell r="A1630" t="str">
            <v>332</v>
          </cell>
          <cell r="B1630" t="str">
            <v>1576</v>
          </cell>
          <cell r="C1630" t="str">
            <v>B</v>
          </cell>
          <cell r="D1630">
            <v>653</v>
          </cell>
          <cell r="E1630">
            <v>0</v>
          </cell>
          <cell r="F1630">
            <v>118</v>
          </cell>
          <cell r="G1630">
            <v>116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234</v>
          </cell>
          <cell r="N1630">
            <v>21</v>
          </cell>
        </row>
        <row r="1631">
          <cell r="A1631" t="str">
            <v>332</v>
          </cell>
          <cell r="B1631" t="str">
            <v>1576</v>
          </cell>
          <cell r="C1631" t="str">
            <v>C1</v>
          </cell>
          <cell r="D1631">
            <v>654</v>
          </cell>
          <cell r="E1631">
            <v>0</v>
          </cell>
          <cell r="F1631">
            <v>139</v>
          </cell>
          <cell r="G1631">
            <v>104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243</v>
          </cell>
          <cell r="N1631">
            <v>23</v>
          </cell>
        </row>
        <row r="1632">
          <cell r="A1632" t="str">
            <v>332</v>
          </cell>
          <cell r="B1632" t="str">
            <v>1576</v>
          </cell>
          <cell r="C1632" t="str">
            <v>C2</v>
          </cell>
          <cell r="D1632">
            <v>654</v>
          </cell>
          <cell r="E1632">
            <v>0</v>
          </cell>
          <cell r="F1632">
            <v>154</v>
          </cell>
          <cell r="G1632">
            <v>83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237</v>
          </cell>
          <cell r="N1632">
            <v>8</v>
          </cell>
        </row>
        <row r="1633">
          <cell r="A1633" t="str">
            <v>332</v>
          </cell>
          <cell r="B1633" t="str">
            <v>1577</v>
          </cell>
          <cell r="C1633" t="str">
            <v>B</v>
          </cell>
          <cell r="D1633">
            <v>734</v>
          </cell>
          <cell r="E1633">
            <v>0</v>
          </cell>
          <cell r="F1633">
            <v>228</v>
          </cell>
          <cell r="G1633">
            <v>177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405</v>
          </cell>
          <cell r="N1633">
            <v>7</v>
          </cell>
        </row>
        <row r="1634">
          <cell r="A1634" t="str">
            <v>332</v>
          </cell>
          <cell r="B1634" t="str">
            <v>1578</v>
          </cell>
          <cell r="C1634" t="str">
            <v>B</v>
          </cell>
          <cell r="D1634">
            <v>512</v>
          </cell>
          <cell r="E1634">
            <v>0</v>
          </cell>
          <cell r="F1634">
            <v>119</v>
          </cell>
          <cell r="G1634">
            <v>115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234</v>
          </cell>
          <cell r="N1634">
            <v>15</v>
          </cell>
        </row>
        <row r="1635">
          <cell r="A1635" t="str">
            <v>332</v>
          </cell>
          <cell r="B1635" t="str">
            <v>1578</v>
          </cell>
          <cell r="C1635" t="str">
            <v>C1</v>
          </cell>
          <cell r="D1635">
            <v>513</v>
          </cell>
          <cell r="E1635">
            <v>0</v>
          </cell>
          <cell r="F1635">
            <v>123</v>
          </cell>
          <cell r="G1635">
            <v>134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257</v>
          </cell>
          <cell r="N1635">
            <v>16</v>
          </cell>
        </row>
        <row r="1636">
          <cell r="A1636" t="str">
            <v>332</v>
          </cell>
          <cell r="B1636" t="str">
            <v>1579</v>
          </cell>
          <cell r="C1636" t="str">
            <v>B</v>
          </cell>
          <cell r="D1636">
            <v>406</v>
          </cell>
          <cell r="E1636">
            <v>0</v>
          </cell>
          <cell r="F1636">
            <v>114</v>
          </cell>
          <cell r="G1636">
            <v>94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208</v>
          </cell>
          <cell r="N1636">
            <v>12</v>
          </cell>
        </row>
        <row r="1637">
          <cell r="A1637" t="str">
            <v>332</v>
          </cell>
          <cell r="B1637" t="str">
            <v>1579</v>
          </cell>
          <cell r="C1637" t="str">
            <v>C1</v>
          </cell>
          <cell r="D1637">
            <v>407</v>
          </cell>
          <cell r="E1637">
            <v>0</v>
          </cell>
          <cell r="F1637">
            <v>101</v>
          </cell>
          <cell r="G1637">
            <v>99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200</v>
          </cell>
          <cell r="N1637">
            <v>15</v>
          </cell>
        </row>
        <row r="1638">
          <cell r="A1638" t="str">
            <v>332</v>
          </cell>
          <cell r="B1638" t="str">
            <v>1580</v>
          </cell>
          <cell r="C1638" t="str">
            <v>B</v>
          </cell>
          <cell r="D1638">
            <v>448</v>
          </cell>
          <cell r="E1638">
            <v>0</v>
          </cell>
          <cell r="F1638">
            <v>90</v>
          </cell>
          <cell r="G1638">
            <v>25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115</v>
          </cell>
          <cell r="N1638">
            <v>8</v>
          </cell>
        </row>
        <row r="1639">
          <cell r="A1639" t="str">
            <v>332</v>
          </cell>
          <cell r="B1639" t="str">
            <v>1580</v>
          </cell>
          <cell r="C1639" t="str">
            <v>C1</v>
          </cell>
          <cell r="D1639">
            <v>448</v>
          </cell>
          <cell r="E1639">
            <v>0</v>
          </cell>
          <cell r="F1639">
            <v>93</v>
          </cell>
          <cell r="G1639">
            <v>31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124</v>
          </cell>
          <cell r="N1639">
            <v>16</v>
          </cell>
        </row>
        <row r="1640">
          <cell r="A1640" t="str">
            <v>332</v>
          </cell>
          <cell r="B1640" t="str">
            <v>1581</v>
          </cell>
          <cell r="C1640" t="str">
            <v>B</v>
          </cell>
          <cell r="D1640">
            <v>444</v>
          </cell>
          <cell r="E1640">
            <v>0</v>
          </cell>
          <cell r="F1640">
            <v>103</v>
          </cell>
          <cell r="G1640">
            <v>125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228</v>
          </cell>
          <cell r="N1640">
            <v>15</v>
          </cell>
        </row>
        <row r="1641">
          <cell r="A1641" t="str">
            <v>332</v>
          </cell>
          <cell r="B1641" t="str">
            <v>1581</v>
          </cell>
          <cell r="C1641" t="str">
            <v>C1</v>
          </cell>
          <cell r="D1641">
            <v>445</v>
          </cell>
          <cell r="E1641">
            <v>0</v>
          </cell>
          <cell r="F1641">
            <v>103</v>
          </cell>
          <cell r="G1641">
            <v>121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224</v>
          </cell>
          <cell r="N1641">
            <v>7</v>
          </cell>
        </row>
        <row r="1642">
          <cell r="A1642" t="str">
            <v>332</v>
          </cell>
          <cell r="B1642" t="str">
            <v>1582</v>
          </cell>
          <cell r="C1642" t="str">
            <v>B</v>
          </cell>
          <cell r="D1642">
            <v>556</v>
          </cell>
          <cell r="E1642">
            <v>0</v>
          </cell>
          <cell r="F1642">
            <v>203</v>
          </cell>
          <cell r="G1642">
            <v>76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279</v>
          </cell>
          <cell r="N1642">
            <v>10</v>
          </cell>
        </row>
        <row r="1643">
          <cell r="A1643" t="str">
            <v>332</v>
          </cell>
          <cell r="B1643" t="str">
            <v>1583</v>
          </cell>
          <cell r="C1643" t="str">
            <v>B</v>
          </cell>
          <cell r="D1643">
            <v>385</v>
          </cell>
          <cell r="E1643">
            <v>0</v>
          </cell>
          <cell r="F1643">
            <v>118</v>
          </cell>
          <cell r="G1643">
            <v>41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159</v>
          </cell>
          <cell r="N1643">
            <v>11</v>
          </cell>
        </row>
        <row r="1644">
          <cell r="A1644" t="str">
            <v>332</v>
          </cell>
          <cell r="B1644" t="str">
            <v>1583</v>
          </cell>
          <cell r="C1644" t="str">
            <v>C1</v>
          </cell>
          <cell r="D1644">
            <v>385</v>
          </cell>
          <cell r="E1644">
            <v>0</v>
          </cell>
          <cell r="F1644">
            <v>116</v>
          </cell>
          <cell r="G1644">
            <v>39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155</v>
          </cell>
          <cell r="N1644">
            <v>8</v>
          </cell>
        </row>
        <row r="1645">
          <cell r="A1645" t="str">
            <v>332</v>
          </cell>
          <cell r="B1645" t="str">
            <v>1584</v>
          </cell>
          <cell r="C1645" t="str">
            <v>B</v>
          </cell>
          <cell r="D1645">
            <v>574</v>
          </cell>
          <cell r="E1645">
            <v>0</v>
          </cell>
          <cell r="F1645">
            <v>147</v>
          </cell>
          <cell r="G1645">
            <v>50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197</v>
          </cell>
          <cell r="N1645">
            <v>11</v>
          </cell>
        </row>
        <row r="1646">
          <cell r="A1646" t="str">
            <v>334</v>
          </cell>
          <cell r="B1646" t="str">
            <v>1589</v>
          </cell>
          <cell r="C1646" t="str">
            <v>B</v>
          </cell>
          <cell r="D1646">
            <v>671</v>
          </cell>
          <cell r="E1646">
            <v>0</v>
          </cell>
          <cell r="F1646">
            <v>156</v>
          </cell>
          <cell r="G1646">
            <v>0</v>
          </cell>
          <cell r="H1646">
            <v>7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163</v>
          </cell>
          <cell r="N1646">
            <v>6</v>
          </cell>
        </row>
        <row r="1647">
          <cell r="A1647" t="str">
            <v>334</v>
          </cell>
          <cell r="B1647" t="str">
            <v>1590</v>
          </cell>
          <cell r="C1647" t="str">
            <v>B</v>
          </cell>
          <cell r="D1647">
            <v>740</v>
          </cell>
          <cell r="E1647">
            <v>0</v>
          </cell>
          <cell r="F1647">
            <v>213</v>
          </cell>
          <cell r="G1647">
            <v>0</v>
          </cell>
          <cell r="H1647">
            <v>6</v>
          </cell>
          <cell r="I1647">
            <v>0</v>
          </cell>
          <cell r="J1647">
            <v>0</v>
          </cell>
          <cell r="K1647">
            <v>0</v>
          </cell>
          <cell r="L1647">
            <v>3</v>
          </cell>
          <cell r="M1647">
            <v>222</v>
          </cell>
          <cell r="N1647">
            <v>5</v>
          </cell>
        </row>
        <row r="1648">
          <cell r="A1648" t="str">
            <v>334</v>
          </cell>
          <cell r="B1648" t="str">
            <v>1591</v>
          </cell>
          <cell r="C1648" t="str">
            <v>B</v>
          </cell>
          <cell r="D1648">
            <v>265</v>
          </cell>
          <cell r="E1648">
            <v>0</v>
          </cell>
          <cell r="F1648">
            <v>239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239</v>
          </cell>
          <cell r="N1648">
            <v>2</v>
          </cell>
        </row>
        <row r="1649">
          <cell r="A1649" t="str">
            <v>334</v>
          </cell>
          <cell r="B1649" t="str">
            <v>1592</v>
          </cell>
          <cell r="C1649" t="str">
            <v>B</v>
          </cell>
          <cell r="D1649">
            <v>510</v>
          </cell>
          <cell r="E1649">
            <v>0</v>
          </cell>
          <cell r="F1649">
            <v>106</v>
          </cell>
          <cell r="G1649">
            <v>0</v>
          </cell>
          <cell r="H1649">
            <v>10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116</v>
          </cell>
          <cell r="N1649">
            <v>3</v>
          </cell>
        </row>
        <row r="1650">
          <cell r="A1650" t="str">
            <v>334</v>
          </cell>
          <cell r="B1650" t="str">
            <v>1593</v>
          </cell>
          <cell r="C1650" t="str">
            <v>B</v>
          </cell>
          <cell r="D1650">
            <v>51</v>
          </cell>
          <cell r="E1650">
            <v>0</v>
          </cell>
          <cell r="F1650">
            <v>44</v>
          </cell>
          <cell r="G1650">
            <v>0</v>
          </cell>
          <cell r="H1650">
            <v>5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49</v>
          </cell>
          <cell r="N1650">
            <v>0</v>
          </cell>
        </row>
        <row r="1651">
          <cell r="A1651" t="str">
            <v>342</v>
          </cell>
          <cell r="B1651" t="str">
            <v>1609</v>
          </cell>
          <cell r="C1651" t="str">
            <v>B</v>
          </cell>
          <cell r="D1651">
            <v>665</v>
          </cell>
          <cell r="E1651">
            <v>0</v>
          </cell>
          <cell r="F1651">
            <v>238</v>
          </cell>
          <cell r="G1651">
            <v>259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497</v>
          </cell>
          <cell r="N1651">
            <v>14</v>
          </cell>
        </row>
        <row r="1652">
          <cell r="A1652" t="str">
            <v>342</v>
          </cell>
          <cell r="B1652" t="str">
            <v>1610</v>
          </cell>
          <cell r="C1652" t="str">
            <v>B</v>
          </cell>
          <cell r="D1652">
            <v>582</v>
          </cell>
          <cell r="E1652">
            <v>0</v>
          </cell>
          <cell r="F1652">
            <v>193</v>
          </cell>
          <cell r="G1652">
            <v>190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383</v>
          </cell>
          <cell r="N1652">
            <v>28</v>
          </cell>
        </row>
        <row r="1653">
          <cell r="A1653" t="str">
            <v>342</v>
          </cell>
          <cell r="B1653" t="str">
            <v>1611</v>
          </cell>
          <cell r="C1653" t="str">
            <v>B</v>
          </cell>
          <cell r="D1653">
            <v>235</v>
          </cell>
          <cell r="E1653">
            <v>0</v>
          </cell>
          <cell r="F1653">
            <v>65</v>
          </cell>
          <cell r="G1653">
            <v>97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162</v>
          </cell>
          <cell r="N1653">
            <v>4</v>
          </cell>
        </row>
        <row r="1654">
          <cell r="A1654" t="str">
            <v>342</v>
          </cell>
          <cell r="B1654" t="str">
            <v>1612</v>
          </cell>
          <cell r="C1654" t="str">
            <v>B</v>
          </cell>
          <cell r="D1654">
            <v>457</v>
          </cell>
          <cell r="E1654">
            <v>0</v>
          </cell>
          <cell r="F1654">
            <v>64</v>
          </cell>
          <cell r="G1654">
            <v>206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270</v>
          </cell>
          <cell r="N1654">
            <v>16</v>
          </cell>
        </row>
        <row r="1655">
          <cell r="A1655" t="str">
            <v>360</v>
          </cell>
          <cell r="B1655" t="str">
            <v>1650</v>
          </cell>
          <cell r="C1655" t="str">
            <v>B</v>
          </cell>
          <cell r="D1655">
            <v>525</v>
          </cell>
          <cell r="E1655">
            <v>0</v>
          </cell>
          <cell r="F1655">
            <v>137</v>
          </cell>
          <cell r="G1655">
            <v>124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261</v>
          </cell>
          <cell r="N1655">
            <v>20</v>
          </cell>
        </row>
        <row r="1656">
          <cell r="A1656" t="str">
            <v>360</v>
          </cell>
          <cell r="B1656" t="str">
            <v>1650</v>
          </cell>
          <cell r="C1656" t="str">
            <v>C1</v>
          </cell>
          <cell r="D1656">
            <v>526</v>
          </cell>
          <cell r="E1656">
            <v>0</v>
          </cell>
          <cell r="F1656">
            <v>128</v>
          </cell>
          <cell r="G1656">
            <v>140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268</v>
          </cell>
          <cell r="N1656">
            <v>28</v>
          </cell>
        </row>
        <row r="1657">
          <cell r="A1657" t="str">
            <v>360</v>
          </cell>
          <cell r="B1657" t="str">
            <v>1651</v>
          </cell>
          <cell r="C1657" t="str">
            <v>B</v>
          </cell>
          <cell r="D1657">
            <v>729</v>
          </cell>
          <cell r="E1657">
            <v>0</v>
          </cell>
          <cell r="F1657">
            <v>172</v>
          </cell>
          <cell r="G1657">
            <v>199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371</v>
          </cell>
          <cell r="N1657">
            <v>24</v>
          </cell>
        </row>
        <row r="1658">
          <cell r="A1658" t="str">
            <v>364</v>
          </cell>
          <cell r="B1658" t="str">
            <v>1658</v>
          </cell>
          <cell r="C1658" t="str">
            <v>B</v>
          </cell>
          <cell r="D1658">
            <v>492</v>
          </cell>
          <cell r="E1658">
            <v>0</v>
          </cell>
          <cell r="F1658">
            <v>198</v>
          </cell>
          <cell r="G1658">
            <v>155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353</v>
          </cell>
          <cell r="N1658">
            <v>9</v>
          </cell>
        </row>
        <row r="1659">
          <cell r="A1659" t="str">
            <v>364</v>
          </cell>
          <cell r="B1659" t="str">
            <v>1658</v>
          </cell>
          <cell r="C1659" t="str">
            <v>C1</v>
          </cell>
          <cell r="D1659">
            <v>492</v>
          </cell>
          <cell r="E1659">
            <v>0</v>
          </cell>
          <cell r="F1659">
            <v>202</v>
          </cell>
          <cell r="G1659">
            <v>142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344</v>
          </cell>
          <cell r="N1659">
            <v>5</v>
          </cell>
        </row>
        <row r="1660">
          <cell r="A1660" t="str">
            <v>364</v>
          </cell>
          <cell r="B1660" t="str">
            <v>1659</v>
          </cell>
          <cell r="C1660" t="str">
            <v>B</v>
          </cell>
          <cell r="D1660">
            <v>518</v>
          </cell>
          <cell r="E1660">
            <v>0</v>
          </cell>
          <cell r="F1660">
            <v>218</v>
          </cell>
          <cell r="G1660">
            <v>170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388</v>
          </cell>
          <cell r="N1660">
            <v>16</v>
          </cell>
        </row>
        <row r="1661">
          <cell r="A1661" t="str">
            <v>364</v>
          </cell>
          <cell r="B1661" t="str">
            <v>1659</v>
          </cell>
          <cell r="C1661" t="str">
            <v>C1</v>
          </cell>
          <cell r="D1661">
            <v>519</v>
          </cell>
          <cell r="E1661">
            <v>0</v>
          </cell>
          <cell r="F1661">
            <v>211</v>
          </cell>
          <cell r="G1661">
            <v>177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388</v>
          </cell>
          <cell r="N1661">
            <v>5</v>
          </cell>
        </row>
        <row r="1662">
          <cell r="A1662" t="str">
            <v>364</v>
          </cell>
          <cell r="B1662" t="str">
            <v>1659</v>
          </cell>
          <cell r="C1662" t="str">
            <v>C2</v>
          </cell>
          <cell r="D1662">
            <v>519</v>
          </cell>
          <cell r="E1662">
            <v>0</v>
          </cell>
          <cell r="F1662">
            <v>224</v>
          </cell>
          <cell r="G1662">
            <v>181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405</v>
          </cell>
          <cell r="N1662">
            <v>3</v>
          </cell>
        </row>
        <row r="1663">
          <cell r="A1663" t="str">
            <v>364</v>
          </cell>
          <cell r="B1663" t="str">
            <v>1660</v>
          </cell>
          <cell r="C1663" t="str">
            <v>B</v>
          </cell>
          <cell r="D1663">
            <v>622</v>
          </cell>
          <cell r="E1663">
            <v>0</v>
          </cell>
          <cell r="F1663">
            <v>125</v>
          </cell>
          <cell r="G1663">
            <v>185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310</v>
          </cell>
          <cell r="N1663">
            <v>8</v>
          </cell>
        </row>
        <row r="1664">
          <cell r="A1664" t="str">
            <v>364</v>
          </cell>
          <cell r="B1664" t="str">
            <v>1661</v>
          </cell>
          <cell r="C1664" t="str">
            <v>B</v>
          </cell>
          <cell r="D1664">
            <v>383</v>
          </cell>
          <cell r="E1664">
            <v>0</v>
          </cell>
          <cell r="F1664">
            <v>114</v>
          </cell>
          <cell r="G1664">
            <v>68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182</v>
          </cell>
          <cell r="N1664">
            <v>18</v>
          </cell>
        </row>
        <row r="1665">
          <cell r="A1665" t="str">
            <v>364</v>
          </cell>
          <cell r="B1665" t="str">
            <v>1661</v>
          </cell>
          <cell r="C1665" t="str">
            <v>C1</v>
          </cell>
          <cell r="D1665">
            <v>384</v>
          </cell>
          <cell r="E1665">
            <v>0</v>
          </cell>
          <cell r="F1665">
            <v>126</v>
          </cell>
          <cell r="G1665">
            <v>90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216</v>
          </cell>
          <cell r="N1665">
            <v>5</v>
          </cell>
        </row>
        <row r="1666">
          <cell r="A1666" t="str">
            <v>364</v>
          </cell>
          <cell r="B1666" t="str">
            <v>1662</v>
          </cell>
          <cell r="C1666" t="str">
            <v>B</v>
          </cell>
          <cell r="D1666">
            <v>634</v>
          </cell>
          <cell r="E1666">
            <v>0</v>
          </cell>
          <cell r="F1666">
            <v>182</v>
          </cell>
          <cell r="G1666">
            <v>195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377</v>
          </cell>
          <cell r="N1666">
            <v>0</v>
          </cell>
        </row>
        <row r="1667">
          <cell r="A1667" t="str">
            <v>364</v>
          </cell>
          <cell r="B1667" t="str">
            <v>1663</v>
          </cell>
          <cell r="C1667" t="str">
            <v>B</v>
          </cell>
          <cell r="D1667">
            <v>638</v>
          </cell>
          <cell r="E1667">
            <v>0</v>
          </cell>
          <cell r="F1667">
            <v>338</v>
          </cell>
          <cell r="G1667">
            <v>44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382</v>
          </cell>
          <cell r="N1667">
            <v>36</v>
          </cell>
        </row>
        <row r="1668">
          <cell r="A1668" t="str">
            <v>364</v>
          </cell>
          <cell r="B1668" t="str">
            <v>1664</v>
          </cell>
          <cell r="C1668" t="str">
            <v>B</v>
          </cell>
          <cell r="D1668">
            <v>474</v>
          </cell>
          <cell r="E1668">
            <v>0</v>
          </cell>
          <cell r="F1668">
            <v>268</v>
          </cell>
          <cell r="G1668">
            <v>75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343</v>
          </cell>
          <cell r="N1668">
            <v>5</v>
          </cell>
        </row>
        <row r="1669">
          <cell r="A1669" t="str">
            <v>376</v>
          </cell>
          <cell r="B1669" t="str">
            <v>1686</v>
          </cell>
          <cell r="C1669" t="str">
            <v>B</v>
          </cell>
          <cell r="D1669">
            <v>428</v>
          </cell>
          <cell r="E1669">
            <v>6</v>
          </cell>
          <cell r="F1669">
            <v>141</v>
          </cell>
          <cell r="G1669">
            <v>106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253</v>
          </cell>
          <cell r="N1669">
            <v>7</v>
          </cell>
        </row>
        <row r="1670">
          <cell r="A1670" t="str">
            <v>376</v>
          </cell>
          <cell r="B1670" t="str">
            <v>1686</v>
          </cell>
          <cell r="C1670" t="str">
            <v>C1</v>
          </cell>
          <cell r="D1670">
            <v>429</v>
          </cell>
          <cell r="E1670">
            <v>4</v>
          </cell>
          <cell r="F1670">
            <v>179</v>
          </cell>
          <cell r="G1670">
            <v>79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262</v>
          </cell>
          <cell r="N1670">
            <v>3</v>
          </cell>
        </row>
        <row r="1671">
          <cell r="A1671" t="str">
            <v>376</v>
          </cell>
          <cell r="B1671" t="str">
            <v>1687</v>
          </cell>
          <cell r="C1671" t="str">
            <v>B</v>
          </cell>
          <cell r="D1671">
            <v>414</v>
          </cell>
          <cell r="E1671">
            <v>50</v>
          </cell>
          <cell r="F1671">
            <v>73</v>
          </cell>
          <cell r="G1671">
            <v>34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157</v>
          </cell>
          <cell r="N1671">
            <v>2</v>
          </cell>
        </row>
        <row r="1672">
          <cell r="A1672" t="str">
            <v>376</v>
          </cell>
          <cell r="B1672" t="str">
            <v>1687</v>
          </cell>
          <cell r="C1672" t="str">
            <v>C1</v>
          </cell>
          <cell r="D1672">
            <v>415</v>
          </cell>
          <cell r="E1672">
            <v>54</v>
          </cell>
          <cell r="F1672">
            <v>73</v>
          </cell>
          <cell r="G1672">
            <v>30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157</v>
          </cell>
          <cell r="N1672">
            <v>5</v>
          </cell>
        </row>
        <row r="1673">
          <cell r="A1673" t="str">
            <v>376</v>
          </cell>
          <cell r="B1673" t="str">
            <v>1688</v>
          </cell>
          <cell r="C1673" t="str">
            <v>B</v>
          </cell>
          <cell r="D1673">
            <v>518</v>
          </cell>
          <cell r="E1673">
            <v>78</v>
          </cell>
          <cell r="F1673">
            <v>101</v>
          </cell>
          <cell r="G1673">
            <v>45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224</v>
          </cell>
          <cell r="N1673">
            <v>9</v>
          </cell>
        </row>
        <row r="1674">
          <cell r="A1674" t="str">
            <v>376</v>
          </cell>
          <cell r="B1674" t="str">
            <v>1688</v>
          </cell>
          <cell r="C1674" t="str">
            <v>C1</v>
          </cell>
          <cell r="D1674">
            <v>519</v>
          </cell>
          <cell r="E1674">
            <v>67</v>
          </cell>
          <cell r="F1674">
            <v>110</v>
          </cell>
          <cell r="G1674">
            <v>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226</v>
          </cell>
          <cell r="N1674">
            <v>0</v>
          </cell>
        </row>
        <row r="1675">
          <cell r="A1675" t="str">
            <v>376</v>
          </cell>
          <cell r="B1675" t="str">
            <v>1689</v>
          </cell>
          <cell r="C1675" t="str">
            <v>B</v>
          </cell>
          <cell r="D1675">
            <v>747</v>
          </cell>
          <cell r="E1675">
            <v>104</v>
          </cell>
          <cell r="F1675">
            <v>125</v>
          </cell>
          <cell r="G1675">
            <v>60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289</v>
          </cell>
          <cell r="N1675">
            <v>10</v>
          </cell>
        </row>
        <row r="1676">
          <cell r="A1676" t="str">
            <v>378</v>
          </cell>
          <cell r="B1676" t="str">
            <v>1691</v>
          </cell>
          <cell r="C1676" t="str">
            <v>B</v>
          </cell>
          <cell r="D1676">
            <v>575</v>
          </cell>
          <cell r="E1676">
            <v>0</v>
          </cell>
          <cell r="F1676">
            <v>245</v>
          </cell>
          <cell r="G1676">
            <v>130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375</v>
          </cell>
          <cell r="N1676">
            <v>12</v>
          </cell>
        </row>
        <row r="1677">
          <cell r="A1677" t="str">
            <v>378</v>
          </cell>
          <cell r="B1677" t="str">
            <v>1692</v>
          </cell>
          <cell r="C1677" t="str">
            <v>B</v>
          </cell>
          <cell r="D1677">
            <v>356</v>
          </cell>
          <cell r="E1677">
            <v>0</v>
          </cell>
          <cell r="F1677">
            <v>154</v>
          </cell>
          <cell r="G1677">
            <v>91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245</v>
          </cell>
          <cell r="N1677">
            <v>7</v>
          </cell>
        </row>
        <row r="1678">
          <cell r="A1678" t="str">
            <v>378</v>
          </cell>
          <cell r="B1678" t="str">
            <v>1693</v>
          </cell>
          <cell r="C1678" t="str">
            <v>B</v>
          </cell>
          <cell r="D1678">
            <v>488</v>
          </cell>
          <cell r="E1678">
            <v>0</v>
          </cell>
          <cell r="F1678">
            <v>28</v>
          </cell>
          <cell r="G1678">
            <v>224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252</v>
          </cell>
          <cell r="N1678">
            <v>7</v>
          </cell>
        </row>
        <row r="1679">
          <cell r="A1679" t="str">
            <v>378</v>
          </cell>
          <cell r="B1679" t="str">
            <v>1693</v>
          </cell>
          <cell r="C1679" t="str">
            <v>X1</v>
          </cell>
          <cell r="D1679">
            <v>220</v>
          </cell>
          <cell r="E1679">
            <v>0</v>
          </cell>
          <cell r="F1679">
            <v>18</v>
          </cell>
          <cell r="G1679">
            <v>137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155</v>
          </cell>
          <cell r="N1679">
            <v>0</v>
          </cell>
        </row>
        <row r="1680">
          <cell r="A1680" t="str">
            <v>378</v>
          </cell>
          <cell r="B1680" t="str">
            <v>1694</v>
          </cell>
          <cell r="C1680" t="str">
            <v>B</v>
          </cell>
          <cell r="D1680">
            <v>272</v>
          </cell>
          <cell r="E1680">
            <v>0</v>
          </cell>
          <cell r="F1680">
            <v>131</v>
          </cell>
          <cell r="G1680">
            <v>52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183</v>
          </cell>
          <cell r="N1680">
            <v>13</v>
          </cell>
        </row>
        <row r="1681">
          <cell r="A1681" t="str">
            <v>378</v>
          </cell>
          <cell r="B1681" t="str">
            <v>1695</v>
          </cell>
          <cell r="C1681" t="str">
            <v>B</v>
          </cell>
          <cell r="D1681">
            <v>508</v>
          </cell>
          <cell r="E1681">
            <v>0</v>
          </cell>
          <cell r="F1681">
            <v>152</v>
          </cell>
          <cell r="G1681">
            <v>122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274</v>
          </cell>
          <cell r="N1681">
            <v>20</v>
          </cell>
        </row>
        <row r="1682">
          <cell r="A1682" t="str">
            <v>378</v>
          </cell>
          <cell r="B1682" t="str">
            <v>1695</v>
          </cell>
          <cell r="C1682" t="str">
            <v>X1</v>
          </cell>
          <cell r="D1682">
            <v>376</v>
          </cell>
          <cell r="E1682">
            <v>0</v>
          </cell>
          <cell r="F1682">
            <v>140</v>
          </cell>
          <cell r="G1682">
            <v>87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227</v>
          </cell>
          <cell r="N1682">
            <v>16</v>
          </cell>
        </row>
        <row r="1683">
          <cell r="A1683" t="str">
            <v>378</v>
          </cell>
          <cell r="B1683" t="str">
            <v>1696</v>
          </cell>
          <cell r="C1683" t="str">
            <v>B</v>
          </cell>
          <cell r="D1683">
            <v>223</v>
          </cell>
          <cell r="E1683">
            <v>0</v>
          </cell>
          <cell r="F1683">
            <v>33</v>
          </cell>
          <cell r="G1683">
            <v>88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121</v>
          </cell>
          <cell r="N1683">
            <v>2</v>
          </cell>
        </row>
        <row r="1684">
          <cell r="A1684" t="str">
            <v>378</v>
          </cell>
          <cell r="B1684" t="str">
            <v>1696</v>
          </cell>
          <cell r="C1684" t="str">
            <v>X1</v>
          </cell>
          <cell r="D1684">
            <v>127</v>
          </cell>
          <cell r="E1684">
            <v>0</v>
          </cell>
          <cell r="F1684">
            <v>28</v>
          </cell>
          <cell r="G1684">
            <v>61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89</v>
          </cell>
          <cell r="N1684">
            <v>4</v>
          </cell>
        </row>
        <row r="1685">
          <cell r="A1685" t="str">
            <v>378</v>
          </cell>
          <cell r="B1685" t="str">
            <v>1697</v>
          </cell>
          <cell r="C1685" t="str">
            <v>B</v>
          </cell>
          <cell r="D1685">
            <v>505</v>
          </cell>
          <cell r="E1685">
            <v>0</v>
          </cell>
          <cell r="F1685">
            <v>78</v>
          </cell>
          <cell r="G1685">
            <v>201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279</v>
          </cell>
          <cell r="N1685">
            <v>13</v>
          </cell>
        </row>
        <row r="1686">
          <cell r="A1686" t="str">
            <v>378</v>
          </cell>
          <cell r="B1686" t="str">
            <v>1698</v>
          </cell>
          <cell r="C1686" t="str">
            <v>B</v>
          </cell>
          <cell r="D1686">
            <v>393</v>
          </cell>
          <cell r="E1686">
            <v>0</v>
          </cell>
          <cell r="F1686">
            <v>37</v>
          </cell>
          <cell r="G1686">
            <v>146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183</v>
          </cell>
          <cell r="N1686">
            <v>7</v>
          </cell>
        </row>
        <row r="1687">
          <cell r="A1687" t="str">
            <v>378</v>
          </cell>
          <cell r="B1687" t="str">
            <v>1698</v>
          </cell>
          <cell r="C1687" t="str">
            <v>C1</v>
          </cell>
          <cell r="D1687">
            <v>393</v>
          </cell>
          <cell r="E1687">
            <v>0</v>
          </cell>
          <cell r="F1687">
            <v>31</v>
          </cell>
          <cell r="G1687">
            <v>207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238</v>
          </cell>
          <cell r="N1687">
            <v>5</v>
          </cell>
        </row>
        <row r="1688">
          <cell r="A1688" t="str">
            <v>382</v>
          </cell>
          <cell r="B1688" t="str">
            <v>1704</v>
          </cell>
          <cell r="C1688" t="str">
            <v>B</v>
          </cell>
          <cell r="D1688">
            <v>712</v>
          </cell>
          <cell r="E1688">
            <v>0</v>
          </cell>
          <cell r="F1688">
            <v>222</v>
          </cell>
          <cell r="G1688">
            <v>285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507</v>
          </cell>
          <cell r="N1688">
            <v>10</v>
          </cell>
        </row>
        <row r="1689">
          <cell r="A1689" t="str">
            <v>382</v>
          </cell>
          <cell r="B1689" t="str">
            <v>1705</v>
          </cell>
          <cell r="C1689" t="str">
            <v>B</v>
          </cell>
          <cell r="D1689">
            <v>498</v>
          </cell>
          <cell r="E1689">
            <v>0</v>
          </cell>
          <cell r="F1689">
            <v>236</v>
          </cell>
          <cell r="G1689">
            <v>114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350</v>
          </cell>
          <cell r="N1689">
            <v>4</v>
          </cell>
        </row>
        <row r="1690">
          <cell r="A1690" t="str">
            <v>382</v>
          </cell>
          <cell r="B1690" t="str">
            <v>1706</v>
          </cell>
          <cell r="C1690" t="str">
            <v>B</v>
          </cell>
          <cell r="D1690">
            <v>274</v>
          </cell>
          <cell r="E1690">
            <v>0</v>
          </cell>
          <cell r="F1690">
            <v>103</v>
          </cell>
          <cell r="G1690">
            <v>56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159</v>
          </cell>
          <cell r="N1690">
            <v>1</v>
          </cell>
        </row>
        <row r="1691">
          <cell r="A1691" t="str">
            <v>386</v>
          </cell>
          <cell r="B1691" t="str">
            <v>1712</v>
          </cell>
          <cell r="C1691" t="str">
            <v>B</v>
          </cell>
          <cell r="D1691">
            <v>524</v>
          </cell>
          <cell r="E1691">
            <v>52</v>
          </cell>
          <cell r="F1691">
            <v>48</v>
          </cell>
          <cell r="G1691">
            <v>36</v>
          </cell>
          <cell r="H1691">
            <v>6</v>
          </cell>
          <cell r="I1691">
            <v>4</v>
          </cell>
          <cell r="J1691">
            <v>0</v>
          </cell>
          <cell r="K1691">
            <v>0</v>
          </cell>
          <cell r="L1691">
            <v>0</v>
          </cell>
          <cell r="M1691">
            <v>146</v>
          </cell>
          <cell r="N1691">
            <v>8</v>
          </cell>
        </row>
        <row r="1692">
          <cell r="A1692" t="str">
            <v>386</v>
          </cell>
          <cell r="B1692" t="str">
            <v>1712</v>
          </cell>
          <cell r="C1692" t="str">
            <v>C1</v>
          </cell>
          <cell r="D1692">
            <v>524</v>
          </cell>
          <cell r="E1692">
            <v>54</v>
          </cell>
          <cell r="F1692">
            <v>64</v>
          </cell>
          <cell r="G1692">
            <v>51</v>
          </cell>
          <cell r="H1692">
            <v>2</v>
          </cell>
          <cell r="I1692">
            <v>1</v>
          </cell>
          <cell r="J1692">
            <v>0</v>
          </cell>
          <cell r="K1692">
            <v>0</v>
          </cell>
          <cell r="L1692">
            <v>0</v>
          </cell>
          <cell r="M1692">
            <v>172</v>
          </cell>
          <cell r="N1692">
            <v>2</v>
          </cell>
        </row>
        <row r="1693">
          <cell r="A1693" t="str">
            <v>386</v>
          </cell>
          <cell r="B1693" t="str">
            <v>1713</v>
          </cell>
          <cell r="C1693" t="str">
            <v>B</v>
          </cell>
          <cell r="D1693">
            <v>633</v>
          </cell>
          <cell r="E1693">
            <v>62</v>
          </cell>
          <cell r="F1693">
            <v>70</v>
          </cell>
          <cell r="G1693">
            <v>39</v>
          </cell>
          <cell r="H1693">
            <v>3</v>
          </cell>
          <cell r="I1693">
            <v>2</v>
          </cell>
          <cell r="J1693">
            <v>0</v>
          </cell>
          <cell r="K1693">
            <v>0</v>
          </cell>
          <cell r="L1693">
            <v>0</v>
          </cell>
          <cell r="M1693">
            <v>176</v>
          </cell>
          <cell r="N1693">
            <v>4</v>
          </cell>
        </row>
        <row r="1694">
          <cell r="A1694" t="str">
            <v>386</v>
          </cell>
          <cell r="B1694" t="str">
            <v>1713</v>
          </cell>
          <cell r="C1694" t="str">
            <v>C1</v>
          </cell>
          <cell r="D1694">
            <v>634</v>
          </cell>
          <cell r="E1694">
            <v>70</v>
          </cell>
          <cell r="F1694">
            <v>69</v>
          </cell>
          <cell r="G1694">
            <v>34</v>
          </cell>
          <cell r="H1694">
            <v>2</v>
          </cell>
          <cell r="I1694">
            <v>6</v>
          </cell>
          <cell r="J1694">
            <v>0</v>
          </cell>
          <cell r="K1694">
            <v>0</v>
          </cell>
          <cell r="L1694">
            <v>0</v>
          </cell>
          <cell r="M1694">
            <v>181</v>
          </cell>
          <cell r="N1694">
            <v>7</v>
          </cell>
        </row>
        <row r="1695">
          <cell r="A1695" t="str">
            <v>386</v>
          </cell>
          <cell r="B1695" t="str">
            <v>1714</v>
          </cell>
          <cell r="C1695" t="str">
            <v>B</v>
          </cell>
          <cell r="D1695">
            <v>518</v>
          </cell>
          <cell r="E1695">
            <v>37</v>
          </cell>
          <cell r="F1695">
            <v>55</v>
          </cell>
          <cell r="G1695">
            <v>39</v>
          </cell>
          <cell r="H1695">
            <v>4</v>
          </cell>
          <cell r="I1695">
            <v>4</v>
          </cell>
          <cell r="J1695">
            <v>0</v>
          </cell>
          <cell r="K1695">
            <v>0</v>
          </cell>
          <cell r="L1695">
            <v>0</v>
          </cell>
          <cell r="M1695">
            <v>139</v>
          </cell>
          <cell r="N1695">
            <v>8</v>
          </cell>
        </row>
        <row r="1696">
          <cell r="A1696" t="str">
            <v>386</v>
          </cell>
          <cell r="B1696" t="str">
            <v>1714</v>
          </cell>
          <cell r="C1696" t="str">
            <v>C1</v>
          </cell>
          <cell r="D1696">
            <v>518</v>
          </cell>
          <cell r="E1696">
            <v>42</v>
          </cell>
          <cell r="F1696">
            <v>61</v>
          </cell>
          <cell r="G1696">
            <v>48</v>
          </cell>
          <cell r="H1696">
            <v>7</v>
          </cell>
          <cell r="I1696">
            <v>3</v>
          </cell>
          <cell r="J1696">
            <v>0</v>
          </cell>
          <cell r="K1696">
            <v>0</v>
          </cell>
          <cell r="L1696">
            <v>0</v>
          </cell>
          <cell r="M1696">
            <v>161</v>
          </cell>
          <cell r="N1696">
            <v>8</v>
          </cell>
        </row>
        <row r="1697">
          <cell r="A1697" t="str">
            <v>386</v>
          </cell>
          <cell r="B1697" t="str">
            <v>1715</v>
          </cell>
          <cell r="C1697" t="str">
            <v>B</v>
          </cell>
          <cell r="D1697">
            <v>551</v>
          </cell>
          <cell r="E1697">
            <v>37</v>
          </cell>
          <cell r="F1697">
            <v>91</v>
          </cell>
          <cell r="G1697">
            <v>82</v>
          </cell>
          <cell r="H1697">
            <v>6</v>
          </cell>
          <cell r="I1697">
            <v>2</v>
          </cell>
          <cell r="J1697">
            <v>0</v>
          </cell>
          <cell r="K1697">
            <v>0</v>
          </cell>
          <cell r="L1697">
            <v>0</v>
          </cell>
          <cell r="M1697">
            <v>218</v>
          </cell>
          <cell r="N1697">
            <v>6</v>
          </cell>
        </row>
        <row r="1698">
          <cell r="A1698" t="str">
            <v>386</v>
          </cell>
          <cell r="B1698" t="str">
            <v>1715</v>
          </cell>
          <cell r="C1698" t="str">
            <v>C1</v>
          </cell>
          <cell r="D1698">
            <v>551</v>
          </cell>
          <cell r="E1698">
            <v>34</v>
          </cell>
          <cell r="F1698">
            <v>102</v>
          </cell>
          <cell r="G1698">
            <v>77</v>
          </cell>
          <cell r="H1698">
            <v>4</v>
          </cell>
          <cell r="I1698">
            <v>3</v>
          </cell>
          <cell r="J1698">
            <v>0</v>
          </cell>
          <cell r="K1698">
            <v>0</v>
          </cell>
          <cell r="L1698">
            <v>0</v>
          </cell>
          <cell r="M1698">
            <v>220</v>
          </cell>
          <cell r="N1698">
            <v>10</v>
          </cell>
        </row>
        <row r="1699">
          <cell r="A1699" t="str">
            <v>386</v>
          </cell>
          <cell r="B1699" t="str">
            <v>1716</v>
          </cell>
          <cell r="C1699" t="str">
            <v>B</v>
          </cell>
          <cell r="D1699">
            <v>691</v>
          </cell>
          <cell r="E1699">
            <v>83</v>
          </cell>
          <cell r="F1699">
            <v>108</v>
          </cell>
          <cell r="G1699">
            <v>60</v>
          </cell>
          <cell r="H1699">
            <v>4</v>
          </cell>
          <cell r="I1699">
            <v>3</v>
          </cell>
          <cell r="J1699">
            <v>0</v>
          </cell>
          <cell r="K1699">
            <v>0</v>
          </cell>
          <cell r="L1699">
            <v>0</v>
          </cell>
          <cell r="M1699">
            <v>258</v>
          </cell>
          <cell r="N1699">
            <v>8</v>
          </cell>
        </row>
        <row r="1700">
          <cell r="A1700" t="str">
            <v>386</v>
          </cell>
          <cell r="B1700" t="str">
            <v>1716</v>
          </cell>
          <cell r="C1700" t="str">
            <v>C1</v>
          </cell>
          <cell r="D1700">
            <v>692</v>
          </cell>
          <cell r="E1700">
            <v>70</v>
          </cell>
          <cell r="F1700">
            <v>124</v>
          </cell>
          <cell r="G1700">
            <v>49</v>
          </cell>
          <cell r="H1700">
            <v>5</v>
          </cell>
          <cell r="I1700">
            <v>3</v>
          </cell>
          <cell r="J1700">
            <v>0</v>
          </cell>
          <cell r="K1700">
            <v>0</v>
          </cell>
          <cell r="L1700">
            <v>0</v>
          </cell>
          <cell r="M1700">
            <v>251</v>
          </cell>
          <cell r="N1700">
            <v>8</v>
          </cell>
        </row>
        <row r="1701">
          <cell r="A1701" t="str">
            <v>386</v>
          </cell>
          <cell r="B1701" t="str">
            <v>1717</v>
          </cell>
          <cell r="C1701" t="str">
            <v>B</v>
          </cell>
          <cell r="D1701">
            <v>626</v>
          </cell>
          <cell r="E1701">
            <v>42</v>
          </cell>
          <cell r="F1701">
            <v>100</v>
          </cell>
          <cell r="G1701">
            <v>85</v>
          </cell>
          <cell r="H1701">
            <v>1</v>
          </cell>
          <cell r="I1701">
            <v>7</v>
          </cell>
          <cell r="J1701">
            <v>0</v>
          </cell>
          <cell r="K1701">
            <v>0</v>
          </cell>
          <cell r="L1701">
            <v>0</v>
          </cell>
          <cell r="M1701">
            <v>235</v>
          </cell>
          <cell r="N1701">
            <v>6</v>
          </cell>
        </row>
        <row r="1702">
          <cell r="A1702" t="str">
            <v>386</v>
          </cell>
          <cell r="B1702" t="str">
            <v>1717</v>
          </cell>
          <cell r="C1702" t="str">
            <v>C1</v>
          </cell>
          <cell r="D1702">
            <v>626</v>
          </cell>
          <cell r="E1702">
            <v>30</v>
          </cell>
          <cell r="F1702">
            <v>109</v>
          </cell>
          <cell r="G1702">
            <v>95</v>
          </cell>
          <cell r="H1702">
            <v>5</v>
          </cell>
          <cell r="I1702">
            <v>14</v>
          </cell>
          <cell r="J1702">
            <v>0</v>
          </cell>
          <cell r="K1702">
            <v>0</v>
          </cell>
          <cell r="L1702">
            <v>0</v>
          </cell>
          <cell r="M1702">
            <v>253</v>
          </cell>
          <cell r="N1702">
            <v>9</v>
          </cell>
        </row>
        <row r="1703">
          <cell r="A1703" t="str">
            <v>386</v>
          </cell>
          <cell r="B1703" t="str">
            <v>1718</v>
          </cell>
          <cell r="C1703" t="str">
            <v>B</v>
          </cell>
          <cell r="D1703">
            <v>503</v>
          </cell>
          <cell r="E1703">
            <v>63</v>
          </cell>
          <cell r="F1703">
            <v>85</v>
          </cell>
          <cell r="G1703">
            <v>103</v>
          </cell>
          <cell r="H1703">
            <v>1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252</v>
          </cell>
          <cell r="N1703">
            <v>10</v>
          </cell>
        </row>
        <row r="1704">
          <cell r="A1704" t="str">
            <v>386</v>
          </cell>
          <cell r="B1704" t="str">
            <v>1718</v>
          </cell>
          <cell r="C1704" t="str">
            <v>C1</v>
          </cell>
          <cell r="D1704">
            <v>504</v>
          </cell>
          <cell r="E1704">
            <v>50</v>
          </cell>
          <cell r="F1704">
            <v>87</v>
          </cell>
          <cell r="G1704">
            <v>94</v>
          </cell>
          <cell r="H1704">
            <v>1</v>
          </cell>
          <cell r="I1704">
            <v>3</v>
          </cell>
          <cell r="J1704">
            <v>0</v>
          </cell>
          <cell r="K1704">
            <v>0</v>
          </cell>
          <cell r="L1704">
            <v>0</v>
          </cell>
          <cell r="M1704">
            <v>235</v>
          </cell>
          <cell r="N1704">
            <v>8</v>
          </cell>
        </row>
        <row r="1705">
          <cell r="A1705" t="str">
            <v>386</v>
          </cell>
          <cell r="B1705" t="str">
            <v>1718</v>
          </cell>
          <cell r="C1705" t="str">
            <v>C2</v>
          </cell>
          <cell r="D1705">
            <v>504</v>
          </cell>
          <cell r="E1705">
            <v>59</v>
          </cell>
          <cell r="F1705">
            <v>92</v>
          </cell>
          <cell r="G1705">
            <v>92</v>
          </cell>
          <cell r="H1705">
            <v>3</v>
          </cell>
          <cell r="I1705">
            <v>2</v>
          </cell>
          <cell r="J1705">
            <v>0</v>
          </cell>
          <cell r="K1705">
            <v>0</v>
          </cell>
          <cell r="L1705">
            <v>0</v>
          </cell>
          <cell r="M1705">
            <v>248</v>
          </cell>
          <cell r="N1705">
            <v>7</v>
          </cell>
        </row>
        <row r="1706">
          <cell r="A1706" t="str">
            <v>386</v>
          </cell>
          <cell r="B1706" t="str">
            <v>1719</v>
          </cell>
          <cell r="C1706" t="str">
            <v>B</v>
          </cell>
          <cell r="D1706">
            <v>613</v>
          </cell>
          <cell r="E1706">
            <v>58</v>
          </cell>
          <cell r="F1706">
            <v>110</v>
          </cell>
          <cell r="G1706">
            <v>105</v>
          </cell>
          <cell r="H1706">
            <v>2</v>
          </cell>
          <cell r="I1706">
            <v>1</v>
          </cell>
          <cell r="J1706">
            <v>0</v>
          </cell>
          <cell r="K1706">
            <v>0</v>
          </cell>
          <cell r="L1706">
            <v>0</v>
          </cell>
          <cell r="M1706">
            <v>276</v>
          </cell>
          <cell r="N1706">
            <v>6</v>
          </cell>
        </row>
        <row r="1707">
          <cell r="A1707" t="str">
            <v>386</v>
          </cell>
          <cell r="B1707" t="str">
            <v>1719</v>
          </cell>
          <cell r="C1707" t="str">
            <v>C1</v>
          </cell>
          <cell r="D1707">
            <v>613</v>
          </cell>
          <cell r="E1707">
            <v>51</v>
          </cell>
          <cell r="F1707">
            <v>105</v>
          </cell>
          <cell r="G1707">
            <v>116</v>
          </cell>
          <cell r="H1707">
            <v>5</v>
          </cell>
          <cell r="I1707">
            <v>3</v>
          </cell>
          <cell r="J1707">
            <v>0</v>
          </cell>
          <cell r="K1707">
            <v>0</v>
          </cell>
          <cell r="L1707">
            <v>0</v>
          </cell>
          <cell r="M1707">
            <v>280</v>
          </cell>
          <cell r="N1707">
            <v>12</v>
          </cell>
        </row>
        <row r="1708">
          <cell r="A1708" t="str">
            <v>386</v>
          </cell>
          <cell r="B1708" t="str">
            <v>1720</v>
          </cell>
          <cell r="C1708" t="str">
            <v>B</v>
          </cell>
          <cell r="D1708">
            <v>568</v>
          </cell>
          <cell r="E1708">
            <v>43</v>
          </cell>
          <cell r="F1708">
            <v>94</v>
          </cell>
          <cell r="G1708">
            <v>93</v>
          </cell>
          <cell r="H1708">
            <v>4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234</v>
          </cell>
          <cell r="N1708">
            <v>5</v>
          </cell>
        </row>
        <row r="1709">
          <cell r="A1709" t="str">
            <v>386</v>
          </cell>
          <cell r="B1709" t="str">
            <v>1720</v>
          </cell>
          <cell r="C1709" t="str">
            <v>C1</v>
          </cell>
          <cell r="D1709">
            <v>569</v>
          </cell>
          <cell r="E1709">
            <v>51</v>
          </cell>
          <cell r="F1709">
            <v>84</v>
          </cell>
          <cell r="G1709">
            <v>64</v>
          </cell>
          <cell r="H1709">
            <v>4</v>
          </cell>
          <cell r="I1709">
            <v>6</v>
          </cell>
          <cell r="J1709">
            <v>0</v>
          </cell>
          <cell r="K1709">
            <v>0</v>
          </cell>
          <cell r="L1709">
            <v>0</v>
          </cell>
          <cell r="M1709">
            <v>209</v>
          </cell>
          <cell r="N1709">
            <v>5</v>
          </cell>
        </row>
        <row r="1710">
          <cell r="A1710" t="str">
            <v>386</v>
          </cell>
          <cell r="B1710" t="str">
            <v>1721</v>
          </cell>
          <cell r="C1710" t="str">
            <v>B</v>
          </cell>
          <cell r="D1710">
            <v>624</v>
          </cell>
          <cell r="E1710">
            <v>53</v>
          </cell>
          <cell r="F1710">
            <v>89</v>
          </cell>
          <cell r="G1710">
            <v>112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254</v>
          </cell>
          <cell r="N1710">
            <v>0</v>
          </cell>
        </row>
        <row r="1711">
          <cell r="A1711" t="str">
            <v>386</v>
          </cell>
          <cell r="B1711" t="str">
            <v>1721</v>
          </cell>
          <cell r="C1711" t="str">
            <v>C1</v>
          </cell>
          <cell r="D1711">
            <v>624</v>
          </cell>
          <cell r="E1711">
            <v>67</v>
          </cell>
          <cell r="F1711">
            <v>102</v>
          </cell>
          <cell r="G1711">
            <v>113</v>
          </cell>
          <cell r="H1711">
            <v>5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287</v>
          </cell>
          <cell r="N1711">
            <v>6</v>
          </cell>
        </row>
        <row r="1712">
          <cell r="A1712" t="str">
            <v>386</v>
          </cell>
          <cell r="B1712" t="str">
            <v>1722</v>
          </cell>
          <cell r="C1712" t="str">
            <v>B</v>
          </cell>
          <cell r="D1712">
            <v>566</v>
          </cell>
          <cell r="E1712">
            <v>82</v>
          </cell>
          <cell r="F1712">
            <v>84</v>
          </cell>
          <cell r="G1712">
            <v>126</v>
          </cell>
          <cell r="H1712">
            <v>2</v>
          </cell>
          <cell r="I1712">
            <v>1</v>
          </cell>
          <cell r="J1712">
            <v>0</v>
          </cell>
          <cell r="K1712">
            <v>0</v>
          </cell>
          <cell r="L1712">
            <v>0</v>
          </cell>
          <cell r="M1712">
            <v>295</v>
          </cell>
          <cell r="N1712">
            <v>17</v>
          </cell>
        </row>
        <row r="1713">
          <cell r="A1713" t="str">
            <v>386</v>
          </cell>
          <cell r="B1713" t="str">
            <v>1722</v>
          </cell>
          <cell r="C1713" t="str">
            <v>C1</v>
          </cell>
          <cell r="D1713">
            <v>567</v>
          </cell>
          <cell r="E1713">
            <v>70</v>
          </cell>
          <cell r="F1713">
            <v>121</v>
          </cell>
          <cell r="G1713">
            <v>97</v>
          </cell>
          <cell r="H1713">
            <v>1</v>
          </cell>
          <cell r="I1713">
            <v>1</v>
          </cell>
          <cell r="J1713">
            <v>0</v>
          </cell>
          <cell r="K1713">
            <v>0</v>
          </cell>
          <cell r="L1713">
            <v>0</v>
          </cell>
          <cell r="M1713">
            <v>290</v>
          </cell>
          <cell r="N1713">
            <v>0</v>
          </cell>
        </row>
        <row r="1714">
          <cell r="A1714" t="str">
            <v>386</v>
          </cell>
          <cell r="B1714" t="str">
            <v>1722</v>
          </cell>
          <cell r="C1714" t="str">
            <v>C2</v>
          </cell>
          <cell r="D1714">
            <v>567</v>
          </cell>
          <cell r="E1714">
            <v>58</v>
          </cell>
          <cell r="F1714">
            <v>113</v>
          </cell>
          <cell r="G1714">
            <v>97</v>
          </cell>
          <cell r="H1714">
            <v>5</v>
          </cell>
          <cell r="I1714">
            <v>2</v>
          </cell>
          <cell r="J1714">
            <v>0</v>
          </cell>
          <cell r="K1714">
            <v>0</v>
          </cell>
          <cell r="L1714">
            <v>0</v>
          </cell>
          <cell r="M1714">
            <v>275</v>
          </cell>
          <cell r="N1714">
            <v>14</v>
          </cell>
        </row>
        <row r="1715">
          <cell r="A1715" t="str">
            <v>386</v>
          </cell>
          <cell r="B1715" t="str">
            <v>1723</v>
          </cell>
          <cell r="C1715" t="str">
            <v>B</v>
          </cell>
          <cell r="D1715">
            <v>494</v>
          </cell>
          <cell r="E1715">
            <v>21</v>
          </cell>
          <cell r="F1715">
            <v>119</v>
          </cell>
          <cell r="G1715">
            <v>75</v>
          </cell>
          <cell r="H1715">
            <v>6</v>
          </cell>
          <cell r="I1715">
            <v>2</v>
          </cell>
          <cell r="J1715">
            <v>0</v>
          </cell>
          <cell r="K1715">
            <v>0</v>
          </cell>
          <cell r="L1715">
            <v>0</v>
          </cell>
          <cell r="M1715">
            <v>223</v>
          </cell>
          <cell r="N1715">
            <v>7</v>
          </cell>
        </row>
        <row r="1716">
          <cell r="A1716" t="str">
            <v>386</v>
          </cell>
          <cell r="B1716" t="str">
            <v>1723</v>
          </cell>
          <cell r="C1716" t="str">
            <v>C1</v>
          </cell>
          <cell r="D1716">
            <v>495</v>
          </cell>
          <cell r="E1716">
            <v>12</v>
          </cell>
          <cell r="F1716">
            <v>93</v>
          </cell>
          <cell r="G1716">
            <v>80</v>
          </cell>
          <cell r="H1716">
            <v>2</v>
          </cell>
          <cell r="I1716">
            <v>2</v>
          </cell>
          <cell r="J1716">
            <v>0</v>
          </cell>
          <cell r="K1716">
            <v>0</v>
          </cell>
          <cell r="L1716">
            <v>0</v>
          </cell>
          <cell r="M1716">
            <v>189</v>
          </cell>
          <cell r="N1716">
            <v>6</v>
          </cell>
        </row>
        <row r="1717">
          <cell r="A1717" t="str">
            <v>386</v>
          </cell>
          <cell r="B1717" t="str">
            <v>1724</v>
          </cell>
          <cell r="C1717" t="str">
            <v>B</v>
          </cell>
          <cell r="D1717">
            <v>583</v>
          </cell>
          <cell r="E1717">
            <v>42</v>
          </cell>
          <cell r="F1717">
            <v>58</v>
          </cell>
          <cell r="G1717">
            <v>125</v>
          </cell>
          <cell r="H1717">
            <v>2</v>
          </cell>
          <cell r="I1717">
            <v>3</v>
          </cell>
          <cell r="J1717">
            <v>0</v>
          </cell>
          <cell r="K1717">
            <v>0</v>
          </cell>
          <cell r="L1717">
            <v>0</v>
          </cell>
          <cell r="M1717">
            <v>230</v>
          </cell>
          <cell r="N1717">
            <v>12</v>
          </cell>
        </row>
        <row r="1718">
          <cell r="A1718" t="str">
            <v>386</v>
          </cell>
          <cell r="B1718" t="str">
            <v>1724</v>
          </cell>
          <cell r="C1718" t="str">
            <v>C1</v>
          </cell>
          <cell r="D1718">
            <v>583</v>
          </cell>
          <cell r="E1718">
            <v>32</v>
          </cell>
          <cell r="F1718">
            <v>79</v>
          </cell>
          <cell r="G1718">
            <v>120</v>
          </cell>
          <cell r="H1718">
            <v>2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233</v>
          </cell>
          <cell r="N1718">
            <v>6</v>
          </cell>
        </row>
        <row r="1719">
          <cell r="A1719" t="str">
            <v>386</v>
          </cell>
          <cell r="B1719" t="str">
            <v>1725</v>
          </cell>
          <cell r="C1719" t="str">
            <v>B</v>
          </cell>
          <cell r="D1719">
            <v>644</v>
          </cell>
          <cell r="E1719">
            <v>35</v>
          </cell>
          <cell r="F1719">
            <v>88</v>
          </cell>
          <cell r="G1719">
            <v>150</v>
          </cell>
          <cell r="H1719">
            <v>3</v>
          </cell>
          <cell r="I1719">
            <v>1</v>
          </cell>
          <cell r="J1719">
            <v>0</v>
          </cell>
          <cell r="K1719">
            <v>0</v>
          </cell>
          <cell r="L1719">
            <v>0</v>
          </cell>
          <cell r="M1719">
            <v>277</v>
          </cell>
          <cell r="N1719">
            <v>11</v>
          </cell>
        </row>
        <row r="1720">
          <cell r="A1720" t="str">
            <v>386</v>
          </cell>
          <cell r="B1720" t="str">
            <v>1725</v>
          </cell>
          <cell r="C1720" t="str">
            <v>C1</v>
          </cell>
          <cell r="D1720">
            <v>644</v>
          </cell>
          <cell r="E1720">
            <v>27</v>
          </cell>
          <cell r="F1720">
            <v>92</v>
          </cell>
          <cell r="G1720">
            <v>138</v>
          </cell>
          <cell r="H1720">
            <v>2</v>
          </cell>
          <cell r="I1720">
            <v>1</v>
          </cell>
          <cell r="J1720">
            <v>0</v>
          </cell>
          <cell r="K1720">
            <v>0</v>
          </cell>
          <cell r="L1720">
            <v>0</v>
          </cell>
          <cell r="M1720">
            <v>260</v>
          </cell>
          <cell r="N1720">
            <v>6</v>
          </cell>
        </row>
        <row r="1721">
          <cell r="A1721" t="str">
            <v>386</v>
          </cell>
          <cell r="B1721" t="str">
            <v>1726</v>
          </cell>
          <cell r="C1721" t="str">
            <v>B</v>
          </cell>
          <cell r="D1721">
            <v>558</v>
          </cell>
          <cell r="E1721">
            <v>28</v>
          </cell>
          <cell r="F1721">
            <v>56</v>
          </cell>
          <cell r="G1721">
            <v>88</v>
          </cell>
          <cell r="H1721">
            <v>3</v>
          </cell>
          <cell r="I1721">
            <v>1</v>
          </cell>
          <cell r="J1721">
            <v>0</v>
          </cell>
          <cell r="K1721">
            <v>0</v>
          </cell>
          <cell r="L1721">
            <v>0</v>
          </cell>
          <cell r="M1721">
            <v>176</v>
          </cell>
          <cell r="N1721">
            <v>8</v>
          </cell>
        </row>
        <row r="1722">
          <cell r="A1722" t="str">
            <v>386</v>
          </cell>
          <cell r="B1722" t="str">
            <v>1726</v>
          </cell>
          <cell r="C1722" t="str">
            <v>C1</v>
          </cell>
          <cell r="D1722">
            <v>558</v>
          </cell>
          <cell r="E1722">
            <v>23</v>
          </cell>
          <cell r="F1722">
            <v>73</v>
          </cell>
          <cell r="G1722">
            <v>87</v>
          </cell>
          <cell r="H1722">
            <v>3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186</v>
          </cell>
          <cell r="N1722">
            <v>7</v>
          </cell>
        </row>
        <row r="1723">
          <cell r="A1723" t="str">
            <v>386</v>
          </cell>
          <cell r="B1723" t="str">
            <v>1726</v>
          </cell>
          <cell r="C1723" t="str">
            <v>C2</v>
          </cell>
          <cell r="D1723">
            <v>558</v>
          </cell>
          <cell r="E1723">
            <v>22</v>
          </cell>
          <cell r="F1723">
            <v>71</v>
          </cell>
          <cell r="G1723">
            <v>82</v>
          </cell>
          <cell r="H1723">
            <v>5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180</v>
          </cell>
          <cell r="N1723">
            <v>5</v>
          </cell>
        </row>
        <row r="1724">
          <cell r="A1724" t="str">
            <v>386</v>
          </cell>
          <cell r="B1724" t="str">
            <v>1727</v>
          </cell>
          <cell r="C1724" t="str">
            <v>B</v>
          </cell>
          <cell r="D1724">
            <v>636</v>
          </cell>
          <cell r="E1724">
            <v>31</v>
          </cell>
          <cell r="F1724">
            <v>144</v>
          </cell>
          <cell r="G1724">
            <v>135</v>
          </cell>
          <cell r="H1724">
            <v>9</v>
          </cell>
          <cell r="I1724">
            <v>4</v>
          </cell>
          <cell r="J1724">
            <v>0</v>
          </cell>
          <cell r="K1724">
            <v>0</v>
          </cell>
          <cell r="L1724">
            <v>0</v>
          </cell>
          <cell r="M1724">
            <v>323</v>
          </cell>
          <cell r="N1724">
            <v>16</v>
          </cell>
        </row>
        <row r="1725">
          <cell r="A1725" t="str">
            <v>386</v>
          </cell>
          <cell r="B1725" t="str">
            <v>1727</v>
          </cell>
          <cell r="C1725" t="str">
            <v>C1</v>
          </cell>
          <cell r="D1725">
            <v>636</v>
          </cell>
          <cell r="E1725">
            <v>28</v>
          </cell>
          <cell r="F1725">
            <v>135</v>
          </cell>
          <cell r="G1725">
            <v>156</v>
          </cell>
          <cell r="H1725">
            <v>7</v>
          </cell>
          <cell r="I1725">
            <v>6</v>
          </cell>
          <cell r="J1725">
            <v>0</v>
          </cell>
          <cell r="K1725">
            <v>0</v>
          </cell>
          <cell r="L1725">
            <v>0</v>
          </cell>
          <cell r="M1725">
            <v>332</v>
          </cell>
          <cell r="N1725">
            <v>9</v>
          </cell>
        </row>
        <row r="1726">
          <cell r="A1726" t="str">
            <v>386</v>
          </cell>
          <cell r="B1726" t="str">
            <v>1728</v>
          </cell>
          <cell r="C1726" t="str">
            <v>B</v>
          </cell>
          <cell r="D1726">
            <v>435</v>
          </cell>
          <cell r="E1726">
            <v>12</v>
          </cell>
          <cell r="F1726">
            <v>57</v>
          </cell>
          <cell r="G1726">
            <v>99</v>
          </cell>
          <cell r="H1726">
            <v>3</v>
          </cell>
          <cell r="I1726">
            <v>1</v>
          </cell>
          <cell r="J1726">
            <v>0</v>
          </cell>
          <cell r="K1726">
            <v>0</v>
          </cell>
          <cell r="L1726">
            <v>0</v>
          </cell>
          <cell r="M1726">
            <v>172</v>
          </cell>
          <cell r="N1726">
            <v>4</v>
          </cell>
        </row>
        <row r="1727">
          <cell r="A1727" t="str">
            <v>386</v>
          </cell>
          <cell r="B1727" t="str">
            <v>1728</v>
          </cell>
          <cell r="C1727" t="str">
            <v>C1</v>
          </cell>
          <cell r="D1727">
            <v>435</v>
          </cell>
          <cell r="E1727">
            <v>20</v>
          </cell>
          <cell r="F1727">
            <v>64</v>
          </cell>
          <cell r="G1727">
            <v>77</v>
          </cell>
          <cell r="H1727">
            <v>3</v>
          </cell>
          <cell r="I1727">
            <v>3</v>
          </cell>
          <cell r="J1727">
            <v>0</v>
          </cell>
          <cell r="K1727">
            <v>0</v>
          </cell>
          <cell r="L1727">
            <v>0</v>
          </cell>
          <cell r="M1727">
            <v>167</v>
          </cell>
          <cell r="N1727">
            <v>7</v>
          </cell>
        </row>
        <row r="1728">
          <cell r="A1728" t="str">
            <v>386</v>
          </cell>
          <cell r="B1728" t="str">
            <v>1729</v>
          </cell>
          <cell r="C1728" t="str">
            <v>B</v>
          </cell>
          <cell r="D1728">
            <v>519</v>
          </cell>
          <cell r="E1728">
            <v>26</v>
          </cell>
          <cell r="F1728">
            <v>52</v>
          </cell>
          <cell r="G1728">
            <v>71</v>
          </cell>
          <cell r="H1728">
            <v>8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157</v>
          </cell>
          <cell r="N1728">
            <v>9</v>
          </cell>
        </row>
        <row r="1729">
          <cell r="A1729" t="str">
            <v>386</v>
          </cell>
          <cell r="B1729" t="str">
            <v>1729</v>
          </cell>
          <cell r="C1729" t="str">
            <v>C1</v>
          </cell>
          <cell r="D1729">
            <v>520</v>
          </cell>
          <cell r="E1729">
            <v>28</v>
          </cell>
          <cell r="F1729">
            <v>67</v>
          </cell>
          <cell r="G1729">
            <v>72</v>
          </cell>
          <cell r="H1729">
            <v>5</v>
          </cell>
          <cell r="I1729">
            <v>1</v>
          </cell>
          <cell r="J1729">
            <v>0</v>
          </cell>
          <cell r="K1729">
            <v>0</v>
          </cell>
          <cell r="L1729">
            <v>0</v>
          </cell>
          <cell r="M1729">
            <v>173</v>
          </cell>
          <cell r="N1729">
            <v>11</v>
          </cell>
        </row>
        <row r="1730">
          <cell r="A1730" t="str">
            <v>388</v>
          </cell>
          <cell r="B1730" t="str">
            <v>1738</v>
          </cell>
          <cell r="C1730" t="str">
            <v>B</v>
          </cell>
          <cell r="D1730">
            <v>750</v>
          </cell>
          <cell r="E1730">
            <v>0</v>
          </cell>
          <cell r="F1730">
            <v>239</v>
          </cell>
          <cell r="G1730">
            <v>231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470</v>
          </cell>
          <cell r="N1730">
            <v>22</v>
          </cell>
        </row>
        <row r="1731">
          <cell r="A1731" t="str">
            <v>388</v>
          </cell>
          <cell r="B1731" t="str">
            <v>1739</v>
          </cell>
          <cell r="C1731" t="str">
            <v>B</v>
          </cell>
          <cell r="D1731">
            <v>378</v>
          </cell>
          <cell r="E1731">
            <v>0</v>
          </cell>
          <cell r="F1731">
            <v>118</v>
          </cell>
          <cell r="G1731">
            <v>124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242</v>
          </cell>
          <cell r="N1731">
            <v>6</v>
          </cell>
        </row>
        <row r="1732">
          <cell r="A1732" t="str">
            <v>388</v>
          </cell>
          <cell r="B1732" t="str">
            <v>1739</v>
          </cell>
          <cell r="C1732" t="str">
            <v>C1</v>
          </cell>
          <cell r="D1732">
            <v>379</v>
          </cell>
          <cell r="E1732">
            <v>0</v>
          </cell>
          <cell r="F1732">
            <v>121</v>
          </cell>
          <cell r="G1732">
            <v>119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240</v>
          </cell>
          <cell r="N1732">
            <v>9</v>
          </cell>
        </row>
        <row r="1733">
          <cell r="A1733" t="str">
            <v>388</v>
          </cell>
          <cell r="B1733" t="str">
            <v>1740</v>
          </cell>
          <cell r="C1733" t="str">
            <v>B</v>
          </cell>
          <cell r="D1733">
            <v>233</v>
          </cell>
          <cell r="E1733">
            <v>0</v>
          </cell>
          <cell r="F1733">
            <v>60</v>
          </cell>
          <cell r="G1733">
            <v>72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132</v>
          </cell>
          <cell r="N1733">
            <v>7</v>
          </cell>
        </row>
        <row r="1734">
          <cell r="A1734" t="str">
            <v>392</v>
          </cell>
          <cell r="B1734" t="str">
            <v>1746</v>
          </cell>
          <cell r="C1734" t="str">
            <v>B</v>
          </cell>
          <cell r="D1734">
            <v>511</v>
          </cell>
          <cell r="E1734">
            <v>56</v>
          </cell>
          <cell r="F1734">
            <v>46</v>
          </cell>
          <cell r="G1734">
            <v>56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158</v>
          </cell>
          <cell r="N1734">
            <v>0</v>
          </cell>
        </row>
        <row r="1735">
          <cell r="A1735" t="str">
            <v>392</v>
          </cell>
          <cell r="B1735" t="str">
            <v>1746</v>
          </cell>
          <cell r="C1735" t="str">
            <v>C1</v>
          </cell>
          <cell r="D1735">
            <v>511</v>
          </cell>
          <cell r="E1735">
            <v>74</v>
          </cell>
          <cell r="F1735">
            <v>45</v>
          </cell>
          <cell r="G1735">
            <v>33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152</v>
          </cell>
          <cell r="N1735">
            <v>8</v>
          </cell>
        </row>
        <row r="1736">
          <cell r="A1736" t="str">
            <v>392</v>
          </cell>
          <cell r="B1736" t="str">
            <v>1747</v>
          </cell>
          <cell r="C1736" t="str">
            <v>B</v>
          </cell>
          <cell r="D1736">
            <v>564</v>
          </cell>
          <cell r="E1736">
            <v>14</v>
          </cell>
          <cell r="F1736">
            <v>33</v>
          </cell>
          <cell r="G1736">
            <v>10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57</v>
          </cell>
          <cell r="N1736">
            <v>0</v>
          </cell>
        </row>
        <row r="1737">
          <cell r="A1737" t="str">
            <v>392</v>
          </cell>
          <cell r="B1737" t="str">
            <v>1748</v>
          </cell>
          <cell r="C1737" t="str">
            <v>B</v>
          </cell>
          <cell r="D1737">
            <v>405</v>
          </cell>
          <cell r="E1737">
            <v>48</v>
          </cell>
          <cell r="F1737">
            <v>47</v>
          </cell>
          <cell r="G1737">
            <v>41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136</v>
          </cell>
          <cell r="N1737">
            <v>0</v>
          </cell>
        </row>
        <row r="1738">
          <cell r="A1738" t="str">
            <v>392</v>
          </cell>
          <cell r="B1738" t="str">
            <v>1748</v>
          </cell>
          <cell r="C1738" t="str">
            <v>C1</v>
          </cell>
          <cell r="D1738">
            <v>406</v>
          </cell>
          <cell r="E1738">
            <v>49</v>
          </cell>
          <cell r="F1738">
            <v>54</v>
          </cell>
          <cell r="G1738">
            <v>38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141</v>
          </cell>
          <cell r="N1738">
            <v>2</v>
          </cell>
        </row>
        <row r="1739">
          <cell r="A1739" t="str">
            <v>392</v>
          </cell>
          <cell r="B1739" t="str">
            <v>1749</v>
          </cell>
          <cell r="C1739" t="str">
            <v>B</v>
          </cell>
          <cell r="D1739">
            <v>397</v>
          </cell>
          <cell r="E1739">
            <v>56</v>
          </cell>
          <cell r="F1739">
            <v>41</v>
          </cell>
          <cell r="G1739">
            <v>44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141</v>
          </cell>
          <cell r="N1739">
            <v>0</v>
          </cell>
        </row>
        <row r="1740">
          <cell r="A1740" t="str">
            <v>392</v>
          </cell>
          <cell r="B1740" t="str">
            <v>1749</v>
          </cell>
          <cell r="C1740" t="str">
            <v>C1</v>
          </cell>
          <cell r="D1740">
            <v>397</v>
          </cell>
          <cell r="E1740">
            <v>38</v>
          </cell>
          <cell r="F1740">
            <v>42</v>
          </cell>
          <cell r="G1740">
            <v>48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128</v>
          </cell>
          <cell r="N1740">
            <v>6</v>
          </cell>
        </row>
        <row r="1741">
          <cell r="A1741" t="str">
            <v>392</v>
          </cell>
          <cell r="B1741" t="str">
            <v>1750</v>
          </cell>
          <cell r="C1741" t="str">
            <v>B</v>
          </cell>
          <cell r="D1741">
            <v>499</v>
          </cell>
          <cell r="E1741">
            <v>72</v>
          </cell>
          <cell r="F1741">
            <v>53</v>
          </cell>
          <cell r="G1741">
            <v>35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160</v>
          </cell>
          <cell r="N1741">
            <v>3</v>
          </cell>
        </row>
        <row r="1742">
          <cell r="A1742" t="str">
            <v>392</v>
          </cell>
          <cell r="B1742" t="str">
            <v>1750</v>
          </cell>
          <cell r="C1742" t="str">
            <v>C1</v>
          </cell>
          <cell r="D1742">
            <v>500</v>
          </cell>
          <cell r="E1742">
            <v>68</v>
          </cell>
          <cell r="F1742">
            <v>67</v>
          </cell>
          <cell r="G1742">
            <v>33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168</v>
          </cell>
          <cell r="N1742">
            <v>2</v>
          </cell>
        </row>
        <row r="1743">
          <cell r="A1743" t="str">
            <v>392</v>
          </cell>
          <cell r="B1743" t="str">
            <v>1751</v>
          </cell>
          <cell r="C1743" t="str">
            <v>B</v>
          </cell>
          <cell r="D1743">
            <v>465</v>
          </cell>
          <cell r="E1743">
            <v>27</v>
          </cell>
          <cell r="F1743">
            <v>130</v>
          </cell>
          <cell r="G1743">
            <v>48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205</v>
          </cell>
          <cell r="N1743">
            <v>5</v>
          </cell>
        </row>
        <row r="1744">
          <cell r="A1744" t="str">
            <v>392</v>
          </cell>
          <cell r="B1744" t="str">
            <v>1751</v>
          </cell>
          <cell r="C1744" t="str">
            <v>C1</v>
          </cell>
          <cell r="D1744">
            <v>466</v>
          </cell>
          <cell r="E1744">
            <v>14</v>
          </cell>
          <cell r="F1744">
            <v>137</v>
          </cell>
          <cell r="G1744">
            <v>53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1</v>
          </cell>
          <cell r="M1744">
            <v>205</v>
          </cell>
          <cell r="N1744">
            <v>3</v>
          </cell>
        </row>
        <row r="1745">
          <cell r="A1745" t="str">
            <v>392</v>
          </cell>
          <cell r="B1745" t="str">
            <v>1752</v>
          </cell>
          <cell r="C1745" t="str">
            <v>B</v>
          </cell>
          <cell r="D1745">
            <v>509</v>
          </cell>
          <cell r="E1745">
            <v>31</v>
          </cell>
          <cell r="F1745">
            <v>118</v>
          </cell>
          <cell r="G1745">
            <v>67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216</v>
          </cell>
          <cell r="N1745">
            <v>5</v>
          </cell>
        </row>
        <row r="1746">
          <cell r="A1746" t="str">
            <v>392</v>
          </cell>
          <cell r="B1746" t="str">
            <v>1752</v>
          </cell>
          <cell r="C1746" t="str">
            <v>C1</v>
          </cell>
          <cell r="D1746">
            <v>509</v>
          </cell>
          <cell r="E1746">
            <v>22</v>
          </cell>
          <cell r="F1746">
            <v>128</v>
          </cell>
          <cell r="G1746">
            <v>58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208</v>
          </cell>
          <cell r="N1746">
            <v>4</v>
          </cell>
        </row>
        <row r="1747">
          <cell r="A1747" t="str">
            <v>392</v>
          </cell>
          <cell r="B1747" t="str">
            <v>1753</v>
          </cell>
          <cell r="C1747" t="str">
            <v>B</v>
          </cell>
          <cell r="D1747">
            <v>459</v>
          </cell>
          <cell r="E1747">
            <v>35</v>
          </cell>
          <cell r="F1747">
            <v>81</v>
          </cell>
          <cell r="G1747">
            <v>46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162</v>
          </cell>
          <cell r="N1747">
            <v>6</v>
          </cell>
        </row>
        <row r="1748">
          <cell r="A1748" t="str">
            <v>392</v>
          </cell>
          <cell r="B1748" t="str">
            <v>1753</v>
          </cell>
          <cell r="C1748" t="str">
            <v>C1</v>
          </cell>
          <cell r="D1748">
            <v>459</v>
          </cell>
          <cell r="E1748">
            <v>22</v>
          </cell>
          <cell r="F1748">
            <v>91</v>
          </cell>
          <cell r="G1748">
            <v>41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154</v>
          </cell>
          <cell r="N1748">
            <v>5</v>
          </cell>
        </row>
        <row r="1749">
          <cell r="A1749" t="str">
            <v>392</v>
          </cell>
          <cell r="B1749" t="str">
            <v>1754</v>
          </cell>
          <cell r="C1749" t="str">
            <v>B</v>
          </cell>
          <cell r="D1749">
            <v>500</v>
          </cell>
          <cell r="E1749">
            <v>40</v>
          </cell>
          <cell r="F1749">
            <v>64</v>
          </cell>
          <cell r="G1749">
            <v>59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163</v>
          </cell>
          <cell r="N1749">
            <v>4</v>
          </cell>
        </row>
        <row r="1750">
          <cell r="A1750" t="str">
            <v>392</v>
          </cell>
          <cell r="B1750" t="str">
            <v>1754</v>
          </cell>
          <cell r="C1750" t="str">
            <v>C1</v>
          </cell>
          <cell r="D1750">
            <v>501</v>
          </cell>
          <cell r="E1750">
            <v>40</v>
          </cell>
          <cell r="F1750">
            <v>67</v>
          </cell>
          <cell r="G1750">
            <v>54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161</v>
          </cell>
          <cell r="N1750">
            <v>5</v>
          </cell>
        </row>
        <row r="1751">
          <cell r="A1751" t="str">
            <v>392</v>
          </cell>
          <cell r="B1751" t="str">
            <v>1755</v>
          </cell>
          <cell r="C1751" t="str">
            <v>B</v>
          </cell>
          <cell r="D1751">
            <v>585</v>
          </cell>
          <cell r="E1751">
            <v>46</v>
          </cell>
          <cell r="F1751">
            <v>67</v>
          </cell>
          <cell r="G1751">
            <v>97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210</v>
          </cell>
          <cell r="N1751">
            <v>3</v>
          </cell>
        </row>
        <row r="1752">
          <cell r="A1752" t="str">
            <v>392</v>
          </cell>
          <cell r="B1752" t="str">
            <v>1755</v>
          </cell>
          <cell r="C1752" t="str">
            <v>C1</v>
          </cell>
          <cell r="D1752">
            <v>585</v>
          </cell>
          <cell r="E1752">
            <v>38</v>
          </cell>
          <cell r="F1752">
            <v>60</v>
          </cell>
          <cell r="G1752">
            <v>83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181</v>
          </cell>
          <cell r="N1752">
            <v>5</v>
          </cell>
        </row>
        <row r="1753">
          <cell r="A1753" t="str">
            <v>392</v>
          </cell>
          <cell r="B1753" t="str">
            <v>1756</v>
          </cell>
          <cell r="C1753" t="str">
            <v>B</v>
          </cell>
          <cell r="D1753">
            <v>438</v>
          </cell>
          <cell r="E1753">
            <v>57</v>
          </cell>
          <cell r="F1753">
            <v>52</v>
          </cell>
          <cell r="G1753">
            <v>45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154</v>
          </cell>
          <cell r="N1753">
            <v>4</v>
          </cell>
        </row>
        <row r="1754">
          <cell r="A1754" t="str">
            <v>392</v>
          </cell>
          <cell r="B1754" t="str">
            <v>1756</v>
          </cell>
          <cell r="C1754" t="str">
            <v>C1</v>
          </cell>
          <cell r="D1754">
            <v>439</v>
          </cell>
          <cell r="E1754">
            <v>47</v>
          </cell>
          <cell r="F1754">
            <v>51</v>
          </cell>
          <cell r="G1754">
            <v>39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137</v>
          </cell>
          <cell r="N1754">
            <v>5</v>
          </cell>
        </row>
        <row r="1755">
          <cell r="A1755" t="str">
            <v>392</v>
          </cell>
          <cell r="B1755" t="str">
            <v>1757</v>
          </cell>
          <cell r="C1755" t="str">
            <v>B</v>
          </cell>
          <cell r="D1755">
            <v>656</v>
          </cell>
          <cell r="E1755">
            <v>61</v>
          </cell>
          <cell r="F1755">
            <v>88</v>
          </cell>
          <cell r="G1755">
            <v>63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212</v>
          </cell>
          <cell r="N1755">
            <v>0</v>
          </cell>
        </row>
        <row r="1756">
          <cell r="A1756" t="str">
            <v>392</v>
          </cell>
          <cell r="B1756" t="str">
            <v>1757</v>
          </cell>
          <cell r="C1756" t="str">
            <v>C1</v>
          </cell>
          <cell r="D1756">
            <v>657</v>
          </cell>
          <cell r="E1756">
            <v>67</v>
          </cell>
          <cell r="F1756">
            <v>91</v>
          </cell>
          <cell r="G1756">
            <v>67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225</v>
          </cell>
          <cell r="N1756">
            <v>4</v>
          </cell>
        </row>
        <row r="1757">
          <cell r="A1757" t="str">
            <v>392</v>
          </cell>
          <cell r="B1757" t="str">
            <v>1758</v>
          </cell>
          <cell r="C1757" t="str">
            <v>B</v>
          </cell>
          <cell r="D1757">
            <v>718</v>
          </cell>
          <cell r="E1757">
            <v>64</v>
          </cell>
          <cell r="F1757">
            <v>85</v>
          </cell>
          <cell r="G1757">
            <v>86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235</v>
          </cell>
          <cell r="N1757">
            <v>2</v>
          </cell>
        </row>
        <row r="1758">
          <cell r="A1758" t="str">
            <v>392</v>
          </cell>
          <cell r="B1758" t="str">
            <v>1758</v>
          </cell>
          <cell r="C1758" t="str">
            <v>C1</v>
          </cell>
          <cell r="D1758">
            <v>718</v>
          </cell>
          <cell r="E1758">
            <v>67</v>
          </cell>
          <cell r="F1758">
            <v>90</v>
          </cell>
          <cell r="G1758">
            <v>98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255</v>
          </cell>
          <cell r="N1758">
            <v>5</v>
          </cell>
        </row>
        <row r="1759">
          <cell r="A1759" t="str">
            <v>392</v>
          </cell>
          <cell r="B1759" t="str">
            <v>1759</v>
          </cell>
          <cell r="C1759" t="str">
            <v>B</v>
          </cell>
          <cell r="D1759">
            <v>584</v>
          </cell>
          <cell r="E1759">
            <v>52</v>
          </cell>
          <cell r="F1759">
            <v>59</v>
          </cell>
          <cell r="G1759">
            <v>74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185</v>
          </cell>
          <cell r="N1759">
            <v>8</v>
          </cell>
        </row>
        <row r="1760">
          <cell r="A1760" t="str">
            <v>392</v>
          </cell>
          <cell r="B1760" t="str">
            <v>1759</v>
          </cell>
          <cell r="C1760" t="str">
            <v>C1</v>
          </cell>
          <cell r="D1760">
            <v>584</v>
          </cell>
          <cell r="E1760">
            <v>37</v>
          </cell>
          <cell r="F1760">
            <v>85</v>
          </cell>
          <cell r="G1760">
            <v>82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204</v>
          </cell>
          <cell r="N1760">
            <v>7</v>
          </cell>
        </row>
        <row r="1761">
          <cell r="A1761" t="str">
            <v>392</v>
          </cell>
          <cell r="B1761" t="str">
            <v>1760</v>
          </cell>
          <cell r="C1761" t="str">
            <v>B</v>
          </cell>
          <cell r="D1761">
            <v>539</v>
          </cell>
          <cell r="E1761">
            <v>28</v>
          </cell>
          <cell r="F1761">
            <v>74</v>
          </cell>
          <cell r="G1761">
            <v>72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174</v>
          </cell>
          <cell r="N1761">
            <v>0</v>
          </cell>
        </row>
        <row r="1762">
          <cell r="A1762" t="str">
            <v>392</v>
          </cell>
          <cell r="B1762" t="str">
            <v>1760</v>
          </cell>
          <cell r="C1762" t="str">
            <v>C1</v>
          </cell>
          <cell r="D1762">
            <v>539</v>
          </cell>
          <cell r="E1762">
            <v>41</v>
          </cell>
          <cell r="F1762">
            <v>75</v>
          </cell>
          <cell r="G1762">
            <v>67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183</v>
          </cell>
          <cell r="N1762">
            <v>4</v>
          </cell>
        </row>
        <row r="1763">
          <cell r="A1763" t="str">
            <v>392</v>
          </cell>
          <cell r="B1763" t="str">
            <v>1761</v>
          </cell>
          <cell r="C1763" t="str">
            <v>B</v>
          </cell>
          <cell r="D1763">
            <v>626</v>
          </cell>
          <cell r="E1763">
            <v>25</v>
          </cell>
          <cell r="F1763">
            <v>124</v>
          </cell>
          <cell r="G1763">
            <v>86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235</v>
          </cell>
          <cell r="N1763">
            <v>5</v>
          </cell>
        </row>
        <row r="1764">
          <cell r="A1764" t="str">
            <v>392</v>
          </cell>
          <cell r="B1764" t="str">
            <v>1761</v>
          </cell>
          <cell r="C1764" t="str">
            <v>C1</v>
          </cell>
          <cell r="D1764">
            <v>626</v>
          </cell>
          <cell r="E1764">
            <v>16</v>
          </cell>
          <cell r="F1764">
            <v>139</v>
          </cell>
          <cell r="G1764">
            <v>100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255</v>
          </cell>
          <cell r="N1764">
            <v>0</v>
          </cell>
        </row>
        <row r="1765">
          <cell r="A1765" t="str">
            <v>392</v>
          </cell>
          <cell r="B1765" t="str">
            <v>1762</v>
          </cell>
          <cell r="C1765" t="str">
            <v>B</v>
          </cell>
          <cell r="D1765">
            <v>523</v>
          </cell>
          <cell r="E1765">
            <v>14</v>
          </cell>
          <cell r="F1765">
            <v>73</v>
          </cell>
          <cell r="G1765">
            <v>66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153</v>
          </cell>
          <cell r="N1765">
            <v>5</v>
          </cell>
        </row>
        <row r="1766">
          <cell r="A1766" t="str">
            <v>392</v>
          </cell>
          <cell r="B1766" t="str">
            <v>1762</v>
          </cell>
          <cell r="C1766" t="str">
            <v>C1</v>
          </cell>
          <cell r="D1766">
            <v>523</v>
          </cell>
          <cell r="E1766">
            <v>13</v>
          </cell>
          <cell r="F1766">
            <v>78</v>
          </cell>
          <cell r="G1766">
            <v>80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171</v>
          </cell>
          <cell r="N1766">
            <v>9</v>
          </cell>
        </row>
        <row r="1767">
          <cell r="A1767" t="str">
            <v>392</v>
          </cell>
          <cell r="B1767" t="str">
            <v>1762</v>
          </cell>
          <cell r="C1767" t="str">
            <v>C2</v>
          </cell>
          <cell r="D1767">
            <v>524</v>
          </cell>
          <cell r="E1767">
            <v>22</v>
          </cell>
          <cell r="F1767">
            <v>95</v>
          </cell>
          <cell r="G1767">
            <v>67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184</v>
          </cell>
          <cell r="N1767">
            <v>8</v>
          </cell>
        </row>
        <row r="1768">
          <cell r="A1768" t="str">
            <v>392</v>
          </cell>
          <cell r="B1768" t="str">
            <v>1763</v>
          </cell>
          <cell r="C1768" t="str">
            <v>B</v>
          </cell>
          <cell r="D1768">
            <v>409</v>
          </cell>
          <cell r="E1768">
            <v>19</v>
          </cell>
          <cell r="F1768">
            <v>66</v>
          </cell>
          <cell r="G1768">
            <v>53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138</v>
          </cell>
          <cell r="N1768">
            <v>6</v>
          </cell>
        </row>
        <row r="1769">
          <cell r="A1769" t="str">
            <v>392</v>
          </cell>
          <cell r="B1769" t="str">
            <v>1763</v>
          </cell>
          <cell r="C1769" t="str">
            <v>C1</v>
          </cell>
          <cell r="D1769">
            <v>410</v>
          </cell>
          <cell r="E1769">
            <v>23</v>
          </cell>
          <cell r="F1769">
            <v>70</v>
          </cell>
          <cell r="G1769">
            <v>57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150</v>
          </cell>
          <cell r="N1769">
            <v>2</v>
          </cell>
        </row>
        <row r="1770">
          <cell r="A1770" t="str">
            <v>392</v>
          </cell>
          <cell r="B1770" t="str">
            <v>1764</v>
          </cell>
          <cell r="C1770" t="str">
            <v>B</v>
          </cell>
          <cell r="D1770">
            <v>434</v>
          </cell>
          <cell r="E1770">
            <v>27</v>
          </cell>
          <cell r="F1770">
            <v>57</v>
          </cell>
          <cell r="G1770">
            <v>79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163</v>
          </cell>
          <cell r="N1770">
            <v>3</v>
          </cell>
        </row>
        <row r="1771">
          <cell r="A1771" t="str">
            <v>392</v>
          </cell>
          <cell r="B1771" t="str">
            <v>1764</v>
          </cell>
          <cell r="C1771" t="str">
            <v>C1</v>
          </cell>
          <cell r="D1771">
            <v>434</v>
          </cell>
          <cell r="E1771">
            <v>35</v>
          </cell>
          <cell r="F1771">
            <v>61</v>
          </cell>
          <cell r="G1771">
            <v>64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160</v>
          </cell>
          <cell r="N1771">
            <v>4</v>
          </cell>
        </row>
        <row r="1772">
          <cell r="A1772" t="str">
            <v>392</v>
          </cell>
          <cell r="B1772" t="str">
            <v>1765</v>
          </cell>
          <cell r="C1772" t="str">
            <v>B</v>
          </cell>
          <cell r="D1772">
            <v>499</v>
          </cell>
          <cell r="E1772">
            <v>33</v>
          </cell>
          <cell r="F1772">
            <v>64</v>
          </cell>
          <cell r="G1772">
            <v>60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157</v>
          </cell>
          <cell r="N1772">
            <v>5</v>
          </cell>
        </row>
        <row r="1773">
          <cell r="A1773" t="str">
            <v>392</v>
          </cell>
          <cell r="B1773" t="str">
            <v>1765</v>
          </cell>
          <cell r="C1773" t="str">
            <v>C1</v>
          </cell>
          <cell r="D1773">
            <v>499</v>
          </cell>
          <cell r="E1773">
            <v>41</v>
          </cell>
          <cell r="F1773">
            <v>49</v>
          </cell>
          <cell r="G1773">
            <v>64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154</v>
          </cell>
          <cell r="N1773">
            <v>0</v>
          </cell>
        </row>
        <row r="1774">
          <cell r="A1774" t="str">
            <v>392</v>
          </cell>
          <cell r="B1774" t="str">
            <v>1766</v>
          </cell>
          <cell r="C1774" t="str">
            <v>B</v>
          </cell>
          <cell r="D1774">
            <v>421</v>
          </cell>
          <cell r="E1774">
            <v>52</v>
          </cell>
          <cell r="F1774">
            <v>46</v>
          </cell>
          <cell r="G1774">
            <v>55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153</v>
          </cell>
          <cell r="N1774">
            <v>3</v>
          </cell>
        </row>
        <row r="1775">
          <cell r="A1775" t="str">
            <v>392</v>
          </cell>
          <cell r="B1775" t="str">
            <v>1766</v>
          </cell>
          <cell r="C1775" t="str">
            <v>C1</v>
          </cell>
          <cell r="D1775">
            <v>421</v>
          </cell>
          <cell r="E1775">
            <v>36</v>
          </cell>
          <cell r="F1775">
            <v>49</v>
          </cell>
          <cell r="G1775">
            <v>67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152</v>
          </cell>
          <cell r="N1775">
            <v>2</v>
          </cell>
        </row>
        <row r="1776">
          <cell r="A1776" t="str">
            <v>392</v>
          </cell>
          <cell r="B1776" t="str">
            <v>1767</v>
          </cell>
          <cell r="C1776" t="str">
            <v>B</v>
          </cell>
          <cell r="D1776">
            <v>557</v>
          </cell>
          <cell r="E1776">
            <v>24</v>
          </cell>
          <cell r="F1776">
            <v>58</v>
          </cell>
          <cell r="G1776">
            <v>68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150</v>
          </cell>
          <cell r="N1776">
            <v>3</v>
          </cell>
        </row>
        <row r="1777">
          <cell r="A1777" t="str">
            <v>392</v>
          </cell>
          <cell r="B1777" t="str">
            <v>1767</v>
          </cell>
          <cell r="C1777" t="str">
            <v>C1</v>
          </cell>
          <cell r="D1777">
            <v>558</v>
          </cell>
          <cell r="E1777">
            <v>16</v>
          </cell>
          <cell r="F1777">
            <v>68</v>
          </cell>
          <cell r="G1777">
            <v>48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132</v>
          </cell>
          <cell r="N1777">
            <v>5</v>
          </cell>
        </row>
        <row r="1778">
          <cell r="A1778" t="str">
            <v>392</v>
          </cell>
          <cell r="B1778" t="str">
            <v>1768</v>
          </cell>
          <cell r="C1778" t="str">
            <v>B</v>
          </cell>
          <cell r="D1778">
            <v>432</v>
          </cell>
          <cell r="E1778">
            <v>29</v>
          </cell>
          <cell r="F1778">
            <v>54</v>
          </cell>
          <cell r="G1778">
            <v>35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118</v>
          </cell>
          <cell r="N1778">
            <v>3</v>
          </cell>
        </row>
        <row r="1779">
          <cell r="A1779" t="str">
            <v>392</v>
          </cell>
          <cell r="B1779" t="str">
            <v>1768</v>
          </cell>
          <cell r="C1779" t="str">
            <v>C1</v>
          </cell>
          <cell r="D1779">
            <v>433</v>
          </cell>
          <cell r="E1779">
            <v>40</v>
          </cell>
          <cell r="F1779">
            <v>58</v>
          </cell>
          <cell r="G1779">
            <v>38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136</v>
          </cell>
          <cell r="N1779">
            <v>1</v>
          </cell>
        </row>
        <row r="1780">
          <cell r="A1780" t="str">
            <v>407</v>
          </cell>
          <cell r="B1780" t="str">
            <v>1826</v>
          </cell>
          <cell r="C1780" t="str">
            <v>B</v>
          </cell>
          <cell r="D1780">
            <v>584</v>
          </cell>
          <cell r="E1780">
            <v>0</v>
          </cell>
          <cell r="F1780">
            <v>330</v>
          </cell>
          <cell r="G1780">
            <v>75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405</v>
          </cell>
          <cell r="N1780">
            <v>13</v>
          </cell>
        </row>
        <row r="1781">
          <cell r="A1781" t="str">
            <v>414</v>
          </cell>
          <cell r="B1781" t="str">
            <v>1841</v>
          </cell>
          <cell r="C1781" t="str">
            <v>B</v>
          </cell>
          <cell r="D1781">
            <v>557</v>
          </cell>
          <cell r="E1781">
            <v>10</v>
          </cell>
          <cell r="F1781">
            <v>266</v>
          </cell>
          <cell r="G1781">
            <v>97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373</v>
          </cell>
          <cell r="N1781">
            <v>20</v>
          </cell>
        </row>
        <row r="1782">
          <cell r="A1782" t="str">
            <v>414</v>
          </cell>
          <cell r="B1782" t="str">
            <v>1841</v>
          </cell>
          <cell r="C1782" t="str">
            <v>C1</v>
          </cell>
          <cell r="D1782">
            <v>557</v>
          </cell>
          <cell r="E1782">
            <v>9</v>
          </cell>
          <cell r="F1782">
            <v>226</v>
          </cell>
          <cell r="G1782">
            <v>133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368</v>
          </cell>
          <cell r="N1782">
            <v>23</v>
          </cell>
        </row>
        <row r="1783">
          <cell r="A1783" t="str">
            <v>414</v>
          </cell>
          <cell r="B1783" t="str">
            <v>1842</v>
          </cell>
          <cell r="C1783" t="str">
            <v>B</v>
          </cell>
          <cell r="D1783">
            <v>624</v>
          </cell>
          <cell r="E1783">
            <v>18</v>
          </cell>
          <cell r="F1783">
            <v>232</v>
          </cell>
          <cell r="G1783">
            <v>176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426</v>
          </cell>
          <cell r="N1783">
            <v>14</v>
          </cell>
        </row>
        <row r="1784">
          <cell r="A1784" t="str">
            <v>414</v>
          </cell>
          <cell r="B1784" t="str">
            <v>1842</v>
          </cell>
          <cell r="C1784" t="str">
            <v>C1</v>
          </cell>
          <cell r="D1784">
            <v>624</v>
          </cell>
          <cell r="E1784">
            <v>21</v>
          </cell>
          <cell r="F1784">
            <v>215</v>
          </cell>
          <cell r="G1784">
            <v>186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422</v>
          </cell>
          <cell r="N1784">
            <v>17</v>
          </cell>
        </row>
        <row r="1785">
          <cell r="A1785" t="str">
            <v>414</v>
          </cell>
          <cell r="B1785" t="str">
            <v>1842</v>
          </cell>
          <cell r="C1785" t="str">
            <v>C2</v>
          </cell>
          <cell r="D1785">
            <v>624</v>
          </cell>
          <cell r="E1785">
            <v>22</v>
          </cell>
          <cell r="F1785">
            <v>236</v>
          </cell>
          <cell r="G1785">
            <v>144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402</v>
          </cell>
          <cell r="N1785">
            <v>20</v>
          </cell>
        </row>
        <row r="1786">
          <cell r="A1786" t="str">
            <v>414</v>
          </cell>
          <cell r="B1786" t="str">
            <v>1843</v>
          </cell>
          <cell r="C1786" t="str">
            <v>B</v>
          </cell>
          <cell r="D1786">
            <v>294</v>
          </cell>
          <cell r="E1786">
            <v>10</v>
          </cell>
          <cell r="F1786">
            <v>168</v>
          </cell>
          <cell r="G1786">
            <v>21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199</v>
          </cell>
          <cell r="N1786">
            <v>9</v>
          </cell>
        </row>
        <row r="1787">
          <cell r="A1787" t="str">
            <v>414</v>
          </cell>
          <cell r="B1787" t="str">
            <v>1844</v>
          </cell>
          <cell r="C1787" t="str">
            <v>B</v>
          </cell>
          <cell r="D1787">
            <v>591</v>
          </cell>
          <cell r="E1787">
            <v>3</v>
          </cell>
          <cell r="F1787">
            <v>241</v>
          </cell>
          <cell r="G1787">
            <v>167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411</v>
          </cell>
          <cell r="N1787">
            <v>11</v>
          </cell>
        </row>
        <row r="1788">
          <cell r="A1788" t="str">
            <v>414</v>
          </cell>
          <cell r="B1788" t="str">
            <v>1844</v>
          </cell>
          <cell r="C1788" t="str">
            <v>C1</v>
          </cell>
          <cell r="D1788">
            <v>592</v>
          </cell>
          <cell r="E1788">
            <v>6</v>
          </cell>
          <cell r="F1788">
            <v>237</v>
          </cell>
          <cell r="G1788">
            <v>177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420</v>
          </cell>
          <cell r="N1788">
            <v>7</v>
          </cell>
        </row>
        <row r="1789">
          <cell r="A1789" t="str">
            <v>414</v>
          </cell>
          <cell r="B1789" t="str">
            <v>1845</v>
          </cell>
          <cell r="C1789" t="str">
            <v>B</v>
          </cell>
          <cell r="D1789">
            <v>591</v>
          </cell>
          <cell r="E1789">
            <v>27</v>
          </cell>
          <cell r="F1789">
            <v>176</v>
          </cell>
          <cell r="G1789">
            <v>65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268</v>
          </cell>
          <cell r="N1789">
            <v>0</v>
          </cell>
        </row>
        <row r="1790">
          <cell r="A1790" t="str">
            <v>414</v>
          </cell>
          <cell r="B1790" t="str">
            <v>1845</v>
          </cell>
          <cell r="C1790" t="str">
            <v>C1</v>
          </cell>
          <cell r="D1790">
            <v>592</v>
          </cell>
          <cell r="E1790">
            <v>22</v>
          </cell>
          <cell r="F1790">
            <v>191</v>
          </cell>
          <cell r="G1790">
            <v>87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300</v>
          </cell>
          <cell r="N1790">
            <v>7</v>
          </cell>
        </row>
        <row r="1791">
          <cell r="A1791" t="str">
            <v>414</v>
          </cell>
          <cell r="B1791" t="str">
            <v>1846</v>
          </cell>
          <cell r="C1791" t="str">
            <v>B</v>
          </cell>
          <cell r="D1791">
            <v>655</v>
          </cell>
          <cell r="E1791">
            <v>18</v>
          </cell>
          <cell r="F1791">
            <v>211</v>
          </cell>
          <cell r="G1791">
            <v>105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334</v>
          </cell>
          <cell r="N1791">
            <v>5</v>
          </cell>
        </row>
        <row r="1792">
          <cell r="A1792" t="str">
            <v>414</v>
          </cell>
          <cell r="B1792" t="str">
            <v>1846</v>
          </cell>
          <cell r="C1792" t="str">
            <v>C1</v>
          </cell>
          <cell r="D1792">
            <v>655</v>
          </cell>
          <cell r="E1792">
            <v>17</v>
          </cell>
          <cell r="F1792">
            <v>208</v>
          </cell>
          <cell r="G1792">
            <v>100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325</v>
          </cell>
          <cell r="N1792">
            <v>11</v>
          </cell>
        </row>
        <row r="1793">
          <cell r="A1793" t="str">
            <v>414</v>
          </cell>
          <cell r="B1793" t="str">
            <v>1846</v>
          </cell>
          <cell r="C1793" t="str">
            <v>C2</v>
          </cell>
          <cell r="D1793">
            <v>655</v>
          </cell>
          <cell r="E1793">
            <v>22</v>
          </cell>
          <cell r="F1793">
            <v>197</v>
          </cell>
          <cell r="G1793">
            <v>137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356</v>
          </cell>
          <cell r="N1793">
            <v>13</v>
          </cell>
        </row>
        <row r="1794">
          <cell r="A1794" t="str">
            <v>414</v>
          </cell>
          <cell r="B1794" t="str">
            <v>1846</v>
          </cell>
          <cell r="C1794" t="str">
            <v>C3</v>
          </cell>
          <cell r="D1794">
            <v>655</v>
          </cell>
          <cell r="E1794">
            <v>21</v>
          </cell>
          <cell r="F1794">
            <v>226</v>
          </cell>
          <cell r="G1794">
            <v>112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359</v>
          </cell>
          <cell r="N1794">
            <v>11</v>
          </cell>
        </row>
        <row r="1795">
          <cell r="A1795" t="str">
            <v>414</v>
          </cell>
          <cell r="B1795" t="str">
            <v>1846</v>
          </cell>
          <cell r="C1795" t="str">
            <v>C4</v>
          </cell>
          <cell r="D1795">
            <v>656</v>
          </cell>
          <cell r="E1795">
            <v>16</v>
          </cell>
          <cell r="F1795">
            <v>215</v>
          </cell>
          <cell r="G1795">
            <v>117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348</v>
          </cell>
          <cell r="N1795">
            <v>8</v>
          </cell>
        </row>
        <row r="1796">
          <cell r="A1796" t="str">
            <v>414</v>
          </cell>
          <cell r="B1796" t="str">
            <v>1847</v>
          </cell>
          <cell r="C1796" t="str">
            <v>B</v>
          </cell>
          <cell r="D1796">
            <v>551</v>
          </cell>
          <cell r="E1796">
            <v>20</v>
          </cell>
          <cell r="F1796">
            <v>194</v>
          </cell>
          <cell r="G1796">
            <v>105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319</v>
          </cell>
          <cell r="N1796">
            <v>7</v>
          </cell>
        </row>
        <row r="1797">
          <cell r="A1797" t="str">
            <v>414</v>
          </cell>
          <cell r="B1797" t="str">
            <v>1848</v>
          </cell>
          <cell r="C1797" t="str">
            <v>B</v>
          </cell>
          <cell r="D1797">
            <v>650</v>
          </cell>
          <cell r="E1797">
            <v>6</v>
          </cell>
          <cell r="F1797">
            <v>232</v>
          </cell>
          <cell r="G1797">
            <v>163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401</v>
          </cell>
          <cell r="N1797">
            <v>14</v>
          </cell>
        </row>
        <row r="1798">
          <cell r="A1798" t="str">
            <v>414</v>
          </cell>
          <cell r="B1798" t="str">
            <v>1848</v>
          </cell>
          <cell r="C1798" t="str">
            <v>C1</v>
          </cell>
          <cell r="D1798">
            <v>650</v>
          </cell>
          <cell r="E1798">
            <v>8</v>
          </cell>
          <cell r="F1798">
            <v>205</v>
          </cell>
          <cell r="G1798">
            <v>180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393</v>
          </cell>
          <cell r="N1798">
            <v>19</v>
          </cell>
        </row>
        <row r="1799">
          <cell r="A1799" t="str">
            <v>414</v>
          </cell>
          <cell r="B1799" t="str">
            <v>1849</v>
          </cell>
          <cell r="C1799" t="str">
            <v>B</v>
          </cell>
          <cell r="D1799">
            <v>459</v>
          </cell>
          <cell r="E1799">
            <v>9</v>
          </cell>
          <cell r="F1799">
            <v>151</v>
          </cell>
          <cell r="G1799">
            <v>128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288</v>
          </cell>
          <cell r="N1799">
            <v>12</v>
          </cell>
        </row>
        <row r="1800">
          <cell r="A1800" t="str">
            <v>414</v>
          </cell>
          <cell r="B1800" t="str">
            <v>1849</v>
          </cell>
          <cell r="C1800" t="str">
            <v>C1</v>
          </cell>
          <cell r="D1800">
            <v>459</v>
          </cell>
          <cell r="E1800">
            <v>18</v>
          </cell>
          <cell r="F1800">
            <v>171</v>
          </cell>
          <cell r="G1800">
            <v>113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302</v>
          </cell>
          <cell r="N1800">
            <v>15</v>
          </cell>
        </row>
        <row r="1801">
          <cell r="A1801" t="str">
            <v>414</v>
          </cell>
          <cell r="B1801" t="str">
            <v>1850</v>
          </cell>
          <cell r="C1801" t="str">
            <v>B</v>
          </cell>
          <cell r="D1801">
            <v>570</v>
          </cell>
          <cell r="E1801">
            <v>21</v>
          </cell>
          <cell r="F1801">
            <v>176</v>
          </cell>
          <cell r="G1801">
            <v>83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280</v>
          </cell>
          <cell r="N1801">
            <v>6</v>
          </cell>
        </row>
        <row r="1802">
          <cell r="A1802" t="str">
            <v>414</v>
          </cell>
          <cell r="B1802" t="str">
            <v>1850</v>
          </cell>
          <cell r="C1802" t="str">
            <v>C1</v>
          </cell>
          <cell r="D1802">
            <v>570</v>
          </cell>
          <cell r="E1802">
            <v>28</v>
          </cell>
          <cell r="F1802">
            <v>175</v>
          </cell>
          <cell r="G1802">
            <v>82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285</v>
          </cell>
          <cell r="N1802">
            <v>11</v>
          </cell>
        </row>
        <row r="1803">
          <cell r="A1803" t="str">
            <v>415</v>
          </cell>
          <cell r="B1803" t="str">
            <v>1851</v>
          </cell>
          <cell r="C1803" t="str">
            <v>B</v>
          </cell>
          <cell r="D1803">
            <v>635</v>
          </cell>
          <cell r="E1803">
            <v>0</v>
          </cell>
          <cell r="F1803">
            <v>204</v>
          </cell>
          <cell r="G1803">
            <v>126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330</v>
          </cell>
          <cell r="N1803">
            <v>0</v>
          </cell>
        </row>
        <row r="1804">
          <cell r="A1804" t="str">
            <v>415</v>
          </cell>
          <cell r="B1804" t="str">
            <v>1851</v>
          </cell>
          <cell r="C1804" t="str">
            <v>C1</v>
          </cell>
          <cell r="D1804">
            <v>635</v>
          </cell>
          <cell r="E1804">
            <v>0</v>
          </cell>
          <cell r="F1804">
            <v>186</v>
          </cell>
          <cell r="G1804">
            <v>121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307</v>
          </cell>
          <cell r="N1804">
            <v>8</v>
          </cell>
        </row>
        <row r="1805">
          <cell r="A1805" t="str">
            <v>415</v>
          </cell>
          <cell r="B1805" t="str">
            <v>1852</v>
          </cell>
          <cell r="C1805" t="str">
            <v>B</v>
          </cell>
          <cell r="D1805">
            <v>650</v>
          </cell>
          <cell r="E1805">
            <v>0</v>
          </cell>
          <cell r="F1805">
            <v>208</v>
          </cell>
          <cell r="G1805">
            <v>112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320</v>
          </cell>
          <cell r="N1805">
            <v>0</v>
          </cell>
        </row>
        <row r="1806">
          <cell r="A1806" t="str">
            <v>415</v>
          </cell>
          <cell r="B1806" t="str">
            <v>1852</v>
          </cell>
          <cell r="C1806" t="str">
            <v>C1</v>
          </cell>
          <cell r="D1806">
            <v>650</v>
          </cell>
          <cell r="E1806">
            <v>0</v>
          </cell>
          <cell r="F1806">
            <v>238</v>
          </cell>
          <cell r="G1806">
            <v>89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327</v>
          </cell>
          <cell r="N1806">
            <v>23</v>
          </cell>
        </row>
        <row r="1807">
          <cell r="A1807" t="str">
            <v>415</v>
          </cell>
          <cell r="B1807" t="str">
            <v>1853</v>
          </cell>
          <cell r="C1807" t="str">
            <v>B</v>
          </cell>
          <cell r="D1807">
            <v>450</v>
          </cell>
          <cell r="E1807">
            <v>0</v>
          </cell>
          <cell r="F1807">
            <v>147</v>
          </cell>
          <cell r="G1807">
            <v>41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188</v>
          </cell>
          <cell r="N1807">
            <v>16</v>
          </cell>
        </row>
        <row r="1808">
          <cell r="A1808" t="str">
            <v>415</v>
          </cell>
          <cell r="B1808" t="str">
            <v>1853</v>
          </cell>
          <cell r="C1808" t="str">
            <v>X1</v>
          </cell>
          <cell r="D1808">
            <v>341</v>
          </cell>
          <cell r="E1808">
            <v>0</v>
          </cell>
          <cell r="F1808">
            <v>83</v>
          </cell>
          <cell r="G1808">
            <v>21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104</v>
          </cell>
          <cell r="N1808">
            <v>6</v>
          </cell>
        </row>
        <row r="1809">
          <cell r="A1809" t="str">
            <v>415</v>
          </cell>
          <cell r="B1809" t="str">
            <v>1854</v>
          </cell>
          <cell r="C1809" t="str">
            <v>B</v>
          </cell>
          <cell r="D1809">
            <v>475</v>
          </cell>
          <cell r="E1809">
            <v>0</v>
          </cell>
          <cell r="F1809">
            <v>104</v>
          </cell>
          <cell r="G1809">
            <v>26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130</v>
          </cell>
          <cell r="N1809">
            <v>17</v>
          </cell>
        </row>
        <row r="1810">
          <cell r="A1810" t="str">
            <v>415</v>
          </cell>
          <cell r="B1810" t="str">
            <v>1854</v>
          </cell>
          <cell r="C1810" t="str">
            <v>C1</v>
          </cell>
          <cell r="D1810">
            <v>476</v>
          </cell>
          <cell r="E1810">
            <v>0</v>
          </cell>
          <cell r="F1810">
            <v>115</v>
          </cell>
          <cell r="G1810">
            <v>29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144</v>
          </cell>
          <cell r="N1810">
            <v>10</v>
          </cell>
        </row>
        <row r="1811">
          <cell r="A1811" t="str">
            <v>415</v>
          </cell>
          <cell r="B1811" t="str">
            <v>1855</v>
          </cell>
          <cell r="C1811" t="str">
            <v>B</v>
          </cell>
          <cell r="D1811">
            <v>733</v>
          </cell>
          <cell r="E1811">
            <v>0</v>
          </cell>
          <cell r="F1811">
            <v>175</v>
          </cell>
          <cell r="G1811">
            <v>30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205</v>
          </cell>
          <cell r="N1811">
            <v>22</v>
          </cell>
        </row>
        <row r="1812">
          <cell r="A1812" t="str">
            <v>416</v>
          </cell>
          <cell r="B1812" t="str">
            <v>1856</v>
          </cell>
          <cell r="C1812" t="str">
            <v>B</v>
          </cell>
          <cell r="D1812">
            <v>447</v>
          </cell>
          <cell r="E1812">
            <v>0</v>
          </cell>
          <cell r="F1812">
            <v>125</v>
          </cell>
          <cell r="G1812">
            <v>158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283</v>
          </cell>
          <cell r="N1812">
            <v>10</v>
          </cell>
        </row>
        <row r="1813">
          <cell r="A1813" t="str">
            <v>416</v>
          </cell>
          <cell r="B1813" t="str">
            <v>1856</v>
          </cell>
          <cell r="C1813" t="str">
            <v>C1</v>
          </cell>
          <cell r="D1813">
            <v>448</v>
          </cell>
          <cell r="E1813">
            <v>0</v>
          </cell>
          <cell r="F1813">
            <v>181</v>
          </cell>
          <cell r="G1813">
            <v>110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291</v>
          </cell>
          <cell r="N1813">
            <v>10</v>
          </cell>
        </row>
        <row r="1814">
          <cell r="A1814" t="str">
            <v>416</v>
          </cell>
          <cell r="B1814" t="str">
            <v>1857</v>
          </cell>
          <cell r="C1814" t="str">
            <v>B</v>
          </cell>
          <cell r="D1814">
            <v>623</v>
          </cell>
          <cell r="E1814">
            <v>0</v>
          </cell>
          <cell r="F1814">
            <v>173</v>
          </cell>
          <cell r="G1814">
            <v>101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274</v>
          </cell>
          <cell r="N1814">
            <v>17</v>
          </cell>
        </row>
        <row r="1815">
          <cell r="A1815" t="str">
            <v>416</v>
          </cell>
          <cell r="B1815" t="str">
            <v>1857</v>
          </cell>
          <cell r="C1815" t="str">
            <v>X1</v>
          </cell>
          <cell r="D1815">
            <v>60</v>
          </cell>
          <cell r="E1815">
            <v>0</v>
          </cell>
          <cell r="F1815">
            <v>46</v>
          </cell>
          <cell r="G1815">
            <v>3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49</v>
          </cell>
          <cell r="N1815">
            <v>0</v>
          </cell>
        </row>
        <row r="1816">
          <cell r="A1816" t="str">
            <v>416</v>
          </cell>
          <cell r="B1816" t="str">
            <v>1858</v>
          </cell>
          <cell r="C1816" t="str">
            <v>B</v>
          </cell>
          <cell r="D1816">
            <v>568</v>
          </cell>
          <cell r="E1816">
            <v>0</v>
          </cell>
          <cell r="F1816">
            <v>240</v>
          </cell>
          <cell r="G1816">
            <v>51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291</v>
          </cell>
          <cell r="N1816">
            <v>12</v>
          </cell>
        </row>
        <row r="1817">
          <cell r="A1817" t="str">
            <v>418</v>
          </cell>
          <cell r="B1817" t="str">
            <v>1860</v>
          </cell>
          <cell r="C1817" t="str">
            <v>B</v>
          </cell>
          <cell r="D1817">
            <v>502</v>
          </cell>
          <cell r="E1817">
            <v>136</v>
          </cell>
          <cell r="F1817">
            <v>184</v>
          </cell>
          <cell r="G1817">
            <v>4</v>
          </cell>
          <cell r="H1817">
            <v>64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388</v>
          </cell>
          <cell r="N1817">
            <v>5</v>
          </cell>
        </row>
        <row r="1818">
          <cell r="A1818" t="str">
            <v>418</v>
          </cell>
          <cell r="B1818" t="str">
            <v>1860</v>
          </cell>
          <cell r="C1818" t="str">
            <v>C1</v>
          </cell>
          <cell r="D1818">
            <v>502</v>
          </cell>
          <cell r="E1818">
            <v>140</v>
          </cell>
          <cell r="F1818">
            <v>182</v>
          </cell>
          <cell r="G1818">
            <v>2</v>
          </cell>
          <cell r="H1818">
            <v>45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369</v>
          </cell>
          <cell r="N1818">
            <v>3</v>
          </cell>
        </row>
        <row r="1819">
          <cell r="A1819" t="str">
            <v>418</v>
          </cell>
          <cell r="B1819" t="str">
            <v>1860</v>
          </cell>
          <cell r="C1819" t="str">
            <v>C2</v>
          </cell>
          <cell r="D1819">
            <v>503</v>
          </cell>
          <cell r="E1819">
            <v>131</v>
          </cell>
          <cell r="F1819">
            <v>182</v>
          </cell>
          <cell r="G1819">
            <v>4</v>
          </cell>
          <cell r="H1819">
            <v>46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363</v>
          </cell>
          <cell r="N1819">
            <v>9</v>
          </cell>
        </row>
        <row r="1820">
          <cell r="A1820" t="str">
            <v>418</v>
          </cell>
          <cell r="B1820" t="str">
            <v>1861</v>
          </cell>
          <cell r="C1820" t="str">
            <v>B</v>
          </cell>
          <cell r="D1820">
            <v>652</v>
          </cell>
          <cell r="E1820">
            <v>194</v>
          </cell>
          <cell r="F1820">
            <v>195</v>
          </cell>
          <cell r="G1820">
            <v>5</v>
          </cell>
          <cell r="H1820">
            <v>49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443</v>
          </cell>
          <cell r="N1820">
            <v>8</v>
          </cell>
        </row>
        <row r="1821">
          <cell r="A1821" t="str">
            <v>418</v>
          </cell>
          <cell r="B1821" t="str">
            <v>1861</v>
          </cell>
          <cell r="C1821" t="str">
            <v>X1</v>
          </cell>
          <cell r="D1821">
            <v>134</v>
          </cell>
          <cell r="E1821">
            <v>27</v>
          </cell>
          <cell r="F1821">
            <v>74</v>
          </cell>
          <cell r="G1821">
            <v>2</v>
          </cell>
          <cell r="H1821">
            <v>2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105</v>
          </cell>
          <cell r="N1821">
            <v>1</v>
          </cell>
        </row>
        <row r="1822">
          <cell r="A1822" t="str">
            <v>418</v>
          </cell>
          <cell r="B1822" t="str">
            <v>1862</v>
          </cell>
          <cell r="C1822" t="str">
            <v>B</v>
          </cell>
          <cell r="D1822">
            <v>453</v>
          </cell>
          <cell r="E1822">
            <v>58</v>
          </cell>
          <cell r="F1822">
            <v>149</v>
          </cell>
          <cell r="G1822">
            <v>17</v>
          </cell>
          <cell r="H1822">
            <v>118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342</v>
          </cell>
          <cell r="N1822">
            <v>14</v>
          </cell>
        </row>
        <row r="1823">
          <cell r="A1823" t="str">
            <v>418</v>
          </cell>
          <cell r="B1823" t="str">
            <v>1862</v>
          </cell>
          <cell r="C1823" t="str">
            <v>C1</v>
          </cell>
          <cell r="D1823">
            <v>453</v>
          </cell>
          <cell r="E1823">
            <v>80</v>
          </cell>
          <cell r="F1823">
            <v>176</v>
          </cell>
          <cell r="G1823">
            <v>16</v>
          </cell>
          <cell r="H1823">
            <v>71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343</v>
          </cell>
          <cell r="N1823">
            <v>5</v>
          </cell>
        </row>
        <row r="1824">
          <cell r="A1824" t="str">
            <v>418</v>
          </cell>
          <cell r="B1824" t="str">
            <v>1863</v>
          </cell>
          <cell r="C1824" t="str">
            <v>B</v>
          </cell>
          <cell r="D1824">
            <v>211</v>
          </cell>
          <cell r="E1824">
            <v>45</v>
          </cell>
          <cell r="F1824">
            <v>71</v>
          </cell>
          <cell r="G1824">
            <v>3</v>
          </cell>
          <cell r="H1824">
            <v>26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145</v>
          </cell>
          <cell r="N1824">
            <v>0</v>
          </cell>
        </row>
        <row r="1825">
          <cell r="A1825" t="str">
            <v>418</v>
          </cell>
          <cell r="B1825" t="str">
            <v>1864</v>
          </cell>
          <cell r="C1825" t="str">
            <v>B</v>
          </cell>
          <cell r="D1825">
            <v>393</v>
          </cell>
          <cell r="E1825">
            <v>52</v>
          </cell>
          <cell r="F1825">
            <v>80</v>
          </cell>
          <cell r="G1825">
            <v>5</v>
          </cell>
          <cell r="H1825">
            <v>137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274</v>
          </cell>
          <cell r="N1825">
            <v>3</v>
          </cell>
        </row>
        <row r="1826">
          <cell r="A1826" t="str">
            <v>418</v>
          </cell>
          <cell r="B1826" t="str">
            <v>1864</v>
          </cell>
          <cell r="C1826" t="str">
            <v>C1</v>
          </cell>
          <cell r="D1826">
            <v>393</v>
          </cell>
          <cell r="E1826">
            <v>75</v>
          </cell>
          <cell r="F1826">
            <v>62</v>
          </cell>
          <cell r="G1826">
            <v>4</v>
          </cell>
          <cell r="H1826">
            <v>122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263</v>
          </cell>
          <cell r="N1826">
            <v>0</v>
          </cell>
        </row>
        <row r="1827">
          <cell r="A1827" t="str">
            <v>418</v>
          </cell>
          <cell r="B1827" t="str">
            <v>1865</v>
          </cell>
          <cell r="C1827" t="str">
            <v>B</v>
          </cell>
          <cell r="D1827">
            <v>377</v>
          </cell>
          <cell r="E1827">
            <v>70</v>
          </cell>
          <cell r="F1827">
            <v>68</v>
          </cell>
          <cell r="G1827">
            <v>64</v>
          </cell>
          <cell r="H1827">
            <v>35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237</v>
          </cell>
          <cell r="N1827">
            <v>0</v>
          </cell>
        </row>
        <row r="1828">
          <cell r="A1828" t="str">
            <v>418</v>
          </cell>
          <cell r="B1828" t="str">
            <v>1865</v>
          </cell>
          <cell r="C1828" t="str">
            <v>C1</v>
          </cell>
          <cell r="D1828">
            <v>377</v>
          </cell>
          <cell r="E1828">
            <v>82</v>
          </cell>
          <cell r="F1828">
            <v>61</v>
          </cell>
          <cell r="G1828">
            <v>62</v>
          </cell>
          <cell r="H1828">
            <v>38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243</v>
          </cell>
          <cell r="N1828">
            <v>0</v>
          </cell>
        </row>
        <row r="1829">
          <cell r="A1829" t="str">
            <v>419</v>
          </cell>
          <cell r="B1829" t="str">
            <v>1866</v>
          </cell>
          <cell r="C1829" t="str">
            <v>B</v>
          </cell>
          <cell r="D1829">
            <v>605</v>
          </cell>
          <cell r="E1829">
            <v>0</v>
          </cell>
          <cell r="F1829">
            <v>121</v>
          </cell>
          <cell r="G1829">
            <v>133</v>
          </cell>
          <cell r="H1829">
            <v>0</v>
          </cell>
          <cell r="I1829">
            <v>160</v>
          </cell>
          <cell r="J1829">
            <v>0</v>
          </cell>
          <cell r="K1829">
            <v>0</v>
          </cell>
          <cell r="L1829">
            <v>0</v>
          </cell>
          <cell r="M1829">
            <v>414</v>
          </cell>
          <cell r="N1829">
            <v>8</v>
          </cell>
        </row>
        <row r="1830">
          <cell r="A1830" t="str">
            <v>419</v>
          </cell>
          <cell r="B1830" t="str">
            <v>1866</v>
          </cell>
          <cell r="C1830" t="str">
            <v>C1</v>
          </cell>
          <cell r="D1830">
            <v>606</v>
          </cell>
          <cell r="E1830">
            <v>0</v>
          </cell>
          <cell r="F1830">
            <v>147</v>
          </cell>
          <cell r="G1830">
            <v>131</v>
          </cell>
          <cell r="H1830">
            <v>0</v>
          </cell>
          <cell r="I1830">
            <v>149</v>
          </cell>
          <cell r="J1830">
            <v>0</v>
          </cell>
          <cell r="K1830">
            <v>0</v>
          </cell>
          <cell r="L1830">
            <v>0</v>
          </cell>
          <cell r="M1830">
            <v>427</v>
          </cell>
          <cell r="N1830">
            <v>6</v>
          </cell>
        </row>
        <row r="1831">
          <cell r="A1831" t="str">
            <v>419</v>
          </cell>
          <cell r="B1831" t="str">
            <v>1867</v>
          </cell>
          <cell r="C1831" t="str">
            <v>B</v>
          </cell>
          <cell r="D1831">
            <v>495</v>
          </cell>
          <cell r="E1831">
            <v>0</v>
          </cell>
          <cell r="F1831">
            <v>106</v>
          </cell>
          <cell r="G1831">
            <v>158</v>
          </cell>
          <cell r="H1831">
            <v>0</v>
          </cell>
          <cell r="I1831">
            <v>105</v>
          </cell>
          <cell r="J1831">
            <v>0</v>
          </cell>
          <cell r="K1831">
            <v>0</v>
          </cell>
          <cell r="L1831">
            <v>0</v>
          </cell>
          <cell r="M1831">
            <v>369</v>
          </cell>
          <cell r="N1831">
            <v>6</v>
          </cell>
        </row>
        <row r="1832">
          <cell r="A1832" t="str">
            <v>419</v>
          </cell>
          <cell r="B1832" t="str">
            <v>1867</v>
          </cell>
          <cell r="C1832" t="str">
            <v>C1</v>
          </cell>
          <cell r="D1832">
            <v>496</v>
          </cell>
          <cell r="E1832">
            <v>0</v>
          </cell>
          <cell r="F1832">
            <v>114</v>
          </cell>
          <cell r="G1832">
            <v>130</v>
          </cell>
          <cell r="H1832">
            <v>0</v>
          </cell>
          <cell r="I1832">
            <v>126</v>
          </cell>
          <cell r="J1832">
            <v>0</v>
          </cell>
          <cell r="K1832">
            <v>0</v>
          </cell>
          <cell r="L1832">
            <v>0</v>
          </cell>
          <cell r="M1832">
            <v>370</v>
          </cell>
          <cell r="N1832">
            <v>2</v>
          </cell>
        </row>
        <row r="1833">
          <cell r="A1833" t="str">
            <v>419</v>
          </cell>
          <cell r="B1833" t="str">
            <v>1868</v>
          </cell>
          <cell r="C1833" t="str">
            <v>B</v>
          </cell>
          <cell r="D1833">
            <v>530</v>
          </cell>
          <cell r="E1833">
            <v>0</v>
          </cell>
          <cell r="F1833">
            <v>167</v>
          </cell>
          <cell r="G1833">
            <v>124</v>
          </cell>
          <cell r="H1833">
            <v>0</v>
          </cell>
          <cell r="I1833">
            <v>112</v>
          </cell>
          <cell r="J1833">
            <v>0</v>
          </cell>
          <cell r="K1833">
            <v>0</v>
          </cell>
          <cell r="L1833">
            <v>0</v>
          </cell>
          <cell r="M1833">
            <v>403</v>
          </cell>
          <cell r="N1833">
            <v>5</v>
          </cell>
        </row>
        <row r="1834">
          <cell r="A1834" t="str">
            <v>419</v>
          </cell>
          <cell r="B1834" t="str">
            <v>1868</v>
          </cell>
          <cell r="C1834" t="str">
            <v>C1</v>
          </cell>
          <cell r="D1834">
            <v>530</v>
          </cell>
          <cell r="E1834">
            <v>0</v>
          </cell>
          <cell r="F1834">
            <v>141</v>
          </cell>
          <cell r="G1834">
            <v>137</v>
          </cell>
          <cell r="H1834">
            <v>0</v>
          </cell>
          <cell r="I1834">
            <v>93</v>
          </cell>
          <cell r="J1834">
            <v>0</v>
          </cell>
          <cell r="K1834">
            <v>0</v>
          </cell>
          <cell r="L1834">
            <v>0</v>
          </cell>
          <cell r="M1834">
            <v>371</v>
          </cell>
          <cell r="N1834">
            <v>7</v>
          </cell>
        </row>
        <row r="1835">
          <cell r="A1835" t="str">
            <v>419</v>
          </cell>
          <cell r="B1835" t="str">
            <v>1869</v>
          </cell>
          <cell r="C1835" t="str">
            <v>B</v>
          </cell>
          <cell r="D1835">
            <v>445</v>
          </cell>
          <cell r="E1835">
            <v>0</v>
          </cell>
          <cell r="F1835">
            <v>130</v>
          </cell>
          <cell r="G1835">
            <v>130</v>
          </cell>
          <cell r="H1835">
            <v>0</v>
          </cell>
          <cell r="I1835">
            <v>50</v>
          </cell>
          <cell r="J1835">
            <v>0</v>
          </cell>
          <cell r="K1835">
            <v>0</v>
          </cell>
          <cell r="L1835">
            <v>0</v>
          </cell>
          <cell r="M1835">
            <v>310</v>
          </cell>
          <cell r="N1835">
            <v>3</v>
          </cell>
        </row>
        <row r="1836">
          <cell r="A1836" t="str">
            <v>419</v>
          </cell>
          <cell r="B1836" t="str">
            <v>1869</v>
          </cell>
          <cell r="C1836" t="str">
            <v>C1</v>
          </cell>
          <cell r="D1836">
            <v>445</v>
          </cell>
          <cell r="E1836">
            <v>0</v>
          </cell>
          <cell r="F1836">
            <v>116</v>
          </cell>
          <cell r="G1836">
            <v>121</v>
          </cell>
          <cell r="H1836">
            <v>0</v>
          </cell>
          <cell r="I1836">
            <v>58</v>
          </cell>
          <cell r="J1836">
            <v>0</v>
          </cell>
          <cell r="K1836">
            <v>0</v>
          </cell>
          <cell r="L1836">
            <v>0</v>
          </cell>
          <cell r="M1836">
            <v>295</v>
          </cell>
          <cell r="N1836">
            <v>6</v>
          </cell>
        </row>
        <row r="1837">
          <cell r="A1837" t="str">
            <v>419</v>
          </cell>
          <cell r="B1837" t="str">
            <v>1870</v>
          </cell>
          <cell r="C1837" t="str">
            <v>B</v>
          </cell>
          <cell r="D1837">
            <v>563</v>
          </cell>
          <cell r="E1837">
            <v>0</v>
          </cell>
          <cell r="F1837">
            <v>162</v>
          </cell>
          <cell r="G1837">
            <v>123</v>
          </cell>
          <cell r="H1837">
            <v>0</v>
          </cell>
          <cell r="I1837">
            <v>105</v>
          </cell>
          <cell r="J1837">
            <v>0</v>
          </cell>
          <cell r="K1837">
            <v>0</v>
          </cell>
          <cell r="L1837">
            <v>0</v>
          </cell>
          <cell r="M1837">
            <v>390</v>
          </cell>
          <cell r="N1837">
            <v>4</v>
          </cell>
        </row>
        <row r="1838">
          <cell r="A1838" t="str">
            <v>419</v>
          </cell>
          <cell r="B1838" t="str">
            <v>1870</v>
          </cell>
          <cell r="C1838" t="str">
            <v>C1</v>
          </cell>
          <cell r="D1838">
            <v>563</v>
          </cell>
          <cell r="E1838">
            <v>0</v>
          </cell>
          <cell r="F1838">
            <v>157</v>
          </cell>
          <cell r="G1838">
            <v>140</v>
          </cell>
          <cell r="H1838">
            <v>0</v>
          </cell>
          <cell r="I1838">
            <v>102</v>
          </cell>
          <cell r="J1838">
            <v>0</v>
          </cell>
          <cell r="K1838">
            <v>0</v>
          </cell>
          <cell r="L1838">
            <v>0</v>
          </cell>
          <cell r="M1838">
            <v>399</v>
          </cell>
          <cell r="N1838">
            <v>7</v>
          </cell>
        </row>
        <row r="1839">
          <cell r="A1839" t="str">
            <v>419</v>
          </cell>
          <cell r="B1839" t="str">
            <v>1871</v>
          </cell>
          <cell r="C1839" t="str">
            <v>B</v>
          </cell>
          <cell r="D1839">
            <v>277</v>
          </cell>
          <cell r="E1839">
            <v>0</v>
          </cell>
          <cell r="F1839">
            <v>117</v>
          </cell>
          <cell r="G1839">
            <v>90</v>
          </cell>
          <cell r="H1839">
            <v>0</v>
          </cell>
          <cell r="I1839">
            <v>4</v>
          </cell>
          <cell r="J1839">
            <v>0</v>
          </cell>
          <cell r="K1839">
            <v>0</v>
          </cell>
          <cell r="L1839">
            <v>0</v>
          </cell>
          <cell r="M1839">
            <v>211</v>
          </cell>
          <cell r="N1839">
            <v>0</v>
          </cell>
        </row>
        <row r="1840">
          <cell r="A1840" t="str">
            <v>419</v>
          </cell>
          <cell r="B1840" t="str">
            <v>1871</v>
          </cell>
          <cell r="C1840" t="str">
            <v>X1</v>
          </cell>
          <cell r="D1840">
            <v>154</v>
          </cell>
          <cell r="E1840">
            <v>0</v>
          </cell>
          <cell r="F1840">
            <v>65</v>
          </cell>
          <cell r="G1840">
            <v>52</v>
          </cell>
          <cell r="H1840">
            <v>0</v>
          </cell>
          <cell r="I1840">
            <v>17</v>
          </cell>
          <cell r="J1840">
            <v>0</v>
          </cell>
          <cell r="K1840">
            <v>0</v>
          </cell>
          <cell r="L1840">
            <v>0</v>
          </cell>
          <cell r="M1840">
            <v>134</v>
          </cell>
          <cell r="N1840">
            <v>1</v>
          </cell>
        </row>
        <row r="1841">
          <cell r="A1841" t="str">
            <v>419</v>
          </cell>
          <cell r="B1841" t="str">
            <v>1872</v>
          </cell>
          <cell r="C1841" t="str">
            <v>B</v>
          </cell>
          <cell r="D1841">
            <v>673</v>
          </cell>
          <cell r="E1841">
            <v>0</v>
          </cell>
          <cell r="F1841">
            <v>239</v>
          </cell>
          <cell r="G1841">
            <v>141</v>
          </cell>
          <cell r="H1841">
            <v>0</v>
          </cell>
          <cell r="I1841">
            <v>92</v>
          </cell>
          <cell r="J1841">
            <v>0</v>
          </cell>
          <cell r="K1841">
            <v>0</v>
          </cell>
          <cell r="L1841">
            <v>0</v>
          </cell>
          <cell r="M1841">
            <v>472</v>
          </cell>
          <cell r="N1841">
            <v>16</v>
          </cell>
        </row>
        <row r="1842">
          <cell r="A1842" t="str">
            <v>422</v>
          </cell>
          <cell r="B1842" t="str">
            <v>1875</v>
          </cell>
          <cell r="C1842" t="str">
            <v>B</v>
          </cell>
          <cell r="D1842">
            <v>726</v>
          </cell>
          <cell r="E1842">
            <v>0</v>
          </cell>
          <cell r="F1842">
            <v>320</v>
          </cell>
          <cell r="G1842">
            <v>287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607</v>
          </cell>
          <cell r="N1842">
            <v>8</v>
          </cell>
        </row>
        <row r="1843">
          <cell r="A1843" t="str">
            <v>422</v>
          </cell>
          <cell r="B1843" t="str">
            <v>1876</v>
          </cell>
          <cell r="C1843" t="str">
            <v>B</v>
          </cell>
          <cell r="D1843">
            <v>495</v>
          </cell>
          <cell r="E1843">
            <v>0</v>
          </cell>
          <cell r="F1843">
            <v>172</v>
          </cell>
          <cell r="G1843">
            <v>242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414</v>
          </cell>
          <cell r="N1843">
            <v>0</v>
          </cell>
        </row>
        <row r="1844">
          <cell r="A1844" t="str">
            <v>422</v>
          </cell>
          <cell r="B1844" t="str">
            <v>1876</v>
          </cell>
          <cell r="C1844" t="str">
            <v>C1</v>
          </cell>
          <cell r="D1844">
            <v>495</v>
          </cell>
          <cell r="E1844">
            <v>0</v>
          </cell>
          <cell r="F1844">
            <v>225</v>
          </cell>
          <cell r="G1844">
            <v>179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404</v>
          </cell>
          <cell r="N1844">
            <v>3</v>
          </cell>
        </row>
        <row r="1845">
          <cell r="A1845" t="str">
            <v>422</v>
          </cell>
          <cell r="B1845" t="str">
            <v>1877</v>
          </cell>
          <cell r="C1845" t="str">
            <v>B</v>
          </cell>
          <cell r="D1845">
            <v>382</v>
          </cell>
          <cell r="E1845">
            <v>0</v>
          </cell>
          <cell r="F1845">
            <v>165</v>
          </cell>
          <cell r="G1845">
            <v>158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323</v>
          </cell>
          <cell r="N1845">
            <v>5</v>
          </cell>
        </row>
        <row r="1846">
          <cell r="A1846" t="str">
            <v>422</v>
          </cell>
          <cell r="B1846" t="str">
            <v>1877</v>
          </cell>
          <cell r="C1846" t="str">
            <v>C1</v>
          </cell>
          <cell r="D1846">
            <v>383</v>
          </cell>
          <cell r="E1846">
            <v>0</v>
          </cell>
          <cell r="F1846">
            <v>182</v>
          </cell>
          <cell r="G1846">
            <v>139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321</v>
          </cell>
          <cell r="N1846">
            <v>2</v>
          </cell>
        </row>
        <row r="1847">
          <cell r="A1847" t="str">
            <v>427</v>
          </cell>
          <cell r="B1847" t="str">
            <v>1888</v>
          </cell>
          <cell r="C1847" t="str">
            <v>B</v>
          </cell>
          <cell r="D1847">
            <v>511</v>
          </cell>
          <cell r="E1847">
            <v>0</v>
          </cell>
          <cell r="F1847">
            <v>180</v>
          </cell>
          <cell r="G1847">
            <v>204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20</v>
          </cell>
          <cell r="M1847">
            <v>404</v>
          </cell>
          <cell r="N1847">
            <v>8</v>
          </cell>
        </row>
        <row r="1848">
          <cell r="A1848" t="str">
            <v>427</v>
          </cell>
          <cell r="B1848" t="str">
            <v>1889</v>
          </cell>
          <cell r="C1848" t="str">
            <v>B</v>
          </cell>
          <cell r="D1848">
            <v>382</v>
          </cell>
          <cell r="E1848">
            <v>0</v>
          </cell>
          <cell r="F1848">
            <v>118</v>
          </cell>
          <cell r="G1848">
            <v>165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14</v>
          </cell>
          <cell r="M1848">
            <v>297</v>
          </cell>
          <cell r="N1848">
            <v>3</v>
          </cell>
        </row>
        <row r="1849">
          <cell r="A1849" t="str">
            <v>427</v>
          </cell>
          <cell r="B1849" t="str">
            <v>1889</v>
          </cell>
          <cell r="C1849" t="str">
            <v>C1</v>
          </cell>
          <cell r="D1849">
            <v>383</v>
          </cell>
          <cell r="E1849">
            <v>0</v>
          </cell>
          <cell r="F1849">
            <v>85</v>
          </cell>
          <cell r="G1849">
            <v>210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8</v>
          </cell>
          <cell r="M1849">
            <v>303</v>
          </cell>
          <cell r="N1849">
            <v>7</v>
          </cell>
        </row>
        <row r="1850">
          <cell r="A1850" t="str">
            <v>427</v>
          </cell>
          <cell r="B1850" t="str">
            <v>1890</v>
          </cell>
          <cell r="C1850" t="str">
            <v>B</v>
          </cell>
          <cell r="D1850">
            <v>628</v>
          </cell>
          <cell r="E1850">
            <v>0</v>
          </cell>
          <cell r="F1850">
            <v>129</v>
          </cell>
          <cell r="G1850">
            <v>87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64</v>
          </cell>
          <cell r="M1850">
            <v>280</v>
          </cell>
          <cell r="N1850">
            <v>18</v>
          </cell>
        </row>
        <row r="1851">
          <cell r="A1851" t="str">
            <v>427</v>
          </cell>
          <cell r="B1851" t="str">
            <v>1891</v>
          </cell>
          <cell r="C1851" t="str">
            <v>B</v>
          </cell>
          <cell r="D1851">
            <v>507</v>
          </cell>
          <cell r="E1851">
            <v>0</v>
          </cell>
          <cell r="F1851">
            <v>112</v>
          </cell>
          <cell r="G1851">
            <v>61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173</v>
          </cell>
          <cell r="N1851">
            <v>16</v>
          </cell>
        </row>
        <row r="1852">
          <cell r="A1852" t="str">
            <v>427</v>
          </cell>
          <cell r="B1852" t="str">
            <v>1891</v>
          </cell>
          <cell r="C1852" t="str">
            <v>C1</v>
          </cell>
          <cell r="D1852">
            <v>507</v>
          </cell>
          <cell r="E1852">
            <v>0</v>
          </cell>
          <cell r="F1852">
            <v>115</v>
          </cell>
          <cell r="G1852">
            <v>63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178</v>
          </cell>
          <cell r="N1852">
            <v>12</v>
          </cell>
        </row>
        <row r="1853">
          <cell r="A1853" t="str">
            <v>427</v>
          </cell>
          <cell r="B1853" t="str">
            <v>1892</v>
          </cell>
          <cell r="C1853" t="str">
            <v>B</v>
          </cell>
          <cell r="D1853">
            <v>567</v>
          </cell>
          <cell r="E1853">
            <v>0</v>
          </cell>
          <cell r="F1853">
            <v>75</v>
          </cell>
          <cell r="G1853">
            <v>93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168</v>
          </cell>
          <cell r="N1853">
            <v>11</v>
          </cell>
        </row>
        <row r="1854">
          <cell r="A1854" t="str">
            <v>427</v>
          </cell>
          <cell r="B1854" t="str">
            <v>1893</v>
          </cell>
          <cell r="C1854" t="str">
            <v>B</v>
          </cell>
          <cell r="D1854">
            <v>466</v>
          </cell>
          <cell r="E1854">
            <v>0</v>
          </cell>
          <cell r="F1854">
            <v>87</v>
          </cell>
          <cell r="G1854">
            <v>65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152</v>
          </cell>
          <cell r="N1854">
            <v>6</v>
          </cell>
        </row>
        <row r="1855">
          <cell r="A1855" t="str">
            <v>427</v>
          </cell>
          <cell r="B1855" t="str">
            <v>1893</v>
          </cell>
          <cell r="C1855" t="str">
            <v>C1</v>
          </cell>
          <cell r="D1855">
            <v>466</v>
          </cell>
          <cell r="E1855">
            <v>0</v>
          </cell>
          <cell r="F1855">
            <v>85</v>
          </cell>
          <cell r="G1855">
            <v>72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157</v>
          </cell>
          <cell r="N1855">
            <v>13</v>
          </cell>
        </row>
        <row r="1856">
          <cell r="A1856" t="str">
            <v>427</v>
          </cell>
          <cell r="B1856" t="str">
            <v>1894</v>
          </cell>
          <cell r="C1856" t="str">
            <v>B</v>
          </cell>
          <cell r="D1856">
            <v>392</v>
          </cell>
          <cell r="E1856">
            <v>0</v>
          </cell>
          <cell r="F1856">
            <v>115</v>
          </cell>
          <cell r="G1856">
            <v>70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12</v>
          </cell>
          <cell r="M1856">
            <v>197</v>
          </cell>
          <cell r="N1856">
            <v>5</v>
          </cell>
        </row>
        <row r="1857">
          <cell r="A1857" t="str">
            <v>427</v>
          </cell>
          <cell r="B1857" t="str">
            <v>1894</v>
          </cell>
          <cell r="C1857" t="str">
            <v>C1</v>
          </cell>
          <cell r="D1857">
            <v>393</v>
          </cell>
          <cell r="E1857">
            <v>0</v>
          </cell>
          <cell r="F1857">
            <v>123</v>
          </cell>
          <cell r="G1857">
            <v>72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20</v>
          </cell>
          <cell r="M1857">
            <v>215</v>
          </cell>
          <cell r="N1857">
            <v>10</v>
          </cell>
        </row>
        <row r="1858">
          <cell r="A1858" t="str">
            <v>427</v>
          </cell>
          <cell r="B1858" t="str">
            <v>1895</v>
          </cell>
          <cell r="C1858" t="str">
            <v>B</v>
          </cell>
          <cell r="D1858">
            <v>709</v>
          </cell>
          <cell r="E1858">
            <v>0</v>
          </cell>
          <cell r="F1858">
            <v>246</v>
          </cell>
          <cell r="G1858">
            <v>198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53</v>
          </cell>
          <cell r="M1858">
            <v>497</v>
          </cell>
          <cell r="N1858">
            <v>11</v>
          </cell>
        </row>
        <row r="1859">
          <cell r="A1859" t="str">
            <v>427</v>
          </cell>
          <cell r="B1859" t="str">
            <v>1896</v>
          </cell>
          <cell r="C1859" t="str">
            <v>B</v>
          </cell>
          <cell r="D1859">
            <v>486</v>
          </cell>
          <cell r="E1859">
            <v>0</v>
          </cell>
          <cell r="F1859">
            <v>175</v>
          </cell>
          <cell r="G1859">
            <v>138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313</v>
          </cell>
          <cell r="N1859">
            <v>18</v>
          </cell>
        </row>
        <row r="1860">
          <cell r="A1860" t="str">
            <v>427</v>
          </cell>
          <cell r="B1860" t="str">
            <v>1897</v>
          </cell>
          <cell r="C1860" t="str">
            <v>B</v>
          </cell>
          <cell r="D1860">
            <v>357</v>
          </cell>
          <cell r="E1860">
            <v>0</v>
          </cell>
          <cell r="F1860">
            <v>97</v>
          </cell>
          <cell r="G1860">
            <v>103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200</v>
          </cell>
          <cell r="N1860">
            <v>13</v>
          </cell>
        </row>
        <row r="1861">
          <cell r="A1861" t="str">
            <v>432</v>
          </cell>
          <cell r="B1861" t="str">
            <v>1906</v>
          </cell>
          <cell r="C1861" t="str">
            <v>B</v>
          </cell>
          <cell r="D1861">
            <v>523</v>
          </cell>
          <cell r="E1861">
            <v>0</v>
          </cell>
          <cell r="F1861">
            <v>165</v>
          </cell>
          <cell r="G1861">
            <v>197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362</v>
          </cell>
          <cell r="N1861">
            <v>3</v>
          </cell>
        </row>
        <row r="1862">
          <cell r="A1862" t="str">
            <v>432</v>
          </cell>
          <cell r="B1862" t="str">
            <v>1906</v>
          </cell>
          <cell r="C1862" t="str">
            <v>C1</v>
          </cell>
          <cell r="D1862">
            <v>524</v>
          </cell>
          <cell r="E1862">
            <v>0</v>
          </cell>
          <cell r="F1862">
            <v>171</v>
          </cell>
          <cell r="G1862">
            <v>193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364</v>
          </cell>
          <cell r="N1862">
            <v>7</v>
          </cell>
        </row>
        <row r="1863">
          <cell r="A1863" t="str">
            <v>435</v>
          </cell>
          <cell r="B1863" t="str">
            <v>1909</v>
          </cell>
          <cell r="C1863" t="str">
            <v>B</v>
          </cell>
          <cell r="D1863">
            <v>426</v>
          </cell>
          <cell r="E1863">
            <v>0</v>
          </cell>
          <cell r="F1863">
            <v>95</v>
          </cell>
          <cell r="G1863">
            <v>42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137</v>
          </cell>
          <cell r="N1863">
            <v>18</v>
          </cell>
        </row>
        <row r="1864">
          <cell r="A1864" t="str">
            <v>435</v>
          </cell>
          <cell r="B1864" t="str">
            <v>1909</v>
          </cell>
          <cell r="C1864" t="str">
            <v>C1</v>
          </cell>
          <cell r="D1864">
            <v>426</v>
          </cell>
          <cell r="E1864">
            <v>0</v>
          </cell>
          <cell r="F1864">
            <v>106</v>
          </cell>
          <cell r="G1864">
            <v>30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136</v>
          </cell>
          <cell r="N1864">
            <v>11</v>
          </cell>
        </row>
        <row r="1865">
          <cell r="A1865" t="str">
            <v>435</v>
          </cell>
          <cell r="B1865" t="str">
            <v>1910</v>
          </cell>
          <cell r="C1865" t="str">
            <v>B</v>
          </cell>
          <cell r="D1865">
            <v>534</v>
          </cell>
          <cell r="E1865">
            <v>0</v>
          </cell>
          <cell r="F1865">
            <v>45</v>
          </cell>
          <cell r="G1865">
            <v>1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46</v>
          </cell>
          <cell r="N1865">
            <v>2</v>
          </cell>
        </row>
        <row r="1866">
          <cell r="A1866" t="str">
            <v>435</v>
          </cell>
          <cell r="B1866" t="str">
            <v>1910</v>
          </cell>
          <cell r="C1866" t="str">
            <v>X1</v>
          </cell>
          <cell r="D1866">
            <v>215</v>
          </cell>
          <cell r="E1866">
            <v>0</v>
          </cell>
          <cell r="F1866">
            <v>60</v>
          </cell>
          <cell r="G1866">
            <v>3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63</v>
          </cell>
          <cell r="N1866">
            <v>12</v>
          </cell>
        </row>
        <row r="1867">
          <cell r="A1867" t="str">
            <v>437</v>
          </cell>
          <cell r="B1867" t="str">
            <v>1913</v>
          </cell>
          <cell r="C1867" t="str">
            <v>B</v>
          </cell>
          <cell r="D1867">
            <v>582</v>
          </cell>
          <cell r="E1867">
            <v>0</v>
          </cell>
          <cell r="F1867">
            <v>146</v>
          </cell>
          <cell r="G1867">
            <v>219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365</v>
          </cell>
          <cell r="N1867">
            <v>11</v>
          </cell>
        </row>
        <row r="1868">
          <cell r="A1868" t="str">
            <v>440</v>
          </cell>
          <cell r="B1868" t="str">
            <v>1919</v>
          </cell>
          <cell r="C1868" t="str">
            <v>B</v>
          </cell>
          <cell r="D1868">
            <v>677</v>
          </cell>
          <cell r="E1868">
            <v>0</v>
          </cell>
          <cell r="F1868">
            <v>197</v>
          </cell>
          <cell r="G1868">
            <v>248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445</v>
          </cell>
          <cell r="N1868">
            <v>15</v>
          </cell>
        </row>
        <row r="1869">
          <cell r="A1869" t="str">
            <v>440</v>
          </cell>
          <cell r="B1869" t="str">
            <v>1919</v>
          </cell>
          <cell r="C1869" t="str">
            <v>C1</v>
          </cell>
          <cell r="D1869">
            <v>677</v>
          </cell>
          <cell r="E1869">
            <v>0</v>
          </cell>
          <cell r="F1869">
            <v>152</v>
          </cell>
          <cell r="G1869">
            <v>269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421</v>
          </cell>
          <cell r="N1869">
            <v>9</v>
          </cell>
        </row>
        <row r="1870">
          <cell r="A1870" t="str">
            <v>440</v>
          </cell>
          <cell r="B1870" t="str">
            <v>1920</v>
          </cell>
          <cell r="C1870" t="str">
            <v>B</v>
          </cell>
          <cell r="D1870">
            <v>710</v>
          </cell>
          <cell r="E1870">
            <v>0</v>
          </cell>
          <cell r="F1870">
            <v>246</v>
          </cell>
          <cell r="G1870">
            <v>127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373</v>
          </cell>
          <cell r="N1870">
            <v>9</v>
          </cell>
        </row>
        <row r="1871">
          <cell r="A1871" t="str">
            <v>440</v>
          </cell>
          <cell r="B1871" t="str">
            <v>1921</v>
          </cell>
          <cell r="C1871" t="str">
            <v>B</v>
          </cell>
          <cell r="D1871">
            <v>522</v>
          </cell>
          <cell r="E1871">
            <v>0</v>
          </cell>
          <cell r="F1871">
            <v>146</v>
          </cell>
          <cell r="G1871">
            <v>79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225</v>
          </cell>
          <cell r="N1871">
            <v>17</v>
          </cell>
        </row>
        <row r="1872">
          <cell r="A1872" t="str">
            <v>440</v>
          </cell>
          <cell r="B1872" t="str">
            <v>1922</v>
          </cell>
          <cell r="C1872" t="str">
            <v>B</v>
          </cell>
          <cell r="D1872">
            <v>618</v>
          </cell>
          <cell r="E1872">
            <v>0</v>
          </cell>
          <cell r="F1872">
            <v>256</v>
          </cell>
          <cell r="G1872">
            <v>70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326</v>
          </cell>
          <cell r="N1872">
            <v>28</v>
          </cell>
        </row>
        <row r="1873">
          <cell r="A1873" t="str">
            <v>440</v>
          </cell>
          <cell r="B1873" t="str">
            <v>1922</v>
          </cell>
          <cell r="C1873" t="str">
            <v>C1</v>
          </cell>
          <cell r="D1873">
            <v>618</v>
          </cell>
          <cell r="E1873">
            <v>0</v>
          </cell>
          <cell r="F1873">
            <v>254</v>
          </cell>
          <cell r="G1873">
            <v>63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317</v>
          </cell>
          <cell r="N1873">
            <v>18</v>
          </cell>
        </row>
        <row r="1874">
          <cell r="A1874" t="str">
            <v>440</v>
          </cell>
          <cell r="B1874" t="str">
            <v>1923</v>
          </cell>
          <cell r="C1874" t="str">
            <v>B</v>
          </cell>
          <cell r="D1874">
            <v>424</v>
          </cell>
          <cell r="E1874">
            <v>0</v>
          </cell>
          <cell r="F1874">
            <v>153</v>
          </cell>
          <cell r="G1874">
            <v>93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246</v>
          </cell>
          <cell r="N1874">
            <v>17</v>
          </cell>
        </row>
        <row r="1875">
          <cell r="A1875" t="str">
            <v>440</v>
          </cell>
          <cell r="B1875" t="str">
            <v>1923</v>
          </cell>
          <cell r="C1875" t="str">
            <v>C1</v>
          </cell>
          <cell r="D1875">
            <v>424</v>
          </cell>
          <cell r="E1875">
            <v>0</v>
          </cell>
          <cell r="F1875">
            <v>135</v>
          </cell>
          <cell r="G1875">
            <v>83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218</v>
          </cell>
          <cell r="N1875">
            <v>15</v>
          </cell>
        </row>
        <row r="1876">
          <cell r="A1876" t="str">
            <v>440</v>
          </cell>
          <cell r="B1876" t="str">
            <v>1924</v>
          </cell>
          <cell r="C1876" t="str">
            <v>B</v>
          </cell>
          <cell r="D1876">
            <v>738</v>
          </cell>
          <cell r="E1876">
            <v>0</v>
          </cell>
          <cell r="F1876">
            <v>223</v>
          </cell>
          <cell r="G1876">
            <v>136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359</v>
          </cell>
          <cell r="N1876">
            <v>31</v>
          </cell>
        </row>
        <row r="1877">
          <cell r="A1877" t="str">
            <v>440</v>
          </cell>
          <cell r="B1877" t="str">
            <v>1925</v>
          </cell>
          <cell r="C1877" t="str">
            <v>B</v>
          </cell>
          <cell r="D1877">
            <v>613</v>
          </cell>
          <cell r="E1877">
            <v>0</v>
          </cell>
          <cell r="F1877">
            <v>170</v>
          </cell>
          <cell r="G1877">
            <v>169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339</v>
          </cell>
          <cell r="N1877">
            <v>22</v>
          </cell>
        </row>
        <row r="1878">
          <cell r="A1878" t="str">
            <v>440</v>
          </cell>
          <cell r="B1878" t="str">
            <v>1925</v>
          </cell>
          <cell r="C1878" t="str">
            <v>C1</v>
          </cell>
          <cell r="D1878">
            <v>614</v>
          </cell>
          <cell r="E1878">
            <v>0</v>
          </cell>
          <cell r="F1878">
            <v>170</v>
          </cell>
          <cell r="G1878">
            <v>164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334</v>
          </cell>
          <cell r="N1878">
            <v>17</v>
          </cell>
        </row>
        <row r="1879">
          <cell r="A1879" t="str">
            <v>440</v>
          </cell>
          <cell r="B1879" t="str">
            <v>1926</v>
          </cell>
          <cell r="C1879" t="str">
            <v>B</v>
          </cell>
          <cell r="D1879">
            <v>465</v>
          </cell>
          <cell r="E1879">
            <v>0</v>
          </cell>
          <cell r="F1879">
            <v>154</v>
          </cell>
          <cell r="G1879">
            <v>92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246</v>
          </cell>
          <cell r="N1879">
            <v>14</v>
          </cell>
        </row>
        <row r="1880">
          <cell r="A1880" t="str">
            <v>440</v>
          </cell>
          <cell r="B1880" t="str">
            <v>1926</v>
          </cell>
          <cell r="C1880" t="str">
            <v>C1</v>
          </cell>
          <cell r="D1880">
            <v>465</v>
          </cell>
          <cell r="E1880">
            <v>0</v>
          </cell>
          <cell r="F1880">
            <v>159</v>
          </cell>
          <cell r="G1880">
            <v>100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259</v>
          </cell>
          <cell r="N1880">
            <v>15</v>
          </cell>
        </row>
        <row r="1881">
          <cell r="A1881" t="str">
            <v>440</v>
          </cell>
          <cell r="B1881" t="str">
            <v>1927</v>
          </cell>
          <cell r="C1881" t="str">
            <v>B</v>
          </cell>
          <cell r="D1881">
            <v>658</v>
          </cell>
          <cell r="E1881">
            <v>0</v>
          </cell>
          <cell r="F1881">
            <v>193</v>
          </cell>
          <cell r="G1881">
            <v>182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375</v>
          </cell>
          <cell r="N1881">
            <v>23</v>
          </cell>
        </row>
        <row r="1882">
          <cell r="A1882" t="str">
            <v>440</v>
          </cell>
          <cell r="B1882" t="str">
            <v>1927</v>
          </cell>
          <cell r="C1882" t="str">
            <v>C1</v>
          </cell>
          <cell r="D1882">
            <v>658</v>
          </cell>
          <cell r="E1882">
            <v>0</v>
          </cell>
          <cell r="F1882">
            <v>158</v>
          </cell>
          <cell r="G1882">
            <v>190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348</v>
          </cell>
          <cell r="N1882">
            <v>29</v>
          </cell>
        </row>
        <row r="1883">
          <cell r="A1883" t="str">
            <v>442</v>
          </cell>
          <cell r="B1883" t="str">
            <v>1929</v>
          </cell>
          <cell r="C1883" t="str">
            <v>B</v>
          </cell>
          <cell r="D1883">
            <v>394</v>
          </cell>
          <cell r="E1883" t="str">
            <v>VOTACION ANULADA POR RESOLUCION DEL TRIBUNAL ESTATAL ELECTORAL</v>
          </cell>
        </row>
        <row r="1884">
          <cell r="A1884" t="str">
            <v>442</v>
          </cell>
          <cell r="B1884" t="str">
            <v>1929</v>
          </cell>
          <cell r="C1884" t="str">
            <v>C1</v>
          </cell>
          <cell r="D1884">
            <v>395</v>
          </cell>
          <cell r="E1884" t="str">
            <v>VOTACION ANULADA POR RESOLUCION DEL TRIBUNAL ESTATAL ELECTORAL</v>
          </cell>
        </row>
        <row r="1885">
          <cell r="A1885" t="str">
            <v>442</v>
          </cell>
          <cell r="B1885" t="str">
            <v>1930</v>
          </cell>
          <cell r="C1885" t="str">
            <v>B</v>
          </cell>
          <cell r="D1885">
            <v>535</v>
          </cell>
          <cell r="E1885">
            <v>0</v>
          </cell>
          <cell r="F1885">
            <v>284</v>
          </cell>
          <cell r="G1885">
            <v>166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450</v>
          </cell>
          <cell r="N1885">
            <v>0</v>
          </cell>
        </row>
        <row r="1886">
          <cell r="A1886" t="str">
            <v>442</v>
          </cell>
          <cell r="B1886" t="str">
            <v>1930</v>
          </cell>
          <cell r="C1886" t="str">
            <v>C1</v>
          </cell>
          <cell r="D1886">
            <v>536</v>
          </cell>
          <cell r="E1886">
            <v>0</v>
          </cell>
          <cell r="F1886">
            <v>295</v>
          </cell>
          <cell r="G1886">
            <v>156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451</v>
          </cell>
          <cell r="N1886">
            <v>0</v>
          </cell>
        </row>
        <row r="1887">
          <cell r="A1887" t="str">
            <v>442</v>
          </cell>
          <cell r="B1887" t="str">
            <v>1931</v>
          </cell>
          <cell r="C1887" t="str">
            <v>B</v>
          </cell>
          <cell r="D1887">
            <v>422</v>
          </cell>
          <cell r="E1887">
            <v>0</v>
          </cell>
          <cell r="F1887">
            <v>171</v>
          </cell>
          <cell r="G1887">
            <v>197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368</v>
          </cell>
          <cell r="N1887">
            <v>0</v>
          </cell>
        </row>
        <row r="1888">
          <cell r="A1888" t="str">
            <v>442</v>
          </cell>
          <cell r="B1888" t="str">
            <v>1931</v>
          </cell>
          <cell r="C1888" t="str">
            <v>C1</v>
          </cell>
          <cell r="D1888">
            <v>423</v>
          </cell>
          <cell r="E1888">
            <v>0</v>
          </cell>
          <cell r="F1888">
            <v>167</v>
          </cell>
          <cell r="G1888">
            <v>198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365</v>
          </cell>
          <cell r="N1888">
            <v>0</v>
          </cell>
        </row>
        <row r="1889">
          <cell r="A1889" t="str">
            <v>442</v>
          </cell>
          <cell r="B1889" t="str">
            <v>1932</v>
          </cell>
          <cell r="C1889" t="str">
            <v>B</v>
          </cell>
          <cell r="D1889">
            <v>382</v>
          </cell>
          <cell r="E1889" t="str">
            <v>CASILLA DESTRUIDA</v>
          </cell>
        </row>
        <row r="1890">
          <cell r="A1890" t="str">
            <v>442</v>
          </cell>
          <cell r="B1890" t="str">
            <v>1932</v>
          </cell>
          <cell r="C1890" t="str">
            <v>C1</v>
          </cell>
          <cell r="D1890">
            <v>382</v>
          </cell>
          <cell r="E1890">
            <v>0</v>
          </cell>
          <cell r="F1890">
            <v>155</v>
          </cell>
          <cell r="G1890">
            <v>173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328</v>
          </cell>
          <cell r="N1890">
            <v>0</v>
          </cell>
        </row>
        <row r="1891">
          <cell r="A1891" t="str">
            <v>448</v>
          </cell>
          <cell r="B1891" t="str">
            <v>1940</v>
          </cell>
          <cell r="C1891" t="str">
            <v>B</v>
          </cell>
          <cell r="D1891">
            <v>405</v>
          </cell>
          <cell r="E1891">
            <v>0</v>
          </cell>
          <cell r="F1891">
            <v>73</v>
          </cell>
          <cell r="G1891">
            <v>129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202</v>
          </cell>
          <cell r="N1891">
            <v>13</v>
          </cell>
        </row>
        <row r="1892">
          <cell r="A1892" t="str">
            <v>448</v>
          </cell>
          <cell r="B1892" t="str">
            <v>1940</v>
          </cell>
          <cell r="C1892" t="str">
            <v>C1</v>
          </cell>
          <cell r="D1892">
            <v>405</v>
          </cell>
          <cell r="E1892">
            <v>0</v>
          </cell>
          <cell r="F1892">
            <v>70</v>
          </cell>
          <cell r="G1892">
            <v>127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197</v>
          </cell>
          <cell r="N1892">
            <v>21</v>
          </cell>
        </row>
        <row r="1893">
          <cell r="A1893" t="str">
            <v>448</v>
          </cell>
          <cell r="B1893" t="str">
            <v>1941</v>
          </cell>
          <cell r="C1893" t="str">
            <v>B</v>
          </cell>
          <cell r="D1893">
            <v>411</v>
          </cell>
          <cell r="E1893">
            <v>0</v>
          </cell>
          <cell r="F1893">
            <v>64</v>
          </cell>
          <cell r="G1893">
            <v>106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170</v>
          </cell>
          <cell r="N1893">
            <v>19</v>
          </cell>
        </row>
        <row r="1894">
          <cell r="A1894" t="str">
            <v>448</v>
          </cell>
          <cell r="B1894" t="str">
            <v>1941</v>
          </cell>
          <cell r="C1894" t="str">
            <v>C1</v>
          </cell>
          <cell r="D1894">
            <v>411</v>
          </cell>
          <cell r="E1894">
            <v>0</v>
          </cell>
          <cell r="F1894">
            <v>68</v>
          </cell>
          <cell r="G1894">
            <v>117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185</v>
          </cell>
          <cell r="N1894">
            <v>21</v>
          </cell>
        </row>
        <row r="1895">
          <cell r="A1895" t="str">
            <v>448</v>
          </cell>
          <cell r="B1895" t="str">
            <v>1942</v>
          </cell>
          <cell r="C1895" t="str">
            <v>B</v>
          </cell>
          <cell r="D1895">
            <v>470</v>
          </cell>
          <cell r="E1895">
            <v>0</v>
          </cell>
          <cell r="F1895">
            <v>75</v>
          </cell>
          <cell r="G1895">
            <v>124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199</v>
          </cell>
          <cell r="N1895">
            <v>14</v>
          </cell>
        </row>
        <row r="1896">
          <cell r="A1896" t="str">
            <v>448</v>
          </cell>
          <cell r="B1896" t="str">
            <v>1942</v>
          </cell>
          <cell r="C1896" t="str">
            <v>C1</v>
          </cell>
          <cell r="D1896">
            <v>470</v>
          </cell>
          <cell r="E1896">
            <v>0</v>
          </cell>
          <cell r="F1896">
            <v>63</v>
          </cell>
          <cell r="G1896">
            <v>131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194</v>
          </cell>
          <cell r="N1896">
            <v>21</v>
          </cell>
        </row>
        <row r="1897">
          <cell r="A1897" t="str">
            <v>448</v>
          </cell>
          <cell r="B1897" t="str">
            <v>1943</v>
          </cell>
          <cell r="C1897" t="str">
            <v>B</v>
          </cell>
          <cell r="D1897">
            <v>645</v>
          </cell>
          <cell r="E1897">
            <v>0</v>
          </cell>
          <cell r="F1897">
            <v>41</v>
          </cell>
          <cell r="G1897">
            <v>13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54</v>
          </cell>
          <cell r="N1897">
            <v>1</v>
          </cell>
        </row>
        <row r="1898">
          <cell r="A1898" t="str">
            <v>448</v>
          </cell>
          <cell r="B1898" t="str">
            <v>1944</v>
          </cell>
          <cell r="C1898" t="str">
            <v>B</v>
          </cell>
          <cell r="D1898">
            <v>628</v>
          </cell>
          <cell r="E1898">
            <v>0</v>
          </cell>
          <cell r="F1898">
            <v>74</v>
          </cell>
          <cell r="G1898">
            <v>185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259</v>
          </cell>
          <cell r="N1898">
            <v>17</v>
          </cell>
        </row>
        <row r="1899">
          <cell r="A1899" t="str">
            <v>448</v>
          </cell>
          <cell r="B1899" t="str">
            <v>1945</v>
          </cell>
          <cell r="C1899" t="str">
            <v>B</v>
          </cell>
          <cell r="D1899">
            <v>535</v>
          </cell>
          <cell r="E1899">
            <v>0</v>
          </cell>
          <cell r="F1899">
            <v>188</v>
          </cell>
          <cell r="G1899">
            <v>56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244</v>
          </cell>
          <cell r="N1899">
            <v>13</v>
          </cell>
        </row>
        <row r="1900">
          <cell r="A1900" t="str">
            <v>448</v>
          </cell>
          <cell r="B1900" t="str">
            <v>1946</v>
          </cell>
          <cell r="C1900" t="str">
            <v>B</v>
          </cell>
          <cell r="D1900">
            <v>377</v>
          </cell>
          <cell r="E1900">
            <v>0</v>
          </cell>
          <cell r="F1900">
            <v>63</v>
          </cell>
          <cell r="G1900">
            <v>53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116</v>
          </cell>
          <cell r="N1900">
            <v>14</v>
          </cell>
        </row>
        <row r="1901">
          <cell r="A1901" t="str">
            <v>448</v>
          </cell>
          <cell r="B1901" t="str">
            <v>1946</v>
          </cell>
          <cell r="C1901" t="str">
            <v>C1</v>
          </cell>
          <cell r="D1901">
            <v>377</v>
          </cell>
          <cell r="E1901">
            <v>0</v>
          </cell>
          <cell r="F1901">
            <v>55</v>
          </cell>
          <cell r="G1901">
            <v>70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125</v>
          </cell>
          <cell r="N1901">
            <v>11</v>
          </cell>
        </row>
        <row r="1902">
          <cell r="A1902" t="str">
            <v>448</v>
          </cell>
          <cell r="B1902" t="str">
            <v>1947</v>
          </cell>
          <cell r="C1902" t="str">
            <v>B</v>
          </cell>
          <cell r="D1902">
            <v>748</v>
          </cell>
          <cell r="E1902">
            <v>0</v>
          </cell>
          <cell r="F1902">
            <v>42</v>
          </cell>
          <cell r="G1902">
            <v>170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212</v>
          </cell>
          <cell r="N1902">
            <v>14</v>
          </cell>
        </row>
        <row r="1903">
          <cell r="A1903" t="str">
            <v>448</v>
          </cell>
          <cell r="B1903" t="str">
            <v>1948</v>
          </cell>
          <cell r="C1903" t="str">
            <v>B</v>
          </cell>
          <cell r="D1903">
            <v>380</v>
          </cell>
          <cell r="E1903">
            <v>0</v>
          </cell>
          <cell r="F1903">
            <v>95</v>
          </cell>
          <cell r="G1903">
            <v>67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162</v>
          </cell>
          <cell r="N1903">
            <v>8</v>
          </cell>
        </row>
        <row r="1904">
          <cell r="A1904" t="str">
            <v>448</v>
          </cell>
          <cell r="B1904" t="str">
            <v>1949</v>
          </cell>
          <cell r="C1904" t="str">
            <v>B</v>
          </cell>
          <cell r="D1904">
            <v>426</v>
          </cell>
          <cell r="E1904">
            <v>0</v>
          </cell>
          <cell r="F1904">
            <v>119</v>
          </cell>
          <cell r="G1904">
            <v>73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192</v>
          </cell>
          <cell r="N1904">
            <v>11</v>
          </cell>
        </row>
        <row r="1905">
          <cell r="A1905" t="str">
            <v>456</v>
          </cell>
          <cell r="B1905" t="str">
            <v>1971</v>
          </cell>
          <cell r="C1905" t="str">
            <v>B</v>
          </cell>
          <cell r="D1905">
            <v>378</v>
          </cell>
          <cell r="E1905">
            <v>70</v>
          </cell>
          <cell r="F1905">
            <v>106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176</v>
          </cell>
          <cell r="N1905">
            <v>5</v>
          </cell>
        </row>
        <row r="1906">
          <cell r="A1906" t="str">
            <v>456</v>
          </cell>
          <cell r="B1906" t="str">
            <v>1971</v>
          </cell>
          <cell r="C1906" t="str">
            <v>C1</v>
          </cell>
          <cell r="D1906">
            <v>379</v>
          </cell>
          <cell r="E1906">
            <v>100</v>
          </cell>
          <cell r="F1906">
            <v>77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177</v>
          </cell>
          <cell r="N1906">
            <v>0</v>
          </cell>
        </row>
        <row r="1907">
          <cell r="A1907" t="str">
            <v>456</v>
          </cell>
          <cell r="B1907" t="str">
            <v>1972</v>
          </cell>
          <cell r="C1907" t="str">
            <v>B</v>
          </cell>
          <cell r="D1907">
            <v>323</v>
          </cell>
          <cell r="E1907">
            <v>8</v>
          </cell>
          <cell r="F1907">
            <v>110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118</v>
          </cell>
          <cell r="N1907">
            <v>5</v>
          </cell>
        </row>
        <row r="1908">
          <cell r="A1908" t="str">
            <v>457</v>
          </cell>
          <cell r="B1908" t="str">
            <v>1973</v>
          </cell>
          <cell r="C1908" t="str">
            <v>B</v>
          </cell>
          <cell r="D1908">
            <v>372</v>
          </cell>
          <cell r="E1908">
            <v>138</v>
          </cell>
          <cell r="F1908">
            <v>112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250</v>
          </cell>
          <cell r="N1908">
            <v>6</v>
          </cell>
        </row>
        <row r="1909">
          <cell r="A1909" t="str">
            <v>457</v>
          </cell>
          <cell r="B1909" t="str">
            <v>1974</v>
          </cell>
          <cell r="C1909" t="str">
            <v>B</v>
          </cell>
          <cell r="D1909">
            <v>291</v>
          </cell>
          <cell r="E1909">
            <v>94</v>
          </cell>
          <cell r="F1909">
            <v>87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181</v>
          </cell>
          <cell r="N1909">
            <v>6</v>
          </cell>
        </row>
        <row r="1910">
          <cell r="A1910" t="str">
            <v>457</v>
          </cell>
          <cell r="B1910" t="str">
            <v>1975</v>
          </cell>
          <cell r="C1910" t="str">
            <v>B</v>
          </cell>
          <cell r="D1910">
            <v>243</v>
          </cell>
          <cell r="E1910">
            <v>26</v>
          </cell>
          <cell r="F1910">
            <v>151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177</v>
          </cell>
          <cell r="N1910">
            <v>6</v>
          </cell>
        </row>
        <row r="1911">
          <cell r="A1911" t="str">
            <v>459</v>
          </cell>
          <cell r="B1911" t="str">
            <v>1978</v>
          </cell>
          <cell r="C1911" t="str">
            <v>B</v>
          </cell>
          <cell r="D1911">
            <v>632</v>
          </cell>
          <cell r="E1911">
            <v>0</v>
          </cell>
          <cell r="F1911">
            <v>164</v>
          </cell>
          <cell r="G1911">
            <v>175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339</v>
          </cell>
          <cell r="N1911">
            <v>15</v>
          </cell>
        </row>
        <row r="1912">
          <cell r="A1912" t="str">
            <v>459</v>
          </cell>
          <cell r="B1912" t="str">
            <v>1979</v>
          </cell>
          <cell r="C1912" t="str">
            <v>B</v>
          </cell>
          <cell r="D1912">
            <v>595</v>
          </cell>
          <cell r="E1912">
            <v>0</v>
          </cell>
          <cell r="F1912">
            <v>178</v>
          </cell>
          <cell r="G1912">
            <v>139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317</v>
          </cell>
          <cell r="N1912">
            <v>8</v>
          </cell>
        </row>
        <row r="1913">
          <cell r="A1913" t="str">
            <v>459</v>
          </cell>
          <cell r="B1913" t="str">
            <v>1980</v>
          </cell>
          <cell r="C1913" t="str">
            <v>B</v>
          </cell>
          <cell r="D1913">
            <v>304</v>
          </cell>
          <cell r="E1913">
            <v>0</v>
          </cell>
          <cell r="F1913">
            <v>101</v>
          </cell>
          <cell r="G1913">
            <v>63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164</v>
          </cell>
          <cell r="N1913">
            <v>3</v>
          </cell>
        </row>
        <row r="1914">
          <cell r="A1914" t="str">
            <v>459</v>
          </cell>
          <cell r="B1914" t="str">
            <v>1981</v>
          </cell>
          <cell r="C1914" t="str">
            <v>B</v>
          </cell>
          <cell r="D1914">
            <v>203</v>
          </cell>
          <cell r="E1914">
            <v>0</v>
          </cell>
          <cell r="F1914">
            <v>63</v>
          </cell>
          <cell r="G1914">
            <v>37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100</v>
          </cell>
          <cell r="N1914">
            <v>4</v>
          </cell>
        </row>
        <row r="1915">
          <cell r="A1915" t="str">
            <v>459</v>
          </cell>
          <cell r="B1915" t="str">
            <v>1982</v>
          </cell>
          <cell r="C1915" t="str">
            <v>B</v>
          </cell>
          <cell r="D1915">
            <v>249</v>
          </cell>
          <cell r="E1915">
            <v>0</v>
          </cell>
          <cell r="F1915">
            <v>100</v>
          </cell>
          <cell r="G1915">
            <v>13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113</v>
          </cell>
          <cell r="N1915">
            <v>6</v>
          </cell>
        </row>
        <row r="1916">
          <cell r="A1916" t="str">
            <v>459</v>
          </cell>
          <cell r="B1916" t="str">
            <v>1983</v>
          </cell>
          <cell r="C1916" t="str">
            <v>B</v>
          </cell>
          <cell r="D1916">
            <v>213</v>
          </cell>
          <cell r="E1916">
            <v>0</v>
          </cell>
          <cell r="F1916">
            <v>74</v>
          </cell>
          <cell r="G1916">
            <v>64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138</v>
          </cell>
          <cell r="N1916">
            <v>6</v>
          </cell>
        </row>
        <row r="1917">
          <cell r="A1917" t="str">
            <v>459</v>
          </cell>
          <cell r="B1917" t="str">
            <v>1984</v>
          </cell>
          <cell r="C1917" t="str">
            <v>B</v>
          </cell>
          <cell r="D1917">
            <v>91</v>
          </cell>
          <cell r="E1917">
            <v>0</v>
          </cell>
          <cell r="F1917">
            <v>26</v>
          </cell>
          <cell r="G1917">
            <v>36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62</v>
          </cell>
          <cell r="N1917">
            <v>2</v>
          </cell>
        </row>
        <row r="1918">
          <cell r="A1918" t="str">
            <v>459</v>
          </cell>
          <cell r="B1918" t="str">
            <v>1985</v>
          </cell>
          <cell r="C1918" t="str">
            <v>B</v>
          </cell>
          <cell r="D1918">
            <v>194</v>
          </cell>
          <cell r="E1918">
            <v>0</v>
          </cell>
          <cell r="F1918">
            <v>47</v>
          </cell>
          <cell r="G1918">
            <v>53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100</v>
          </cell>
          <cell r="N1918">
            <v>4</v>
          </cell>
        </row>
        <row r="1919">
          <cell r="A1919" t="str">
            <v>459</v>
          </cell>
          <cell r="B1919" t="str">
            <v>1986</v>
          </cell>
          <cell r="C1919" t="str">
            <v>B</v>
          </cell>
          <cell r="D1919">
            <v>249</v>
          </cell>
          <cell r="E1919">
            <v>0</v>
          </cell>
          <cell r="F1919">
            <v>97</v>
          </cell>
          <cell r="G1919">
            <v>27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124</v>
          </cell>
          <cell r="N1919">
            <v>3</v>
          </cell>
        </row>
        <row r="1920">
          <cell r="A1920" t="str">
            <v>463</v>
          </cell>
          <cell r="B1920" t="str">
            <v>1995</v>
          </cell>
          <cell r="C1920" t="str">
            <v>B</v>
          </cell>
          <cell r="D1920">
            <v>586</v>
          </cell>
          <cell r="E1920">
            <v>0</v>
          </cell>
          <cell r="F1920">
            <v>172</v>
          </cell>
          <cell r="G1920">
            <v>123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295</v>
          </cell>
          <cell r="N1920">
            <v>12</v>
          </cell>
        </row>
        <row r="1921">
          <cell r="A1921" t="str">
            <v>463</v>
          </cell>
          <cell r="B1921" t="str">
            <v>1995</v>
          </cell>
          <cell r="C1921" t="str">
            <v>C1</v>
          </cell>
          <cell r="D1921">
            <v>586</v>
          </cell>
          <cell r="E1921">
            <v>0</v>
          </cell>
          <cell r="F1921">
            <v>219</v>
          </cell>
          <cell r="G1921">
            <v>108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327</v>
          </cell>
          <cell r="N1921">
            <v>8</v>
          </cell>
        </row>
        <row r="1922">
          <cell r="A1922" t="str">
            <v>463</v>
          </cell>
          <cell r="B1922" t="str">
            <v>1996</v>
          </cell>
          <cell r="C1922" t="str">
            <v>B</v>
          </cell>
          <cell r="D1922">
            <v>252</v>
          </cell>
          <cell r="E1922">
            <v>0</v>
          </cell>
          <cell r="F1922">
            <v>47</v>
          </cell>
          <cell r="G1922">
            <v>32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79</v>
          </cell>
          <cell r="N1922">
            <v>7</v>
          </cell>
        </row>
        <row r="1923">
          <cell r="A1923" t="str">
            <v>463</v>
          </cell>
          <cell r="B1923" t="str">
            <v>1997</v>
          </cell>
          <cell r="C1923" t="str">
            <v>B</v>
          </cell>
          <cell r="D1923">
            <v>662</v>
          </cell>
          <cell r="E1923">
            <v>0</v>
          </cell>
          <cell r="F1923">
            <v>122</v>
          </cell>
          <cell r="G1923">
            <v>20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142</v>
          </cell>
          <cell r="N1923">
            <v>7</v>
          </cell>
        </row>
        <row r="1924">
          <cell r="A1924" t="str">
            <v>463</v>
          </cell>
          <cell r="B1924" t="str">
            <v>1998</v>
          </cell>
          <cell r="C1924" t="str">
            <v>B</v>
          </cell>
          <cell r="D1924">
            <v>498</v>
          </cell>
          <cell r="E1924">
            <v>0</v>
          </cell>
          <cell r="F1924">
            <v>132</v>
          </cell>
          <cell r="G1924">
            <v>17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149</v>
          </cell>
          <cell r="N1924">
            <v>5</v>
          </cell>
        </row>
        <row r="1925">
          <cell r="A1925" t="str">
            <v>468</v>
          </cell>
          <cell r="B1925" t="str">
            <v>2012</v>
          </cell>
          <cell r="C1925" t="str">
            <v>B</v>
          </cell>
          <cell r="D1925">
            <v>635</v>
          </cell>
          <cell r="E1925">
            <v>0</v>
          </cell>
          <cell r="F1925">
            <v>243</v>
          </cell>
          <cell r="G1925">
            <v>197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440</v>
          </cell>
          <cell r="N1925">
            <v>11</v>
          </cell>
        </row>
        <row r="1926">
          <cell r="A1926" t="str">
            <v>468</v>
          </cell>
          <cell r="B1926" t="str">
            <v>2013</v>
          </cell>
          <cell r="C1926" t="str">
            <v>B</v>
          </cell>
          <cell r="D1926">
            <v>703</v>
          </cell>
          <cell r="E1926">
            <v>0</v>
          </cell>
          <cell r="F1926">
            <v>288</v>
          </cell>
          <cell r="G1926">
            <v>230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518</v>
          </cell>
          <cell r="N1926">
            <v>15</v>
          </cell>
        </row>
        <row r="1927">
          <cell r="A1927" t="str">
            <v>468</v>
          </cell>
          <cell r="B1927" t="str">
            <v>2013</v>
          </cell>
          <cell r="C1927" t="str">
            <v>C1</v>
          </cell>
          <cell r="D1927">
            <v>704</v>
          </cell>
          <cell r="E1927">
            <v>0</v>
          </cell>
          <cell r="F1927">
            <v>266</v>
          </cell>
          <cell r="G1927">
            <v>228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494</v>
          </cell>
          <cell r="N1927">
            <v>0</v>
          </cell>
        </row>
        <row r="1928">
          <cell r="A1928" t="str">
            <v>468</v>
          </cell>
          <cell r="B1928" t="str">
            <v>2014</v>
          </cell>
          <cell r="C1928" t="str">
            <v>B</v>
          </cell>
          <cell r="D1928">
            <v>699</v>
          </cell>
          <cell r="E1928">
            <v>0</v>
          </cell>
          <cell r="F1928">
            <v>181</v>
          </cell>
          <cell r="G1928">
            <v>250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431</v>
          </cell>
          <cell r="N1928">
            <v>18</v>
          </cell>
        </row>
        <row r="1929">
          <cell r="A1929" t="str">
            <v>468</v>
          </cell>
          <cell r="B1929" t="str">
            <v>2015</v>
          </cell>
          <cell r="C1929" t="str">
            <v>B</v>
          </cell>
          <cell r="D1929">
            <v>698</v>
          </cell>
          <cell r="E1929">
            <v>0</v>
          </cell>
          <cell r="F1929">
            <v>160</v>
          </cell>
          <cell r="G1929">
            <v>276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436</v>
          </cell>
          <cell r="N1929">
            <v>13</v>
          </cell>
        </row>
        <row r="1930">
          <cell r="A1930" t="str">
            <v>468</v>
          </cell>
          <cell r="B1930" t="str">
            <v>2016</v>
          </cell>
          <cell r="C1930" t="str">
            <v>B</v>
          </cell>
          <cell r="D1930">
            <v>434</v>
          </cell>
          <cell r="E1930">
            <v>0</v>
          </cell>
          <cell r="F1930">
            <v>113</v>
          </cell>
          <cell r="G1930">
            <v>154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267</v>
          </cell>
          <cell r="N1930">
            <v>6</v>
          </cell>
        </row>
        <row r="1931">
          <cell r="A1931" t="str">
            <v>468</v>
          </cell>
          <cell r="B1931" t="str">
            <v>2016</v>
          </cell>
          <cell r="C1931" t="str">
            <v>C1</v>
          </cell>
          <cell r="D1931">
            <v>435</v>
          </cell>
          <cell r="E1931">
            <v>0</v>
          </cell>
          <cell r="F1931">
            <v>102</v>
          </cell>
          <cell r="G1931">
            <v>159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261</v>
          </cell>
          <cell r="N1931">
            <v>9</v>
          </cell>
        </row>
        <row r="1932">
          <cell r="A1932" t="str">
            <v>468</v>
          </cell>
          <cell r="B1932" t="str">
            <v>2017</v>
          </cell>
          <cell r="C1932" t="str">
            <v>B</v>
          </cell>
          <cell r="D1932">
            <v>714</v>
          </cell>
          <cell r="E1932">
            <v>0</v>
          </cell>
          <cell r="F1932">
            <v>231</v>
          </cell>
          <cell r="G1932">
            <v>238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469</v>
          </cell>
          <cell r="N1932">
            <v>18</v>
          </cell>
        </row>
        <row r="1933">
          <cell r="A1933" t="str">
            <v>468</v>
          </cell>
          <cell r="B1933" t="str">
            <v>2018</v>
          </cell>
          <cell r="C1933" t="str">
            <v>B</v>
          </cell>
          <cell r="D1933">
            <v>493</v>
          </cell>
          <cell r="E1933">
            <v>0</v>
          </cell>
          <cell r="F1933">
            <v>191</v>
          </cell>
          <cell r="G1933">
            <v>125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316</v>
          </cell>
          <cell r="N1933">
            <v>0</v>
          </cell>
        </row>
        <row r="1934">
          <cell r="A1934" t="str">
            <v>468</v>
          </cell>
          <cell r="B1934" t="str">
            <v>2018</v>
          </cell>
          <cell r="C1934" t="str">
            <v>X1</v>
          </cell>
          <cell r="D1934">
            <v>470</v>
          </cell>
          <cell r="E1934">
            <v>0</v>
          </cell>
          <cell r="F1934">
            <v>207</v>
          </cell>
          <cell r="G1934">
            <v>149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356</v>
          </cell>
          <cell r="N1934">
            <v>10</v>
          </cell>
        </row>
        <row r="1935">
          <cell r="A1935" t="str">
            <v>468</v>
          </cell>
          <cell r="B1935" t="str">
            <v>2019</v>
          </cell>
          <cell r="C1935" t="str">
            <v>B</v>
          </cell>
          <cell r="D1935">
            <v>377</v>
          </cell>
          <cell r="E1935">
            <v>0</v>
          </cell>
          <cell r="F1935">
            <v>81</v>
          </cell>
          <cell r="G1935">
            <v>152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233</v>
          </cell>
          <cell r="N1935">
            <v>0</v>
          </cell>
        </row>
        <row r="1936">
          <cell r="A1936" t="str">
            <v>468</v>
          </cell>
          <cell r="B1936" t="str">
            <v>2020</v>
          </cell>
          <cell r="C1936" t="str">
            <v>B</v>
          </cell>
          <cell r="D1936">
            <v>483</v>
          </cell>
          <cell r="E1936">
            <v>0</v>
          </cell>
          <cell r="F1936">
            <v>125</v>
          </cell>
          <cell r="G1936">
            <v>138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263</v>
          </cell>
          <cell r="N1936">
            <v>7</v>
          </cell>
        </row>
        <row r="1937">
          <cell r="A1937" t="str">
            <v>468</v>
          </cell>
          <cell r="B1937" t="str">
            <v>2021</v>
          </cell>
          <cell r="C1937" t="str">
            <v>B</v>
          </cell>
          <cell r="D1937">
            <v>521</v>
          </cell>
          <cell r="E1937">
            <v>0</v>
          </cell>
          <cell r="F1937">
            <v>146</v>
          </cell>
          <cell r="G1937">
            <v>157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303</v>
          </cell>
          <cell r="N1937">
            <v>15</v>
          </cell>
        </row>
        <row r="1938">
          <cell r="A1938" t="str">
            <v>468</v>
          </cell>
          <cell r="B1938" t="str">
            <v>2022</v>
          </cell>
          <cell r="C1938" t="str">
            <v>B</v>
          </cell>
          <cell r="D1938">
            <v>701</v>
          </cell>
          <cell r="E1938" t="str">
            <v>CASILLA ANULADA</v>
          </cell>
        </row>
        <row r="1939">
          <cell r="A1939" t="str">
            <v>468</v>
          </cell>
          <cell r="B1939" t="str">
            <v>2023</v>
          </cell>
          <cell r="C1939" t="str">
            <v>B</v>
          </cell>
          <cell r="D1939">
            <v>563</v>
          </cell>
          <cell r="E1939">
            <v>0</v>
          </cell>
          <cell r="F1939">
            <v>145</v>
          </cell>
          <cell r="G1939">
            <v>115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260</v>
          </cell>
          <cell r="N1939">
            <v>22</v>
          </cell>
        </row>
        <row r="1940">
          <cell r="A1940" t="str">
            <v>468</v>
          </cell>
          <cell r="B1940" t="str">
            <v>2024</v>
          </cell>
          <cell r="C1940" t="str">
            <v>B</v>
          </cell>
          <cell r="D1940">
            <v>403</v>
          </cell>
          <cell r="E1940">
            <v>0</v>
          </cell>
          <cell r="F1940">
            <v>140</v>
          </cell>
          <cell r="G1940">
            <v>49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189</v>
          </cell>
          <cell r="N1940">
            <v>13</v>
          </cell>
        </row>
        <row r="1941">
          <cell r="A1941" t="str">
            <v>470</v>
          </cell>
          <cell r="B1941" t="str">
            <v>2033</v>
          </cell>
          <cell r="C1941" t="str">
            <v>B</v>
          </cell>
          <cell r="D1941">
            <v>407</v>
          </cell>
          <cell r="E1941">
            <v>0</v>
          </cell>
          <cell r="F1941">
            <v>102</v>
          </cell>
          <cell r="G1941">
            <v>57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159</v>
          </cell>
          <cell r="N1941">
            <v>4</v>
          </cell>
        </row>
        <row r="1942">
          <cell r="A1942" t="str">
            <v>470</v>
          </cell>
          <cell r="B1942" t="str">
            <v>2033</v>
          </cell>
          <cell r="C1942" t="str">
            <v>C1</v>
          </cell>
          <cell r="D1942">
            <v>407</v>
          </cell>
          <cell r="E1942">
            <v>0</v>
          </cell>
          <cell r="F1942">
            <v>75</v>
          </cell>
          <cell r="G1942">
            <v>60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135</v>
          </cell>
          <cell r="N1942">
            <v>10</v>
          </cell>
        </row>
        <row r="1943">
          <cell r="A1943" t="str">
            <v>470</v>
          </cell>
          <cell r="B1943" t="str">
            <v>2034</v>
          </cell>
          <cell r="C1943" t="str">
            <v>B</v>
          </cell>
          <cell r="D1943">
            <v>509</v>
          </cell>
          <cell r="E1943">
            <v>0</v>
          </cell>
          <cell r="F1943">
            <v>69</v>
          </cell>
          <cell r="G1943">
            <v>59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128</v>
          </cell>
          <cell r="N1943">
            <v>12</v>
          </cell>
        </row>
        <row r="1944">
          <cell r="A1944" t="str">
            <v>470</v>
          </cell>
          <cell r="B1944" t="str">
            <v>2034</v>
          </cell>
          <cell r="C1944" t="str">
            <v>C1</v>
          </cell>
          <cell r="D1944">
            <v>510</v>
          </cell>
          <cell r="E1944">
            <v>0</v>
          </cell>
          <cell r="F1944">
            <v>62</v>
          </cell>
          <cell r="G1944">
            <v>63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125</v>
          </cell>
          <cell r="N1944">
            <v>13</v>
          </cell>
        </row>
        <row r="1945">
          <cell r="A1945" t="str">
            <v>470</v>
          </cell>
          <cell r="B1945" t="str">
            <v>2035</v>
          </cell>
          <cell r="C1945" t="str">
            <v>B</v>
          </cell>
          <cell r="D1945">
            <v>488</v>
          </cell>
          <cell r="E1945">
            <v>0</v>
          </cell>
          <cell r="F1945">
            <v>147</v>
          </cell>
          <cell r="G1945">
            <v>87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234</v>
          </cell>
          <cell r="N1945">
            <v>32</v>
          </cell>
        </row>
        <row r="1946">
          <cell r="A1946" t="str">
            <v>470</v>
          </cell>
          <cell r="B1946" t="str">
            <v>2035</v>
          </cell>
          <cell r="C1946" t="str">
            <v>C1</v>
          </cell>
          <cell r="D1946">
            <v>488</v>
          </cell>
          <cell r="E1946">
            <v>0</v>
          </cell>
          <cell r="F1946">
            <v>98</v>
          </cell>
          <cell r="G1946">
            <v>123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221</v>
          </cell>
          <cell r="N1946">
            <v>25</v>
          </cell>
        </row>
        <row r="1947">
          <cell r="A1947" t="str">
            <v>470</v>
          </cell>
          <cell r="B1947" t="str">
            <v>2036</v>
          </cell>
          <cell r="C1947" t="str">
            <v>B</v>
          </cell>
          <cell r="D1947">
            <v>432</v>
          </cell>
          <cell r="E1947">
            <v>0</v>
          </cell>
          <cell r="F1947">
            <v>156</v>
          </cell>
          <cell r="G1947">
            <v>47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203</v>
          </cell>
          <cell r="N1947">
            <v>15</v>
          </cell>
        </row>
        <row r="1948">
          <cell r="A1948" t="str">
            <v>470</v>
          </cell>
          <cell r="B1948" t="str">
            <v>2036</v>
          </cell>
          <cell r="C1948" t="str">
            <v>C1</v>
          </cell>
          <cell r="D1948">
            <v>432</v>
          </cell>
          <cell r="E1948">
            <v>0</v>
          </cell>
          <cell r="F1948">
            <v>111</v>
          </cell>
          <cell r="G1948">
            <v>55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166</v>
          </cell>
          <cell r="N1948">
            <v>10</v>
          </cell>
        </row>
        <row r="1949">
          <cell r="A1949" t="str">
            <v>470</v>
          </cell>
          <cell r="B1949" t="str">
            <v>2037</v>
          </cell>
          <cell r="C1949" t="str">
            <v>B</v>
          </cell>
          <cell r="D1949">
            <v>678</v>
          </cell>
          <cell r="E1949">
            <v>0</v>
          </cell>
          <cell r="F1949">
            <v>58</v>
          </cell>
          <cell r="G1949">
            <v>44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102</v>
          </cell>
          <cell r="N1949">
            <v>0</v>
          </cell>
        </row>
        <row r="1950">
          <cell r="A1950" t="str">
            <v>470</v>
          </cell>
          <cell r="B1950" t="str">
            <v>2038</v>
          </cell>
          <cell r="C1950" t="str">
            <v>B</v>
          </cell>
          <cell r="D1950">
            <v>411</v>
          </cell>
          <cell r="E1950">
            <v>0</v>
          </cell>
          <cell r="F1950">
            <v>8</v>
          </cell>
          <cell r="G1950">
            <v>17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25</v>
          </cell>
          <cell r="N1950">
            <v>0</v>
          </cell>
        </row>
        <row r="1951">
          <cell r="A1951" t="str">
            <v>470</v>
          </cell>
          <cell r="B1951" t="str">
            <v>2039</v>
          </cell>
          <cell r="C1951" t="str">
            <v>B</v>
          </cell>
          <cell r="D1951">
            <v>385</v>
          </cell>
          <cell r="E1951">
            <v>0</v>
          </cell>
          <cell r="F1951">
            <v>64</v>
          </cell>
          <cell r="G1951">
            <v>60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124</v>
          </cell>
          <cell r="N1951">
            <v>4</v>
          </cell>
        </row>
        <row r="1952">
          <cell r="A1952" t="str">
            <v>470</v>
          </cell>
          <cell r="B1952" t="str">
            <v>2039</v>
          </cell>
          <cell r="C1952" t="str">
            <v>C1</v>
          </cell>
          <cell r="D1952">
            <v>385</v>
          </cell>
          <cell r="E1952">
            <v>0</v>
          </cell>
          <cell r="F1952">
            <v>53</v>
          </cell>
          <cell r="G1952">
            <v>57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110</v>
          </cell>
          <cell r="N1952">
            <v>21</v>
          </cell>
        </row>
        <row r="1953">
          <cell r="A1953" t="str">
            <v>470</v>
          </cell>
          <cell r="B1953" t="str">
            <v>2040</v>
          </cell>
          <cell r="C1953" t="str">
            <v>B</v>
          </cell>
          <cell r="D1953">
            <v>470</v>
          </cell>
          <cell r="E1953">
            <v>0</v>
          </cell>
          <cell r="F1953">
            <v>83</v>
          </cell>
          <cell r="G1953">
            <v>15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98</v>
          </cell>
          <cell r="N1953">
            <v>10</v>
          </cell>
        </row>
        <row r="1954">
          <cell r="A1954" t="str">
            <v>470</v>
          </cell>
          <cell r="B1954" t="str">
            <v>2041</v>
          </cell>
          <cell r="C1954" t="str">
            <v>B</v>
          </cell>
          <cell r="D1954">
            <v>564</v>
          </cell>
          <cell r="E1954">
            <v>0</v>
          </cell>
          <cell r="F1954">
            <v>123</v>
          </cell>
          <cell r="G1954">
            <v>53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176</v>
          </cell>
          <cell r="N1954">
            <v>48</v>
          </cell>
        </row>
        <row r="1955">
          <cell r="A1955" t="str">
            <v>470</v>
          </cell>
          <cell r="B1955" t="str">
            <v>2042</v>
          </cell>
          <cell r="C1955" t="str">
            <v>B</v>
          </cell>
          <cell r="D1955">
            <v>568</v>
          </cell>
          <cell r="E1955">
            <v>0</v>
          </cell>
          <cell r="F1955">
            <v>339</v>
          </cell>
          <cell r="G1955">
            <v>24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363</v>
          </cell>
          <cell r="N1955">
            <v>34</v>
          </cell>
        </row>
        <row r="1956">
          <cell r="A1956" t="str">
            <v>470</v>
          </cell>
          <cell r="B1956" t="str">
            <v>2042</v>
          </cell>
          <cell r="C1956" t="str">
            <v>C1</v>
          </cell>
          <cell r="D1956">
            <v>569</v>
          </cell>
          <cell r="E1956">
            <v>0</v>
          </cell>
          <cell r="F1956">
            <v>383</v>
          </cell>
          <cell r="G1956">
            <v>11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394</v>
          </cell>
          <cell r="N1956">
            <v>29</v>
          </cell>
        </row>
        <row r="1957">
          <cell r="A1957" t="str">
            <v>470</v>
          </cell>
          <cell r="B1957" t="str">
            <v>2043</v>
          </cell>
          <cell r="C1957" t="str">
            <v>B</v>
          </cell>
          <cell r="D1957">
            <v>457</v>
          </cell>
          <cell r="E1957">
            <v>0</v>
          </cell>
          <cell r="F1957">
            <v>58</v>
          </cell>
          <cell r="G1957">
            <v>36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94</v>
          </cell>
          <cell r="N1957">
            <v>13</v>
          </cell>
        </row>
        <row r="1958">
          <cell r="A1958" t="str">
            <v>470</v>
          </cell>
          <cell r="B1958" t="str">
            <v>2043</v>
          </cell>
          <cell r="C1958" t="str">
            <v>X1</v>
          </cell>
          <cell r="D1958">
            <v>201</v>
          </cell>
          <cell r="E1958">
            <v>0</v>
          </cell>
          <cell r="F1958">
            <v>60</v>
          </cell>
          <cell r="G1958">
            <v>6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66</v>
          </cell>
          <cell r="N1958">
            <v>4</v>
          </cell>
        </row>
        <row r="1959">
          <cell r="A1959" t="str">
            <v>470</v>
          </cell>
          <cell r="B1959" t="str">
            <v>2044</v>
          </cell>
          <cell r="C1959" t="str">
            <v>B</v>
          </cell>
          <cell r="D1959">
            <v>401</v>
          </cell>
          <cell r="E1959">
            <v>0</v>
          </cell>
          <cell r="F1959">
            <v>62</v>
          </cell>
          <cell r="G1959">
            <v>25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87</v>
          </cell>
          <cell r="N1959">
            <v>10</v>
          </cell>
        </row>
        <row r="1960">
          <cell r="A1960" t="str">
            <v>470</v>
          </cell>
          <cell r="B1960" t="str">
            <v>2045</v>
          </cell>
          <cell r="C1960" t="str">
            <v>B</v>
          </cell>
          <cell r="D1960">
            <v>707</v>
          </cell>
          <cell r="E1960">
            <v>0</v>
          </cell>
          <cell r="F1960">
            <v>169</v>
          </cell>
          <cell r="G1960">
            <v>24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193</v>
          </cell>
          <cell r="N1960">
            <v>20</v>
          </cell>
        </row>
        <row r="1961">
          <cell r="A1961" t="str">
            <v>470</v>
          </cell>
          <cell r="B1961" t="str">
            <v>2046</v>
          </cell>
          <cell r="C1961" t="str">
            <v>B</v>
          </cell>
          <cell r="D1961">
            <v>428</v>
          </cell>
          <cell r="E1961">
            <v>0</v>
          </cell>
          <cell r="F1961">
            <v>47</v>
          </cell>
          <cell r="G1961">
            <v>2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49</v>
          </cell>
          <cell r="N1961">
            <v>5</v>
          </cell>
        </row>
        <row r="1962">
          <cell r="A1962" t="str">
            <v>470</v>
          </cell>
          <cell r="B1962" t="str">
            <v>2046</v>
          </cell>
          <cell r="C1962" t="str">
            <v>C1</v>
          </cell>
          <cell r="D1962">
            <v>428</v>
          </cell>
          <cell r="E1962">
            <v>0</v>
          </cell>
          <cell r="F1962">
            <v>62</v>
          </cell>
          <cell r="G1962">
            <v>2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64</v>
          </cell>
          <cell r="N1962">
            <v>6</v>
          </cell>
        </row>
        <row r="1963">
          <cell r="A1963" t="str">
            <v>470</v>
          </cell>
          <cell r="B1963" t="str">
            <v>2047</v>
          </cell>
          <cell r="C1963" t="str">
            <v>B</v>
          </cell>
          <cell r="D1963">
            <v>695</v>
          </cell>
          <cell r="E1963">
            <v>0</v>
          </cell>
          <cell r="F1963">
            <v>476</v>
          </cell>
          <cell r="G1963">
            <v>201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677</v>
          </cell>
          <cell r="N1963">
            <v>15</v>
          </cell>
        </row>
        <row r="1964">
          <cell r="A1964" t="str">
            <v>470</v>
          </cell>
          <cell r="B1964" t="str">
            <v>2048</v>
          </cell>
          <cell r="C1964" t="str">
            <v>B</v>
          </cell>
          <cell r="D1964" t="str">
            <v>ESTA CASILLA NO SE INSTALO</v>
          </cell>
        </row>
        <row r="1965">
          <cell r="A1965" t="str">
            <v>470</v>
          </cell>
          <cell r="B1965" t="str">
            <v>2049</v>
          </cell>
          <cell r="C1965" t="str">
            <v>B</v>
          </cell>
          <cell r="D1965" t="str">
            <v>ESTA CASILLA NO SE INSTALO</v>
          </cell>
        </row>
        <row r="1966">
          <cell r="A1966" t="str">
            <v>515</v>
          </cell>
          <cell r="B1966" t="str">
            <v>2054</v>
          </cell>
          <cell r="C1966" t="str">
            <v>B</v>
          </cell>
          <cell r="D1966" t="str">
            <v>ESTA CASILLA NO SE INSTALO</v>
          </cell>
        </row>
        <row r="1967">
          <cell r="A1967" t="str">
            <v>473</v>
          </cell>
          <cell r="B1967" t="str">
            <v>2057</v>
          </cell>
          <cell r="C1967" t="str">
            <v>B</v>
          </cell>
          <cell r="D1967">
            <v>731</v>
          </cell>
          <cell r="E1967">
            <v>0</v>
          </cell>
          <cell r="F1967">
            <v>361</v>
          </cell>
          <cell r="G1967">
            <v>247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608</v>
          </cell>
          <cell r="N1967">
            <v>3</v>
          </cell>
        </row>
        <row r="1968">
          <cell r="A1968" t="str">
            <v>473</v>
          </cell>
          <cell r="B1968" t="str">
            <v>2058</v>
          </cell>
          <cell r="C1968" t="str">
            <v>B</v>
          </cell>
          <cell r="D1968">
            <v>505</v>
          </cell>
          <cell r="E1968">
            <v>0</v>
          </cell>
          <cell r="F1968">
            <v>187</v>
          </cell>
          <cell r="G1968">
            <v>223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410</v>
          </cell>
          <cell r="N1968">
            <v>3</v>
          </cell>
        </row>
        <row r="1969">
          <cell r="A1969" t="str">
            <v>473</v>
          </cell>
          <cell r="B1969" t="str">
            <v>2058</v>
          </cell>
          <cell r="C1969" t="str">
            <v>C1</v>
          </cell>
          <cell r="D1969">
            <v>506</v>
          </cell>
          <cell r="E1969">
            <v>0</v>
          </cell>
          <cell r="F1969">
            <v>188</v>
          </cell>
          <cell r="G1969">
            <v>211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399</v>
          </cell>
          <cell r="N1969">
            <v>5</v>
          </cell>
        </row>
        <row r="1970">
          <cell r="A1970" t="str">
            <v>473</v>
          </cell>
          <cell r="B1970" t="str">
            <v>2059</v>
          </cell>
          <cell r="C1970" t="str">
            <v>B</v>
          </cell>
          <cell r="D1970">
            <v>204</v>
          </cell>
          <cell r="E1970">
            <v>0</v>
          </cell>
          <cell r="F1970">
            <v>63</v>
          </cell>
          <cell r="G1970">
            <v>117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180</v>
          </cell>
          <cell r="N1970">
            <v>2</v>
          </cell>
        </row>
        <row r="1971">
          <cell r="A1971" t="str">
            <v>475</v>
          </cell>
          <cell r="B1971" t="str">
            <v>2062</v>
          </cell>
          <cell r="C1971" t="str">
            <v>B</v>
          </cell>
          <cell r="D1971">
            <v>574</v>
          </cell>
          <cell r="E1971">
            <v>0</v>
          </cell>
          <cell r="F1971">
            <v>183</v>
          </cell>
          <cell r="G1971">
            <v>0</v>
          </cell>
          <cell r="H1971">
            <v>0</v>
          </cell>
          <cell r="I1971">
            <v>0</v>
          </cell>
          <cell r="J1971">
            <v>255</v>
          </cell>
          <cell r="K1971">
            <v>0</v>
          </cell>
          <cell r="L1971">
            <v>0</v>
          </cell>
          <cell r="M1971">
            <v>438</v>
          </cell>
          <cell r="N1971">
            <v>1</v>
          </cell>
        </row>
        <row r="1972">
          <cell r="A1972" t="str">
            <v>475</v>
          </cell>
          <cell r="B1972" t="str">
            <v>2062</v>
          </cell>
          <cell r="C1972" t="str">
            <v>C1</v>
          </cell>
          <cell r="D1972">
            <v>574</v>
          </cell>
          <cell r="E1972">
            <v>0</v>
          </cell>
          <cell r="F1972">
            <v>206</v>
          </cell>
          <cell r="G1972">
            <v>0</v>
          </cell>
          <cell r="H1972">
            <v>0</v>
          </cell>
          <cell r="I1972">
            <v>0</v>
          </cell>
          <cell r="J1972">
            <v>210</v>
          </cell>
          <cell r="K1972">
            <v>0</v>
          </cell>
          <cell r="L1972">
            <v>0</v>
          </cell>
          <cell r="M1972">
            <v>416</v>
          </cell>
          <cell r="N1972">
            <v>1</v>
          </cell>
        </row>
        <row r="1973">
          <cell r="A1973" t="str">
            <v>475</v>
          </cell>
          <cell r="B1973" t="str">
            <v>2063</v>
          </cell>
          <cell r="C1973" t="str">
            <v>B</v>
          </cell>
          <cell r="D1973">
            <v>334</v>
          </cell>
          <cell r="E1973">
            <v>0</v>
          </cell>
          <cell r="F1973">
            <v>179</v>
          </cell>
          <cell r="G1973">
            <v>0</v>
          </cell>
          <cell r="H1973">
            <v>0</v>
          </cell>
          <cell r="I1973">
            <v>0</v>
          </cell>
          <cell r="J1973">
            <v>54</v>
          </cell>
          <cell r="K1973">
            <v>0</v>
          </cell>
          <cell r="L1973">
            <v>0</v>
          </cell>
          <cell r="M1973">
            <v>233</v>
          </cell>
          <cell r="N1973">
            <v>2</v>
          </cell>
        </row>
        <row r="1974">
          <cell r="A1974" t="str">
            <v>475</v>
          </cell>
          <cell r="B1974" t="str">
            <v>2064</v>
          </cell>
          <cell r="C1974" t="str">
            <v>B</v>
          </cell>
          <cell r="D1974">
            <v>475</v>
          </cell>
          <cell r="E1974">
            <v>0</v>
          </cell>
          <cell r="F1974">
            <v>224</v>
          </cell>
          <cell r="G1974">
            <v>0</v>
          </cell>
          <cell r="H1974">
            <v>0</v>
          </cell>
          <cell r="I1974">
            <v>0</v>
          </cell>
          <cell r="J1974">
            <v>106</v>
          </cell>
          <cell r="K1974">
            <v>0</v>
          </cell>
          <cell r="L1974">
            <v>0</v>
          </cell>
          <cell r="M1974">
            <v>330</v>
          </cell>
          <cell r="N1974">
            <v>13</v>
          </cell>
        </row>
        <row r="1975">
          <cell r="A1975" t="str">
            <v>481</v>
          </cell>
          <cell r="B1975" t="str">
            <v>2077</v>
          </cell>
          <cell r="C1975" t="str">
            <v>B</v>
          </cell>
          <cell r="D1975">
            <v>421</v>
          </cell>
          <cell r="E1975">
            <v>0</v>
          </cell>
          <cell r="F1975">
            <v>152</v>
          </cell>
          <cell r="G1975">
            <v>145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297</v>
          </cell>
          <cell r="N1975">
            <v>0</v>
          </cell>
        </row>
        <row r="1976">
          <cell r="A1976" t="str">
            <v>481</v>
          </cell>
          <cell r="B1976" t="str">
            <v>2078</v>
          </cell>
          <cell r="C1976" t="str">
            <v>B</v>
          </cell>
          <cell r="D1976">
            <v>704</v>
          </cell>
          <cell r="E1976">
            <v>0</v>
          </cell>
          <cell r="F1976">
            <v>273</v>
          </cell>
          <cell r="G1976">
            <v>226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499</v>
          </cell>
          <cell r="N1976">
            <v>19</v>
          </cell>
        </row>
        <row r="1977">
          <cell r="A1977" t="str">
            <v>481</v>
          </cell>
          <cell r="B1977" t="str">
            <v>2079</v>
          </cell>
          <cell r="C1977" t="str">
            <v>B</v>
          </cell>
          <cell r="D1977">
            <v>411</v>
          </cell>
          <cell r="E1977">
            <v>0</v>
          </cell>
          <cell r="F1977">
            <v>171</v>
          </cell>
          <cell r="G1977">
            <v>126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297</v>
          </cell>
          <cell r="N1977">
            <v>8</v>
          </cell>
        </row>
        <row r="1978">
          <cell r="A1978" t="str">
            <v>481</v>
          </cell>
          <cell r="B1978" t="str">
            <v>2079</v>
          </cell>
          <cell r="C1978" t="str">
            <v>C1</v>
          </cell>
          <cell r="D1978">
            <v>411</v>
          </cell>
          <cell r="E1978">
            <v>0</v>
          </cell>
          <cell r="F1978">
            <v>151</v>
          </cell>
          <cell r="G1978">
            <v>132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283</v>
          </cell>
          <cell r="N1978">
            <v>1</v>
          </cell>
        </row>
        <row r="1979">
          <cell r="A1979" t="str">
            <v>481</v>
          </cell>
          <cell r="B1979" t="str">
            <v>2080</v>
          </cell>
          <cell r="C1979" t="str">
            <v>B</v>
          </cell>
          <cell r="D1979">
            <v>527</v>
          </cell>
          <cell r="E1979">
            <v>0</v>
          </cell>
          <cell r="F1979">
            <v>249</v>
          </cell>
          <cell r="G1979">
            <v>124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373</v>
          </cell>
          <cell r="N1979">
            <v>5</v>
          </cell>
        </row>
        <row r="1980">
          <cell r="A1980" t="str">
            <v>481</v>
          </cell>
          <cell r="B1980" t="str">
            <v>2081</v>
          </cell>
          <cell r="C1980" t="str">
            <v>B</v>
          </cell>
          <cell r="D1980">
            <v>390</v>
          </cell>
          <cell r="E1980">
            <v>0</v>
          </cell>
          <cell r="F1980">
            <v>160</v>
          </cell>
          <cell r="G1980">
            <v>158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318</v>
          </cell>
          <cell r="N1980">
            <v>0</v>
          </cell>
        </row>
        <row r="1981">
          <cell r="A1981" t="str">
            <v>481</v>
          </cell>
          <cell r="B1981" t="str">
            <v>2082</v>
          </cell>
          <cell r="C1981" t="str">
            <v>B</v>
          </cell>
          <cell r="D1981">
            <v>194</v>
          </cell>
          <cell r="E1981">
            <v>0</v>
          </cell>
          <cell r="F1981">
            <v>85</v>
          </cell>
          <cell r="G1981">
            <v>80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165</v>
          </cell>
          <cell r="N1981">
            <v>0</v>
          </cell>
        </row>
        <row r="1982">
          <cell r="A1982" t="str">
            <v>481</v>
          </cell>
          <cell r="B1982" t="str">
            <v>2083</v>
          </cell>
          <cell r="C1982" t="str">
            <v>B</v>
          </cell>
          <cell r="D1982">
            <v>360</v>
          </cell>
          <cell r="E1982">
            <v>0</v>
          </cell>
          <cell r="F1982">
            <v>138</v>
          </cell>
          <cell r="G1982">
            <v>146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284</v>
          </cell>
          <cell r="N1982">
            <v>0</v>
          </cell>
        </row>
        <row r="1983">
          <cell r="A1983" t="str">
            <v>484</v>
          </cell>
          <cell r="B1983" t="str">
            <v>2088</v>
          </cell>
          <cell r="C1983" t="str">
            <v>B</v>
          </cell>
          <cell r="D1983">
            <v>719</v>
          </cell>
          <cell r="E1983">
            <v>38</v>
          </cell>
          <cell r="F1983">
            <v>120</v>
          </cell>
          <cell r="G1983">
            <v>130</v>
          </cell>
          <cell r="H1983">
            <v>0</v>
          </cell>
          <cell r="I1983">
            <v>0</v>
          </cell>
          <cell r="J1983">
            <v>35</v>
          </cell>
          <cell r="K1983">
            <v>0</v>
          </cell>
          <cell r="L1983">
            <v>0</v>
          </cell>
          <cell r="M1983">
            <v>323</v>
          </cell>
          <cell r="N1983">
            <v>13</v>
          </cell>
        </row>
        <row r="1984">
          <cell r="A1984" t="str">
            <v>484</v>
          </cell>
          <cell r="B1984" t="str">
            <v>2089</v>
          </cell>
          <cell r="C1984" t="str">
            <v>B</v>
          </cell>
          <cell r="D1984">
            <v>412</v>
          </cell>
          <cell r="E1984">
            <v>9</v>
          </cell>
          <cell r="F1984">
            <v>68</v>
          </cell>
          <cell r="G1984">
            <v>49</v>
          </cell>
          <cell r="H1984">
            <v>0</v>
          </cell>
          <cell r="I1984">
            <v>0</v>
          </cell>
          <cell r="J1984">
            <v>87</v>
          </cell>
          <cell r="K1984">
            <v>0</v>
          </cell>
          <cell r="L1984">
            <v>0</v>
          </cell>
          <cell r="M1984">
            <v>213</v>
          </cell>
          <cell r="N1984">
            <v>7</v>
          </cell>
        </row>
        <row r="1985">
          <cell r="A1985" t="str">
            <v>484</v>
          </cell>
          <cell r="B1985" t="str">
            <v>2089</v>
          </cell>
          <cell r="C1985" t="str">
            <v>C1</v>
          </cell>
          <cell r="D1985">
            <v>412</v>
          </cell>
          <cell r="E1985">
            <v>15</v>
          </cell>
          <cell r="F1985">
            <v>62</v>
          </cell>
          <cell r="G1985">
            <v>51</v>
          </cell>
          <cell r="H1985">
            <v>0</v>
          </cell>
          <cell r="I1985">
            <v>0</v>
          </cell>
          <cell r="J1985">
            <v>50</v>
          </cell>
          <cell r="K1985">
            <v>0</v>
          </cell>
          <cell r="L1985">
            <v>0</v>
          </cell>
          <cell r="M1985">
            <v>178</v>
          </cell>
          <cell r="N1985">
            <v>7</v>
          </cell>
        </row>
        <row r="1986">
          <cell r="A1986" t="str">
            <v>484</v>
          </cell>
          <cell r="B1986" t="str">
            <v>2090</v>
          </cell>
          <cell r="C1986" t="str">
            <v>B</v>
          </cell>
          <cell r="D1986">
            <v>598</v>
          </cell>
          <cell r="E1986">
            <v>34</v>
          </cell>
          <cell r="F1986">
            <v>114</v>
          </cell>
          <cell r="G1986">
            <v>113</v>
          </cell>
          <cell r="H1986">
            <v>0</v>
          </cell>
          <cell r="I1986">
            <v>0</v>
          </cell>
          <cell r="J1986">
            <v>83</v>
          </cell>
          <cell r="K1986">
            <v>0</v>
          </cell>
          <cell r="L1986">
            <v>0</v>
          </cell>
          <cell r="M1986">
            <v>344</v>
          </cell>
          <cell r="N1986">
            <v>15</v>
          </cell>
        </row>
        <row r="1987">
          <cell r="A1987" t="str">
            <v>484</v>
          </cell>
          <cell r="B1987" t="str">
            <v>2091</v>
          </cell>
          <cell r="C1987" t="str">
            <v>B</v>
          </cell>
          <cell r="D1987">
            <v>677</v>
          </cell>
          <cell r="E1987">
            <v>7</v>
          </cell>
          <cell r="F1987">
            <v>126</v>
          </cell>
          <cell r="G1987">
            <v>99</v>
          </cell>
          <cell r="H1987">
            <v>0</v>
          </cell>
          <cell r="I1987">
            <v>0</v>
          </cell>
          <cell r="J1987">
            <v>151</v>
          </cell>
          <cell r="K1987">
            <v>0</v>
          </cell>
          <cell r="L1987">
            <v>0</v>
          </cell>
          <cell r="M1987">
            <v>383</v>
          </cell>
          <cell r="N1987">
            <v>10</v>
          </cell>
        </row>
        <row r="1988">
          <cell r="A1988" t="str">
            <v>484</v>
          </cell>
          <cell r="B1988" t="str">
            <v>2092</v>
          </cell>
          <cell r="C1988" t="str">
            <v>B</v>
          </cell>
          <cell r="D1988">
            <v>704</v>
          </cell>
          <cell r="E1988">
            <v>29</v>
          </cell>
          <cell r="F1988">
            <v>168</v>
          </cell>
          <cell r="G1988">
            <v>139</v>
          </cell>
          <cell r="H1988">
            <v>0</v>
          </cell>
          <cell r="I1988">
            <v>0</v>
          </cell>
          <cell r="J1988">
            <v>35</v>
          </cell>
          <cell r="K1988">
            <v>0</v>
          </cell>
          <cell r="L1988">
            <v>0</v>
          </cell>
          <cell r="M1988">
            <v>371</v>
          </cell>
          <cell r="N1988">
            <v>7</v>
          </cell>
        </row>
        <row r="1989">
          <cell r="A1989" t="str">
            <v>484</v>
          </cell>
          <cell r="B1989" t="str">
            <v>2092</v>
          </cell>
          <cell r="C1989" t="str">
            <v>C1</v>
          </cell>
          <cell r="D1989">
            <v>704</v>
          </cell>
          <cell r="E1989">
            <v>24</v>
          </cell>
          <cell r="F1989">
            <v>154</v>
          </cell>
          <cell r="G1989">
            <v>145</v>
          </cell>
          <cell r="H1989">
            <v>0</v>
          </cell>
          <cell r="I1989">
            <v>0</v>
          </cell>
          <cell r="J1989">
            <v>50</v>
          </cell>
          <cell r="K1989">
            <v>0</v>
          </cell>
          <cell r="L1989">
            <v>0</v>
          </cell>
          <cell r="M1989">
            <v>373</v>
          </cell>
          <cell r="N1989">
            <v>11</v>
          </cell>
        </row>
        <row r="1990">
          <cell r="A1990" t="str">
            <v>484</v>
          </cell>
          <cell r="B1990" t="str">
            <v>2093</v>
          </cell>
          <cell r="C1990" t="str">
            <v>B</v>
          </cell>
          <cell r="D1990">
            <v>572</v>
          </cell>
          <cell r="E1990">
            <v>30</v>
          </cell>
          <cell r="F1990">
            <v>137</v>
          </cell>
          <cell r="G1990">
            <v>119</v>
          </cell>
          <cell r="H1990">
            <v>0</v>
          </cell>
          <cell r="I1990">
            <v>0</v>
          </cell>
          <cell r="J1990">
            <v>35</v>
          </cell>
          <cell r="K1990">
            <v>0</v>
          </cell>
          <cell r="L1990">
            <v>0</v>
          </cell>
          <cell r="M1990">
            <v>321</v>
          </cell>
          <cell r="N1990">
            <v>8</v>
          </cell>
        </row>
        <row r="1991">
          <cell r="A1991" t="str">
            <v>484</v>
          </cell>
          <cell r="B1991" t="str">
            <v>2093</v>
          </cell>
          <cell r="C1991" t="str">
            <v>C1</v>
          </cell>
          <cell r="D1991">
            <v>573</v>
          </cell>
          <cell r="E1991">
            <v>32</v>
          </cell>
          <cell r="F1991">
            <v>143</v>
          </cell>
          <cell r="G1991">
            <v>98</v>
          </cell>
          <cell r="H1991">
            <v>0</v>
          </cell>
          <cell r="I1991">
            <v>0</v>
          </cell>
          <cell r="J1991">
            <v>46</v>
          </cell>
          <cell r="K1991">
            <v>0</v>
          </cell>
          <cell r="L1991">
            <v>0</v>
          </cell>
          <cell r="M1991">
            <v>319</v>
          </cell>
          <cell r="N1991">
            <v>0</v>
          </cell>
        </row>
        <row r="1992">
          <cell r="A1992" t="str">
            <v>484</v>
          </cell>
          <cell r="B1992" t="str">
            <v>2094</v>
          </cell>
          <cell r="C1992" t="str">
            <v>B</v>
          </cell>
          <cell r="D1992">
            <v>697</v>
          </cell>
          <cell r="E1992">
            <v>11</v>
          </cell>
          <cell r="F1992">
            <v>162</v>
          </cell>
          <cell r="G1992">
            <v>74</v>
          </cell>
          <cell r="H1992">
            <v>0</v>
          </cell>
          <cell r="I1992">
            <v>0</v>
          </cell>
          <cell r="J1992">
            <v>39</v>
          </cell>
          <cell r="K1992">
            <v>0</v>
          </cell>
          <cell r="L1992">
            <v>0</v>
          </cell>
          <cell r="M1992">
            <v>286</v>
          </cell>
          <cell r="N1992">
            <v>9</v>
          </cell>
        </row>
        <row r="1993">
          <cell r="A1993" t="str">
            <v>484</v>
          </cell>
          <cell r="B1993" t="str">
            <v>2094</v>
          </cell>
          <cell r="C1993" t="str">
            <v>C1</v>
          </cell>
          <cell r="D1993">
            <v>697</v>
          </cell>
          <cell r="E1993">
            <v>16</v>
          </cell>
          <cell r="F1993">
            <v>123</v>
          </cell>
          <cell r="G1993">
            <v>56</v>
          </cell>
          <cell r="H1993">
            <v>0</v>
          </cell>
          <cell r="I1993">
            <v>0</v>
          </cell>
          <cell r="J1993">
            <v>40</v>
          </cell>
          <cell r="K1993">
            <v>0</v>
          </cell>
          <cell r="L1993">
            <v>0</v>
          </cell>
          <cell r="M1993">
            <v>235</v>
          </cell>
          <cell r="N1993">
            <v>6</v>
          </cell>
        </row>
        <row r="1994">
          <cell r="A1994" t="str">
            <v>484</v>
          </cell>
          <cell r="B1994" t="str">
            <v>2095</v>
          </cell>
          <cell r="C1994" t="str">
            <v>B</v>
          </cell>
          <cell r="D1994">
            <v>517</v>
          </cell>
          <cell r="E1994">
            <v>31</v>
          </cell>
          <cell r="F1994">
            <v>128</v>
          </cell>
          <cell r="G1994">
            <v>90</v>
          </cell>
          <cell r="H1994">
            <v>0</v>
          </cell>
          <cell r="I1994">
            <v>0</v>
          </cell>
          <cell r="J1994">
            <v>32</v>
          </cell>
          <cell r="K1994">
            <v>0</v>
          </cell>
          <cell r="L1994">
            <v>0</v>
          </cell>
          <cell r="M1994">
            <v>281</v>
          </cell>
          <cell r="N1994">
            <v>6</v>
          </cell>
        </row>
        <row r="1995">
          <cell r="A1995" t="str">
            <v>484</v>
          </cell>
          <cell r="B1995" t="str">
            <v>2095</v>
          </cell>
          <cell r="C1995" t="str">
            <v>C1</v>
          </cell>
          <cell r="D1995">
            <v>518</v>
          </cell>
          <cell r="E1995">
            <v>27</v>
          </cell>
          <cell r="F1995">
            <v>113</v>
          </cell>
          <cell r="G1995">
            <v>85</v>
          </cell>
          <cell r="H1995">
            <v>0</v>
          </cell>
          <cell r="I1995">
            <v>0</v>
          </cell>
          <cell r="J1995">
            <v>50</v>
          </cell>
          <cell r="K1995">
            <v>0</v>
          </cell>
          <cell r="L1995">
            <v>0</v>
          </cell>
          <cell r="M1995">
            <v>275</v>
          </cell>
          <cell r="N1995">
            <v>0</v>
          </cell>
        </row>
        <row r="1996">
          <cell r="A1996" t="str">
            <v>484</v>
          </cell>
          <cell r="B1996" t="str">
            <v>2096</v>
          </cell>
          <cell r="C1996" t="str">
            <v>B</v>
          </cell>
          <cell r="D1996">
            <v>610</v>
          </cell>
          <cell r="E1996">
            <v>19</v>
          </cell>
          <cell r="F1996">
            <v>106</v>
          </cell>
          <cell r="G1996">
            <v>110</v>
          </cell>
          <cell r="H1996">
            <v>0</v>
          </cell>
          <cell r="I1996">
            <v>0</v>
          </cell>
          <cell r="J1996">
            <v>115</v>
          </cell>
          <cell r="K1996">
            <v>0</v>
          </cell>
          <cell r="L1996">
            <v>0</v>
          </cell>
          <cell r="M1996">
            <v>350</v>
          </cell>
          <cell r="N1996">
            <v>11</v>
          </cell>
        </row>
        <row r="1997">
          <cell r="A1997" t="str">
            <v>484</v>
          </cell>
          <cell r="B1997" t="str">
            <v>2096</v>
          </cell>
          <cell r="C1997" t="str">
            <v>C1</v>
          </cell>
          <cell r="D1997">
            <v>611</v>
          </cell>
          <cell r="E1997">
            <v>19</v>
          </cell>
          <cell r="F1997">
            <v>88</v>
          </cell>
          <cell r="G1997">
            <v>123</v>
          </cell>
          <cell r="H1997">
            <v>0</v>
          </cell>
          <cell r="I1997">
            <v>0</v>
          </cell>
          <cell r="J1997">
            <v>88</v>
          </cell>
          <cell r="K1997">
            <v>0</v>
          </cell>
          <cell r="L1997">
            <v>0</v>
          </cell>
          <cell r="M1997">
            <v>318</v>
          </cell>
          <cell r="N1997">
            <v>8</v>
          </cell>
        </row>
        <row r="1998">
          <cell r="A1998" t="str">
            <v>484</v>
          </cell>
          <cell r="B1998" t="str">
            <v>2097</v>
          </cell>
          <cell r="C1998" t="str">
            <v>B</v>
          </cell>
          <cell r="D1998">
            <v>630</v>
          </cell>
          <cell r="E1998">
            <v>7</v>
          </cell>
          <cell r="F1998">
            <v>131</v>
          </cell>
          <cell r="G1998">
            <v>102</v>
          </cell>
          <cell r="H1998">
            <v>0</v>
          </cell>
          <cell r="I1998">
            <v>0</v>
          </cell>
          <cell r="J1998">
            <v>88</v>
          </cell>
          <cell r="K1998">
            <v>0</v>
          </cell>
          <cell r="L1998">
            <v>0</v>
          </cell>
          <cell r="M1998">
            <v>328</v>
          </cell>
          <cell r="N1998">
            <v>12</v>
          </cell>
        </row>
        <row r="1999">
          <cell r="A1999" t="str">
            <v>484</v>
          </cell>
          <cell r="B1999" t="str">
            <v>2097</v>
          </cell>
          <cell r="C1999" t="str">
            <v>C1</v>
          </cell>
          <cell r="D1999">
            <v>631</v>
          </cell>
          <cell r="E1999">
            <v>12</v>
          </cell>
          <cell r="F1999">
            <v>113</v>
          </cell>
          <cell r="G1999">
            <v>97</v>
          </cell>
          <cell r="H1999">
            <v>0</v>
          </cell>
          <cell r="I1999">
            <v>0</v>
          </cell>
          <cell r="J1999">
            <v>123</v>
          </cell>
          <cell r="K1999">
            <v>0</v>
          </cell>
          <cell r="L1999">
            <v>0</v>
          </cell>
          <cell r="M1999">
            <v>345</v>
          </cell>
          <cell r="N1999">
            <v>9</v>
          </cell>
        </row>
        <row r="2000">
          <cell r="A2000" t="str">
            <v>484</v>
          </cell>
          <cell r="B2000" t="str">
            <v>2098</v>
          </cell>
          <cell r="C2000" t="str">
            <v>B</v>
          </cell>
          <cell r="D2000">
            <v>417</v>
          </cell>
          <cell r="E2000">
            <v>10</v>
          </cell>
          <cell r="F2000">
            <v>48</v>
          </cell>
          <cell r="G2000">
            <v>75</v>
          </cell>
          <cell r="H2000">
            <v>0</v>
          </cell>
          <cell r="I2000">
            <v>0</v>
          </cell>
          <cell r="J2000">
            <v>104</v>
          </cell>
          <cell r="K2000">
            <v>0</v>
          </cell>
          <cell r="L2000">
            <v>0</v>
          </cell>
          <cell r="M2000">
            <v>237</v>
          </cell>
          <cell r="N2000">
            <v>11</v>
          </cell>
        </row>
        <row r="2001">
          <cell r="A2001" t="str">
            <v>484</v>
          </cell>
          <cell r="B2001" t="str">
            <v>2098</v>
          </cell>
          <cell r="C2001" t="str">
            <v>C1</v>
          </cell>
          <cell r="D2001">
            <v>417</v>
          </cell>
          <cell r="E2001">
            <v>4</v>
          </cell>
          <cell r="F2001">
            <v>50</v>
          </cell>
          <cell r="G2001">
            <v>86</v>
          </cell>
          <cell r="H2001">
            <v>0</v>
          </cell>
          <cell r="I2001">
            <v>0</v>
          </cell>
          <cell r="J2001">
            <v>105</v>
          </cell>
          <cell r="K2001">
            <v>0</v>
          </cell>
          <cell r="L2001">
            <v>0</v>
          </cell>
          <cell r="M2001">
            <v>245</v>
          </cell>
          <cell r="N2001">
            <v>16</v>
          </cell>
        </row>
        <row r="2002">
          <cell r="A2002" t="str">
            <v>484</v>
          </cell>
          <cell r="B2002" t="str">
            <v>2099</v>
          </cell>
          <cell r="C2002" t="str">
            <v>B</v>
          </cell>
          <cell r="D2002">
            <v>587</v>
          </cell>
          <cell r="E2002">
            <v>15</v>
          </cell>
          <cell r="F2002">
            <v>145</v>
          </cell>
          <cell r="G2002">
            <v>97</v>
          </cell>
          <cell r="H2002">
            <v>0</v>
          </cell>
          <cell r="I2002">
            <v>0</v>
          </cell>
          <cell r="J2002">
            <v>71</v>
          </cell>
          <cell r="K2002">
            <v>0</v>
          </cell>
          <cell r="L2002">
            <v>0</v>
          </cell>
          <cell r="M2002">
            <v>328</v>
          </cell>
          <cell r="N2002">
            <v>14</v>
          </cell>
        </row>
        <row r="2003">
          <cell r="A2003" t="str">
            <v>484</v>
          </cell>
          <cell r="B2003" t="str">
            <v>2099</v>
          </cell>
          <cell r="C2003" t="str">
            <v>C1</v>
          </cell>
          <cell r="D2003">
            <v>588</v>
          </cell>
          <cell r="E2003">
            <v>16</v>
          </cell>
          <cell r="F2003">
            <v>106</v>
          </cell>
          <cell r="G2003">
            <v>116</v>
          </cell>
          <cell r="H2003">
            <v>0</v>
          </cell>
          <cell r="I2003">
            <v>0</v>
          </cell>
          <cell r="J2003">
            <v>108</v>
          </cell>
          <cell r="K2003">
            <v>0</v>
          </cell>
          <cell r="L2003">
            <v>0</v>
          </cell>
          <cell r="M2003">
            <v>346</v>
          </cell>
          <cell r="N2003">
            <v>16</v>
          </cell>
        </row>
        <row r="2004">
          <cell r="A2004" t="str">
            <v>484</v>
          </cell>
          <cell r="B2004" t="str">
            <v>2100</v>
          </cell>
          <cell r="C2004" t="str">
            <v>B</v>
          </cell>
          <cell r="D2004">
            <v>543</v>
          </cell>
          <cell r="E2004">
            <v>28</v>
          </cell>
          <cell r="F2004">
            <v>87</v>
          </cell>
          <cell r="G2004">
            <v>82</v>
          </cell>
          <cell r="H2004">
            <v>0</v>
          </cell>
          <cell r="I2004">
            <v>0</v>
          </cell>
          <cell r="J2004">
            <v>43</v>
          </cell>
          <cell r="K2004">
            <v>0</v>
          </cell>
          <cell r="L2004">
            <v>0</v>
          </cell>
          <cell r="M2004">
            <v>240</v>
          </cell>
          <cell r="N2004">
            <v>12</v>
          </cell>
        </row>
        <row r="2005">
          <cell r="A2005" t="str">
            <v>484</v>
          </cell>
          <cell r="B2005" t="str">
            <v>2100</v>
          </cell>
          <cell r="C2005" t="str">
            <v>C1</v>
          </cell>
          <cell r="D2005">
            <v>544</v>
          </cell>
          <cell r="E2005">
            <v>18</v>
          </cell>
          <cell r="F2005">
            <v>90</v>
          </cell>
          <cell r="G2005">
            <v>71</v>
          </cell>
          <cell r="H2005">
            <v>0</v>
          </cell>
          <cell r="I2005">
            <v>0</v>
          </cell>
          <cell r="J2005">
            <v>52</v>
          </cell>
          <cell r="K2005">
            <v>0</v>
          </cell>
          <cell r="L2005">
            <v>0</v>
          </cell>
          <cell r="M2005">
            <v>231</v>
          </cell>
          <cell r="N2005">
            <v>19</v>
          </cell>
        </row>
        <row r="2006">
          <cell r="A2006" t="str">
            <v>484</v>
          </cell>
          <cell r="B2006" t="str">
            <v>2101</v>
          </cell>
          <cell r="C2006" t="str">
            <v>B</v>
          </cell>
          <cell r="D2006">
            <v>674</v>
          </cell>
          <cell r="E2006">
            <v>7</v>
          </cell>
          <cell r="F2006">
            <v>339</v>
          </cell>
          <cell r="G2006">
            <v>26</v>
          </cell>
          <cell r="H2006">
            <v>0</v>
          </cell>
          <cell r="I2006">
            <v>0</v>
          </cell>
          <cell r="J2006">
            <v>5</v>
          </cell>
          <cell r="K2006">
            <v>0</v>
          </cell>
          <cell r="L2006">
            <v>0</v>
          </cell>
          <cell r="M2006">
            <v>377</v>
          </cell>
          <cell r="N2006">
            <v>14</v>
          </cell>
        </row>
        <row r="2007">
          <cell r="A2007" t="str">
            <v>484</v>
          </cell>
          <cell r="B2007" t="str">
            <v>2102</v>
          </cell>
          <cell r="C2007" t="str">
            <v>B</v>
          </cell>
          <cell r="D2007">
            <v>487</v>
          </cell>
          <cell r="E2007">
            <v>1</v>
          </cell>
          <cell r="F2007">
            <v>256</v>
          </cell>
          <cell r="G2007">
            <v>16</v>
          </cell>
          <cell r="H2007">
            <v>0</v>
          </cell>
          <cell r="I2007">
            <v>0</v>
          </cell>
          <cell r="J2007">
            <v>6</v>
          </cell>
          <cell r="K2007">
            <v>0</v>
          </cell>
          <cell r="L2007">
            <v>0</v>
          </cell>
          <cell r="M2007">
            <v>279</v>
          </cell>
          <cell r="N2007">
            <v>0</v>
          </cell>
        </row>
        <row r="2008">
          <cell r="A2008" t="str">
            <v>484</v>
          </cell>
          <cell r="B2008" t="str">
            <v>2103</v>
          </cell>
          <cell r="C2008" t="str">
            <v>B</v>
          </cell>
          <cell r="D2008">
            <v>404</v>
          </cell>
          <cell r="E2008">
            <v>6</v>
          </cell>
          <cell r="F2008">
            <v>54</v>
          </cell>
          <cell r="G2008">
            <v>40</v>
          </cell>
          <cell r="H2008">
            <v>0</v>
          </cell>
          <cell r="I2008">
            <v>0</v>
          </cell>
          <cell r="J2008">
            <v>86</v>
          </cell>
          <cell r="K2008">
            <v>0</v>
          </cell>
          <cell r="L2008">
            <v>0</v>
          </cell>
          <cell r="M2008">
            <v>186</v>
          </cell>
          <cell r="N2008">
            <v>7</v>
          </cell>
        </row>
        <row r="2009">
          <cell r="A2009" t="str">
            <v>484</v>
          </cell>
          <cell r="B2009" t="str">
            <v>2103</v>
          </cell>
          <cell r="C2009" t="str">
            <v>C1</v>
          </cell>
          <cell r="D2009">
            <v>404</v>
          </cell>
          <cell r="E2009">
            <v>2</v>
          </cell>
          <cell r="F2009">
            <v>60</v>
          </cell>
          <cell r="G2009">
            <v>22</v>
          </cell>
          <cell r="H2009">
            <v>0</v>
          </cell>
          <cell r="I2009">
            <v>0</v>
          </cell>
          <cell r="J2009">
            <v>91</v>
          </cell>
          <cell r="K2009">
            <v>0</v>
          </cell>
          <cell r="L2009">
            <v>0</v>
          </cell>
          <cell r="M2009">
            <v>175</v>
          </cell>
          <cell r="N2009">
            <v>17</v>
          </cell>
        </row>
        <row r="2010">
          <cell r="A2010" t="str">
            <v>484</v>
          </cell>
          <cell r="B2010" t="str">
            <v>2104</v>
          </cell>
          <cell r="C2010" t="str">
            <v>B</v>
          </cell>
          <cell r="D2010">
            <v>394</v>
          </cell>
          <cell r="E2010">
            <v>2</v>
          </cell>
          <cell r="F2010">
            <v>123</v>
          </cell>
          <cell r="G2010">
            <v>14</v>
          </cell>
          <cell r="H2010">
            <v>0</v>
          </cell>
          <cell r="I2010">
            <v>0</v>
          </cell>
          <cell r="J2010">
            <v>41</v>
          </cell>
          <cell r="K2010">
            <v>0</v>
          </cell>
          <cell r="L2010">
            <v>0</v>
          </cell>
          <cell r="M2010">
            <v>180</v>
          </cell>
          <cell r="N2010">
            <v>6</v>
          </cell>
        </row>
        <row r="2011">
          <cell r="A2011" t="str">
            <v>484</v>
          </cell>
          <cell r="B2011" t="str">
            <v>2104</v>
          </cell>
          <cell r="C2011" t="str">
            <v>C1</v>
          </cell>
          <cell r="D2011">
            <v>395</v>
          </cell>
          <cell r="E2011">
            <v>5</v>
          </cell>
          <cell r="F2011">
            <v>113</v>
          </cell>
          <cell r="G2011">
            <v>15</v>
          </cell>
          <cell r="H2011">
            <v>0</v>
          </cell>
          <cell r="I2011">
            <v>0</v>
          </cell>
          <cell r="J2011">
            <v>58</v>
          </cell>
          <cell r="K2011">
            <v>0</v>
          </cell>
          <cell r="L2011">
            <v>0</v>
          </cell>
          <cell r="M2011">
            <v>191</v>
          </cell>
          <cell r="N2011">
            <v>5</v>
          </cell>
        </row>
        <row r="2012">
          <cell r="A2012" t="str">
            <v>484</v>
          </cell>
          <cell r="B2012" t="str">
            <v>2105</v>
          </cell>
          <cell r="C2012" t="str">
            <v>B</v>
          </cell>
          <cell r="D2012">
            <v>389</v>
          </cell>
          <cell r="E2012">
            <v>13</v>
          </cell>
          <cell r="F2012">
            <v>105</v>
          </cell>
          <cell r="G2012">
            <v>59</v>
          </cell>
          <cell r="H2012">
            <v>0</v>
          </cell>
          <cell r="I2012">
            <v>0</v>
          </cell>
          <cell r="J2012">
            <v>17</v>
          </cell>
          <cell r="K2012">
            <v>0</v>
          </cell>
          <cell r="L2012">
            <v>0</v>
          </cell>
          <cell r="M2012">
            <v>194</v>
          </cell>
          <cell r="N2012">
            <v>9</v>
          </cell>
        </row>
        <row r="2013">
          <cell r="A2013" t="str">
            <v>484</v>
          </cell>
          <cell r="B2013" t="str">
            <v>2105</v>
          </cell>
          <cell r="C2013" t="str">
            <v>C1</v>
          </cell>
          <cell r="D2013">
            <v>390</v>
          </cell>
          <cell r="E2013">
            <v>32</v>
          </cell>
          <cell r="F2013">
            <v>129</v>
          </cell>
          <cell r="G2013">
            <v>46</v>
          </cell>
          <cell r="H2013">
            <v>0</v>
          </cell>
          <cell r="I2013">
            <v>0</v>
          </cell>
          <cell r="J2013">
            <v>12</v>
          </cell>
          <cell r="K2013">
            <v>0</v>
          </cell>
          <cell r="L2013">
            <v>0</v>
          </cell>
          <cell r="M2013">
            <v>219</v>
          </cell>
          <cell r="N2013">
            <v>11</v>
          </cell>
        </row>
        <row r="2014">
          <cell r="A2014" t="str">
            <v>484</v>
          </cell>
          <cell r="B2014" t="str">
            <v>2106</v>
          </cell>
          <cell r="C2014" t="str">
            <v>B</v>
          </cell>
          <cell r="D2014">
            <v>425</v>
          </cell>
          <cell r="E2014">
            <v>8</v>
          </cell>
          <cell r="F2014">
            <v>137</v>
          </cell>
          <cell r="G2014">
            <v>57</v>
          </cell>
          <cell r="H2014">
            <v>0</v>
          </cell>
          <cell r="I2014">
            <v>0</v>
          </cell>
          <cell r="J2014">
            <v>8</v>
          </cell>
          <cell r="K2014">
            <v>0</v>
          </cell>
          <cell r="L2014">
            <v>0</v>
          </cell>
          <cell r="M2014">
            <v>210</v>
          </cell>
          <cell r="N2014">
            <v>12</v>
          </cell>
        </row>
        <row r="2015">
          <cell r="A2015" t="str">
            <v>484</v>
          </cell>
          <cell r="B2015" t="str">
            <v>2106</v>
          </cell>
          <cell r="C2015" t="str">
            <v>C1</v>
          </cell>
          <cell r="D2015">
            <v>425</v>
          </cell>
          <cell r="E2015">
            <v>4</v>
          </cell>
          <cell r="F2015">
            <v>147</v>
          </cell>
          <cell r="G2015">
            <v>44</v>
          </cell>
          <cell r="H2015">
            <v>0</v>
          </cell>
          <cell r="I2015">
            <v>0</v>
          </cell>
          <cell r="J2015">
            <v>14</v>
          </cell>
          <cell r="K2015">
            <v>0</v>
          </cell>
          <cell r="L2015">
            <v>0</v>
          </cell>
          <cell r="M2015">
            <v>209</v>
          </cell>
          <cell r="N2015">
            <v>5</v>
          </cell>
        </row>
        <row r="2016">
          <cell r="A2016" t="str">
            <v>484</v>
          </cell>
          <cell r="B2016" t="str">
            <v>2107</v>
          </cell>
          <cell r="C2016" t="str">
            <v>B</v>
          </cell>
          <cell r="D2016">
            <v>637</v>
          </cell>
          <cell r="E2016">
            <v>1</v>
          </cell>
          <cell r="F2016">
            <v>128</v>
          </cell>
          <cell r="G2016">
            <v>94</v>
          </cell>
          <cell r="H2016">
            <v>0</v>
          </cell>
          <cell r="I2016">
            <v>0</v>
          </cell>
          <cell r="J2016">
            <v>146</v>
          </cell>
          <cell r="K2016">
            <v>0</v>
          </cell>
          <cell r="L2016">
            <v>0</v>
          </cell>
          <cell r="M2016">
            <v>369</v>
          </cell>
          <cell r="N2016">
            <v>0</v>
          </cell>
        </row>
        <row r="2017">
          <cell r="A2017" t="str">
            <v>484</v>
          </cell>
          <cell r="B2017" t="str">
            <v>2108</v>
          </cell>
          <cell r="C2017" t="str">
            <v>B</v>
          </cell>
          <cell r="D2017">
            <v>419</v>
          </cell>
          <cell r="E2017">
            <v>2</v>
          </cell>
          <cell r="F2017">
            <v>94</v>
          </cell>
          <cell r="G2017">
            <v>157</v>
          </cell>
          <cell r="H2017">
            <v>0</v>
          </cell>
          <cell r="I2017">
            <v>0</v>
          </cell>
          <cell r="J2017">
            <v>15</v>
          </cell>
          <cell r="K2017">
            <v>0</v>
          </cell>
          <cell r="L2017">
            <v>0</v>
          </cell>
          <cell r="M2017">
            <v>268</v>
          </cell>
          <cell r="N2017">
            <v>19</v>
          </cell>
        </row>
        <row r="2018">
          <cell r="A2018" t="str">
            <v>484</v>
          </cell>
          <cell r="B2018" t="str">
            <v>2108</v>
          </cell>
          <cell r="C2018" t="str">
            <v>C1</v>
          </cell>
          <cell r="D2018">
            <v>420</v>
          </cell>
          <cell r="E2018">
            <v>0</v>
          </cell>
          <cell r="F2018">
            <v>96</v>
          </cell>
          <cell r="G2018">
            <v>136</v>
          </cell>
          <cell r="H2018">
            <v>0</v>
          </cell>
          <cell r="I2018">
            <v>0</v>
          </cell>
          <cell r="J2018">
            <v>12</v>
          </cell>
          <cell r="K2018">
            <v>0</v>
          </cell>
          <cell r="L2018">
            <v>0</v>
          </cell>
          <cell r="M2018">
            <v>244</v>
          </cell>
          <cell r="N2018">
            <v>19</v>
          </cell>
        </row>
        <row r="2019">
          <cell r="A2019" t="str">
            <v>484</v>
          </cell>
          <cell r="B2019" t="str">
            <v>2109</v>
          </cell>
          <cell r="C2019" t="str">
            <v>B</v>
          </cell>
          <cell r="D2019">
            <v>724</v>
          </cell>
          <cell r="E2019">
            <v>13</v>
          </cell>
          <cell r="F2019">
            <v>61</v>
          </cell>
          <cell r="G2019">
            <v>121</v>
          </cell>
          <cell r="H2019">
            <v>0</v>
          </cell>
          <cell r="I2019">
            <v>0</v>
          </cell>
          <cell r="J2019">
            <v>162</v>
          </cell>
          <cell r="K2019">
            <v>0</v>
          </cell>
          <cell r="L2019">
            <v>0</v>
          </cell>
          <cell r="M2019">
            <v>357</v>
          </cell>
          <cell r="N2019">
            <v>16</v>
          </cell>
        </row>
        <row r="2020">
          <cell r="A2020" t="str">
            <v>484</v>
          </cell>
          <cell r="B2020" t="str">
            <v>2110</v>
          </cell>
          <cell r="C2020" t="str">
            <v>B</v>
          </cell>
          <cell r="D2020">
            <v>398</v>
          </cell>
          <cell r="E2020">
            <v>4</v>
          </cell>
          <cell r="F2020">
            <v>88</v>
          </cell>
          <cell r="G2020">
            <v>47</v>
          </cell>
          <cell r="H2020">
            <v>0</v>
          </cell>
          <cell r="I2020">
            <v>0</v>
          </cell>
          <cell r="J2020">
            <v>52</v>
          </cell>
          <cell r="K2020">
            <v>0</v>
          </cell>
          <cell r="L2020">
            <v>0</v>
          </cell>
          <cell r="M2020">
            <v>191</v>
          </cell>
          <cell r="N2020">
            <v>7</v>
          </cell>
        </row>
        <row r="2021">
          <cell r="A2021" t="str">
            <v>484</v>
          </cell>
          <cell r="B2021" t="str">
            <v>2110</v>
          </cell>
          <cell r="C2021" t="str">
            <v>C1</v>
          </cell>
          <cell r="D2021">
            <v>399</v>
          </cell>
          <cell r="E2021">
            <v>2</v>
          </cell>
          <cell r="F2021">
            <v>62</v>
          </cell>
          <cell r="G2021">
            <v>44</v>
          </cell>
          <cell r="H2021">
            <v>0</v>
          </cell>
          <cell r="I2021">
            <v>0</v>
          </cell>
          <cell r="J2021">
            <v>64</v>
          </cell>
          <cell r="K2021">
            <v>0</v>
          </cell>
          <cell r="L2021">
            <v>0</v>
          </cell>
          <cell r="M2021">
            <v>172</v>
          </cell>
          <cell r="N2021">
            <v>10</v>
          </cell>
        </row>
        <row r="2022">
          <cell r="A2022" t="str">
            <v>484</v>
          </cell>
          <cell r="B2022" t="str">
            <v>2111</v>
          </cell>
          <cell r="C2022" t="str">
            <v>B</v>
          </cell>
          <cell r="D2022">
            <v>524</v>
          </cell>
          <cell r="E2022">
            <v>2</v>
          </cell>
          <cell r="F2022">
            <v>160</v>
          </cell>
          <cell r="G2022">
            <v>85</v>
          </cell>
          <cell r="H2022">
            <v>0</v>
          </cell>
          <cell r="I2022">
            <v>0</v>
          </cell>
          <cell r="J2022">
            <v>12</v>
          </cell>
          <cell r="K2022">
            <v>0</v>
          </cell>
          <cell r="L2022">
            <v>0</v>
          </cell>
          <cell r="M2022">
            <v>259</v>
          </cell>
          <cell r="N2022">
            <v>11</v>
          </cell>
        </row>
        <row r="2023">
          <cell r="A2023" t="str">
            <v>484</v>
          </cell>
          <cell r="B2023" t="str">
            <v>2111</v>
          </cell>
          <cell r="C2023" t="str">
            <v>C1</v>
          </cell>
          <cell r="D2023">
            <v>525</v>
          </cell>
          <cell r="E2023">
            <v>3</v>
          </cell>
          <cell r="F2023">
            <v>146</v>
          </cell>
          <cell r="G2023">
            <v>83</v>
          </cell>
          <cell r="H2023">
            <v>0</v>
          </cell>
          <cell r="I2023">
            <v>0</v>
          </cell>
          <cell r="J2023">
            <v>14</v>
          </cell>
          <cell r="K2023">
            <v>0</v>
          </cell>
          <cell r="L2023">
            <v>0</v>
          </cell>
          <cell r="M2023">
            <v>246</v>
          </cell>
          <cell r="N2023">
            <v>20</v>
          </cell>
        </row>
        <row r="2024">
          <cell r="A2024" t="str">
            <v>485</v>
          </cell>
          <cell r="B2024" t="str">
            <v>2112</v>
          </cell>
          <cell r="C2024" t="str">
            <v>B</v>
          </cell>
          <cell r="D2024">
            <v>579</v>
          </cell>
          <cell r="E2024">
            <v>0</v>
          </cell>
          <cell r="F2024">
            <v>150</v>
          </cell>
          <cell r="G2024">
            <v>190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340</v>
          </cell>
          <cell r="N2024">
            <v>22</v>
          </cell>
        </row>
        <row r="2025">
          <cell r="A2025" t="str">
            <v>485</v>
          </cell>
          <cell r="B2025" t="str">
            <v>2112</v>
          </cell>
          <cell r="C2025" t="str">
            <v>C1</v>
          </cell>
          <cell r="D2025">
            <v>580</v>
          </cell>
          <cell r="E2025">
            <v>0</v>
          </cell>
          <cell r="F2025">
            <v>139</v>
          </cell>
          <cell r="G2025">
            <v>175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314</v>
          </cell>
          <cell r="N2025">
            <v>29</v>
          </cell>
        </row>
        <row r="2026">
          <cell r="A2026" t="str">
            <v>485</v>
          </cell>
          <cell r="B2026" t="str">
            <v>2113</v>
          </cell>
          <cell r="C2026" t="str">
            <v>B</v>
          </cell>
          <cell r="D2026">
            <v>458</v>
          </cell>
          <cell r="E2026">
            <v>0</v>
          </cell>
          <cell r="F2026">
            <v>86</v>
          </cell>
          <cell r="G2026">
            <v>150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236</v>
          </cell>
          <cell r="N2026">
            <v>20</v>
          </cell>
        </row>
        <row r="2027">
          <cell r="A2027" t="str">
            <v>485</v>
          </cell>
          <cell r="B2027" t="str">
            <v>2113</v>
          </cell>
          <cell r="C2027" t="str">
            <v>C1</v>
          </cell>
          <cell r="D2027">
            <v>459</v>
          </cell>
          <cell r="E2027">
            <v>0</v>
          </cell>
          <cell r="F2027">
            <v>105</v>
          </cell>
          <cell r="G2027">
            <v>137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242</v>
          </cell>
          <cell r="N2027">
            <v>3</v>
          </cell>
        </row>
        <row r="2028">
          <cell r="A2028" t="str">
            <v>485</v>
          </cell>
          <cell r="B2028" t="str">
            <v>2114</v>
          </cell>
          <cell r="C2028" t="str">
            <v>B</v>
          </cell>
          <cell r="D2028">
            <v>437</v>
          </cell>
          <cell r="E2028">
            <v>0</v>
          </cell>
          <cell r="F2028">
            <v>108</v>
          </cell>
          <cell r="G2028">
            <v>78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186</v>
          </cell>
          <cell r="N2028">
            <v>9</v>
          </cell>
        </row>
        <row r="2029">
          <cell r="A2029" t="str">
            <v>485</v>
          </cell>
          <cell r="B2029" t="str">
            <v>2114</v>
          </cell>
          <cell r="C2029" t="str">
            <v>C1</v>
          </cell>
          <cell r="D2029">
            <v>438</v>
          </cell>
          <cell r="E2029">
            <v>0</v>
          </cell>
          <cell r="F2029">
            <v>110</v>
          </cell>
          <cell r="G2029">
            <v>88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198</v>
          </cell>
          <cell r="N2029">
            <v>7</v>
          </cell>
        </row>
        <row r="2030">
          <cell r="A2030" t="str">
            <v>485</v>
          </cell>
          <cell r="B2030" t="str">
            <v>2115</v>
          </cell>
          <cell r="C2030" t="str">
            <v>B</v>
          </cell>
          <cell r="D2030">
            <v>328</v>
          </cell>
          <cell r="E2030">
            <v>0</v>
          </cell>
          <cell r="F2030">
            <v>42</v>
          </cell>
          <cell r="G2030">
            <v>44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86</v>
          </cell>
          <cell r="N2030">
            <v>2</v>
          </cell>
        </row>
        <row r="2031">
          <cell r="A2031" t="str">
            <v>485</v>
          </cell>
          <cell r="B2031" t="str">
            <v>2116</v>
          </cell>
          <cell r="C2031" t="str">
            <v>B</v>
          </cell>
          <cell r="D2031">
            <v>584</v>
          </cell>
          <cell r="E2031">
            <v>0</v>
          </cell>
          <cell r="F2031">
            <v>87</v>
          </cell>
          <cell r="G2031">
            <v>134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221</v>
          </cell>
          <cell r="N2031">
            <v>12</v>
          </cell>
        </row>
        <row r="2032">
          <cell r="A2032" t="str">
            <v>486</v>
          </cell>
          <cell r="B2032" t="str">
            <v>2117</v>
          </cell>
          <cell r="C2032" t="str">
            <v>B</v>
          </cell>
          <cell r="D2032">
            <v>496</v>
          </cell>
          <cell r="E2032">
            <v>0</v>
          </cell>
          <cell r="F2032">
            <v>101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101</v>
          </cell>
          <cell r="N2032">
            <v>10</v>
          </cell>
        </row>
        <row r="2033">
          <cell r="A2033" t="str">
            <v>486</v>
          </cell>
          <cell r="B2033" t="str">
            <v>2118</v>
          </cell>
          <cell r="C2033" t="str">
            <v>B</v>
          </cell>
          <cell r="D2033">
            <v>524</v>
          </cell>
          <cell r="E2033">
            <v>0</v>
          </cell>
          <cell r="F2033">
            <v>169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1</v>
          </cell>
          <cell r="M2033">
            <v>170</v>
          </cell>
          <cell r="N2033">
            <v>27</v>
          </cell>
        </row>
        <row r="2034">
          <cell r="A2034" t="str">
            <v>486</v>
          </cell>
          <cell r="B2034" t="str">
            <v>2119</v>
          </cell>
          <cell r="C2034" t="str">
            <v>B</v>
          </cell>
          <cell r="D2034">
            <v>358</v>
          </cell>
          <cell r="E2034">
            <v>0</v>
          </cell>
          <cell r="F2034">
            <v>105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2</v>
          </cell>
          <cell r="M2034">
            <v>107</v>
          </cell>
          <cell r="N2034">
            <v>0</v>
          </cell>
        </row>
        <row r="2035">
          <cell r="A2035" t="str">
            <v>486</v>
          </cell>
          <cell r="B2035" t="str">
            <v>2120</v>
          </cell>
          <cell r="C2035" t="str">
            <v>B</v>
          </cell>
          <cell r="D2035">
            <v>200</v>
          </cell>
          <cell r="E2035">
            <v>0</v>
          </cell>
          <cell r="F2035">
            <v>39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39</v>
          </cell>
          <cell r="N2035">
            <v>2</v>
          </cell>
        </row>
        <row r="2036">
          <cell r="A2036" t="str">
            <v>486</v>
          </cell>
          <cell r="B2036" t="str">
            <v>2121</v>
          </cell>
          <cell r="C2036" t="str">
            <v>B</v>
          </cell>
          <cell r="D2036">
            <v>216</v>
          </cell>
          <cell r="E2036">
            <v>0</v>
          </cell>
          <cell r="F2036">
            <v>100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2</v>
          </cell>
          <cell r="M2036">
            <v>102</v>
          </cell>
          <cell r="N2036">
            <v>10</v>
          </cell>
        </row>
        <row r="2037">
          <cell r="A2037" t="str">
            <v>486</v>
          </cell>
          <cell r="B2037" t="str">
            <v>2122</v>
          </cell>
          <cell r="C2037" t="str">
            <v>B</v>
          </cell>
          <cell r="D2037">
            <v>305</v>
          </cell>
          <cell r="E2037">
            <v>0</v>
          </cell>
          <cell r="F2037">
            <v>63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63</v>
          </cell>
          <cell r="N2037">
            <v>0</v>
          </cell>
        </row>
        <row r="2038">
          <cell r="A2038" t="str">
            <v>487</v>
          </cell>
          <cell r="B2038" t="str">
            <v>2123</v>
          </cell>
          <cell r="C2038" t="str">
            <v>B</v>
          </cell>
          <cell r="D2038">
            <v>377</v>
          </cell>
          <cell r="E2038">
            <v>0</v>
          </cell>
          <cell r="F2038">
            <v>106</v>
          </cell>
          <cell r="G2038">
            <v>110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216</v>
          </cell>
          <cell r="N2038">
            <v>18</v>
          </cell>
        </row>
        <row r="2039">
          <cell r="A2039" t="str">
            <v>487</v>
          </cell>
          <cell r="B2039" t="str">
            <v>2123</v>
          </cell>
          <cell r="C2039" t="str">
            <v>C1</v>
          </cell>
          <cell r="D2039">
            <v>378</v>
          </cell>
          <cell r="E2039">
            <v>0</v>
          </cell>
          <cell r="F2039">
            <v>117</v>
          </cell>
          <cell r="G2039">
            <v>125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242</v>
          </cell>
          <cell r="N2039">
            <v>12</v>
          </cell>
        </row>
        <row r="2040">
          <cell r="A2040" t="str">
            <v>487</v>
          </cell>
          <cell r="B2040" t="str">
            <v>2124</v>
          </cell>
          <cell r="C2040" t="str">
            <v>B</v>
          </cell>
          <cell r="D2040">
            <v>708</v>
          </cell>
          <cell r="E2040">
            <v>0</v>
          </cell>
          <cell r="F2040">
            <v>288</v>
          </cell>
          <cell r="G2040">
            <v>104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392</v>
          </cell>
          <cell r="N2040">
            <v>26</v>
          </cell>
        </row>
        <row r="2041">
          <cell r="A2041" t="str">
            <v>490</v>
          </cell>
          <cell r="B2041" t="str">
            <v>2128</v>
          </cell>
          <cell r="C2041" t="str">
            <v>B</v>
          </cell>
          <cell r="D2041">
            <v>433</v>
          </cell>
          <cell r="E2041">
            <v>0</v>
          </cell>
          <cell r="F2041">
            <v>201</v>
          </cell>
          <cell r="G2041">
            <v>140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341</v>
          </cell>
          <cell r="N2041">
            <v>8</v>
          </cell>
        </row>
        <row r="2042">
          <cell r="A2042" t="str">
            <v>490</v>
          </cell>
          <cell r="B2042" t="str">
            <v>2128</v>
          </cell>
          <cell r="C2042" t="str">
            <v>C1</v>
          </cell>
          <cell r="D2042">
            <v>433</v>
          </cell>
          <cell r="E2042">
            <v>0</v>
          </cell>
          <cell r="F2042">
            <v>189</v>
          </cell>
          <cell r="G2042">
            <v>172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361</v>
          </cell>
          <cell r="N2042">
            <v>8</v>
          </cell>
        </row>
        <row r="2043">
          <cell r="A2043" t="str">
            <v>490</v>
          </cell>
          <cell r="B2043" t="str">
            <v>2129</v>
          </cell>
          <cell r="C2043" t="str">
            <v>B</v>
          </cell>
          <cell r="D2043">
            <v>645</v>
          </cell>
          <cell r="E2043">
            <v>0</v>
          </cell>
          <cell r="F2043">
            <v>168</v>
          </cell>
          <cell r="G2043">
            <v>253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421</v>
          </cell>
          <cell r="N2043">
            <v>16</v>
          </cell>
        </row>
        <row r="2044">
          <cell r="A2044" t="str">
            <v>490</v>
          </cell>
          <cell r="B2044" t="str">
            <v>2129</v>
          </cell>
          <cell r="C2044" t="str">
            <v>X1</v>
          </cell>
          <cell r="D2044">
            <v>110</v>
          </cell>
          <cell r="E2044">
            <v>0</v>
          </cell>
          <cell r="F2044">
            <v>57</v>
          </cell>
          <cell r="G2044">
            <v>30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87</v>
          </cell>
          <cell r="N2044">
            <v>0</v>
          </cell>
        </row>
        <row r="2045">
          <cell r="A2045" t="str">
            <v>490</v>
          </cell>
          <cell r="B2045" t="str">
            <v>2130</v>
          </cell>
          <cell r="C2045" t="str">
            <v>B</v>
          </cell>
          <cell r="D2045">
            <v>611</v>
          </cell>
          <cell r="E2045">
            <v>0</v>
          </cell>
          <cell r="F2045">
            <v>273</v>
          </cell>
          <cell r="G2045">
            <v>139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412</v>
          </cell>
          <cell r="N2045">
            <v>11</v>
          </cell>
        </row>
        <row r="2046">
          <cell r="A2046" t="str">
            <v>506</v>
          </cell>
          <cell r="B2046" t="str">
            <v>2173</v>
          </cell>
          <cell r="C2046" t="str">
            <v>B</v>
          </cell>
          <cell r="D2046">
            <v>396</v>
          </cell>
          <cell r="E2046">
            <v>137</v>
          </cell>
          <cell r="F2046">
            <v>159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296</v>
          </cell>
          <cell r="N2046">
            <v>7</v>
          </cell>
        </row>
        <row r="2047">
          <cell r="A2047" t="str">
            <v>506</v>
          </cell>
          <cell r="B2047" t="str">
            <v>2173</v>
          </cell>
          <cell r="C2047" t="str">
            <v>C1</v>
          </cell>
          <cell r="D2047">
            <v>397</v>
          </cell>
          <cell r="E2047">
            <v>137</v>
          </cell>
          <cell r="F2047">
            <v>151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288</v>
          </cell>
          <cell r="N2047">
            <v>5</v>
          </cell>
        </row>
        <row r="2048">
          <cell r="A2048" t="str">
            <v>506</v>
          </cell>
          <cell r="B2048" t="str">
            <v>2174</v>
          </cell>
          <cell r="C2048" t="str">
            <v>B</v>
          </cell>
          <cell r="D2048">
            <v>392</v>
          </cell>
          <cell r="E2048">
            <v>122</v>
          </cell>
          <cell r="F2048">
            <v>169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291</v>
          </cell>
          <cell r="N2048">
            <v>6</v>
          </cell>
        </row>
        <row r="2049">
          <cell r="A2049" t="str">
            <v>506</v>
          </cell>
          <cell r="B2049" t="str">
            <v>2174</v>
          </cell>
          <cell r="C2049" t="str">
            <v>C1</v>
          </cell>
          <cell r="D2049">
            <v>392</v>
          </cell>
          <cell r="E2049">
            <v>86</v>
          </cell>
          <cell r="F2049">
            <v>190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276</v>
          </cell>
          <cell r="N2049">
            <v>7</v>
          </cell>
        </row>
        <row r="2050">
          <cell r="A2050" t="str">
            <v>507</v>
          </cell>
          <cell r="B2050" t="str">
            <v>2175</v>
          </cell>
          <cell r="C2050" t="str">
            <v>B</v>
          </cell>
          <cell r="D2050">
            <v>496</v>
          </cell>
          <cell r="E2050">
            <v>0</v>
          </cell>
          <cell r="F2050">
            <v>239</v>
          </cell>
          <cell r="G2050">
            <v>112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351</v>
          </cell>
          <cell r="N2050">
            <v>13</v>
          </cell>
        </row>
        <row r="2051">
          <cell r="A2051" t="str">
            <v>507</v>
          </cell>
          <cell r="B2051" t="str">
            <v>2175</v>
          </cell>
          <cell r="C2051" t="str">
            <v>C1</v>
          </cell>
          <cell r="D2051">
            <v>496</v>
          </cell>
          <cell r="E2051">
            <v>0</v>
          </cell>
          <cell r="F2051">
            <v>228</v>
          </cell>
          <cell r="G2051">
            <v>107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335</v>
          </cell>
          <cell r="N2051">
            <v>9</v>
          </cell>
        </row>
        <row r="2052">
          <cell r="A2052" t="str">
            <v>509</v>
          </cell>
          <cell r="B2052" t="str">
            <v>2180</v>
          </cell>
          <cell r="C2052" t="str">
            <v>B</v>
          </cell>
          <cell r="D2052">
            <v>403</v>
          </cell>
          <cell r="E2052">
            <v>0</v>
          </cell>
          <cell r="F2052">
            <v>135</v>
          </cell>
          <cell r="G2052">
            <v>84</v>
          </cell>
          <cell r="H2052">
            <v>61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280</v>
          </cell>
          <cell r="N2052">
            <v>7</v>
          </cell>
        </row>
        <row r="2053">
          <cell r="A2053" t="str">
            <v>509</v>
          </cell>
          <cell r="B2053" t="str">
            <v>2180</v>
          </cell>
          <cell r="C2053" t="str">
            <v>C1</v>
          </cell>
          <cell r="D2053">
            <v>404</v>
          </cell>
          <cell r="E2053">
            <v>0</v>
          </cell>
          <cell r="F2053">
            <v>130</v>
          </cell>
          <cell r="G2053">
            <v>89</v>
          </cell>
          <cell r="H2053">
            <v>92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311</v>
          </cell>
          <cell r="N2053">
            <v>3</v>
          </cell>
        </row>
        <row r="2054">
          <cell r="A2054" t="str">
            <v>509</v>
          </cell>
          <cell r="B2054" t="str">
            <v>2181</v>
          </cell>
          <cell r="C2054" t="str">
            <v>B</v>
          </cell>
          <cell r="D2054">
            <v>665</v>
          </cell>
          <cell r="E2054">
            <v>0</v>
          </cell>
          <cell r="F2054">
            <v>189</v>
          </cell>
          <cell r="G2054">
            <v>162</v>
          </cell>
          <cell r="H2054">
            <v>86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437</v>
          </cell>
          <cell r="N2054">
            <v>13</v>
          </cell>
        </row>
        <row r="2055">
          <cell r="A2055" t="str">
            <v>509</v>
          </cell>
          <cell r="B2055" t="str">
            <v>2181</v>
          </cell>
          <cell r="C2055" t="str">
            <v>C1</v>
          </cell>
          <cell r="D2055">
            <v>666</v>
          </cell>
          <cell r="E2055">
            <v>0</v>
          </cell>
          <cell r="F2055">
            <v>197</v>
          </cell>
          <cell r="G2055">
            <v>188</v>
          </cell>
          <cell r="H2055">
            <v>92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477</v>
          </cell>
          <cell r="N2055">
            <v>7</v>
          </cell>
        </row>
        <row r="2056">
          <cell r="A2056" t="str">
            <v>509</v>
          </cell>
          <cell r="B2056" t="str">
            <v>2182</v>
          </cell>
          <cell r="C2056" t="str">
            <v>B</v>
          </cell>
          <cell r="D2056">
            <v>591</v>
          </cell>
          <cell r="E2056">
            <v>0</v>
          </cell>
          <cell r="F2056">
            <v>163</v>
          </cell>
          <cell r="G2056">
            <v>206</v>
          </cell>
          <cell r="H2056">
            <v>42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411</v>
          </cell>
          <cell r="N2056">
            <v>3</v>
          </cell>
        </row>
        <row r="2057">
          <cell r="A2057" t="str">
            <v>509</v>
          </cell>
          <cell r="B2057" t="str">
            <v>2182</v>
          </cell>
          <cell r="C2057" t="str">
            <v>C1</v>
          </cell>
          <cell r="D2057">
            <v>591</v>
          </cell>
          <cell r="E2057">
            <v>0</v>
          </cell>
          <cell r="F2057">
            <v>171</v>
          </cell>
          <cell r="G2057">
            <v>228</v>
          </cell>
          <cell r="H2057">
            <v>31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430</v>
          </cell>
          <cell r="N2057">
            <v>7</v>
          </cell>
        </row>
        <row r="2058">
          <cell r="A2058" t="str">
            <v>509</v>
          </cell>
          <cell r="B2058" t="str">
            <v>2183</v>
          </cell>
          <cell r="C2058" t="str">
            <v>B</v>
          </cell>
          <cell r="D2058">
            <v>670</v>
          </cell>
          <cell r="E2058">
            <v>0</v>
          </cell>
          <cell r="F2058">
            <v>244</v>
          </cell>
          <cell r="G2058">
            <v>211</v>
          </cell>
          <cell r="H2058">
            <v>37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492</v>
          </cell>
          <cell r="N2058">
            <v>0</v>
          </cell>
        </row>
        <row r="2059">
          <cell r="A2059" t="str">
            <v>509</v>
          </cell>
          <cell r="B2059" t="str">
            <v>2184</v>
          </cell>
          <cell r="C2059" t="str">
            <v>B</v>
          </cell>
          <cell r="D2059">
            <v>504</v>
          </cell>
          <cell r="E2059">
            <v>0</v>
          </cell>
          <cell r="F2059">
            <v>232</v>
          </cell>
          <cell r="G2059">
            <v>112</v>
          </cell>
          <cell r="H2059">
            <v>10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354</v>
          </cell>
          <cell r="N2059">
            <v>0</v>
          </cell>
        </row>
        <row r="2060">
          <cell r="A2060" t="str">
            <v>509</v>
          </cell>
          <cell r="B2060" t="str">
            <v>2184</v>
          </cell>
          <cell r="C2060" t="str">
            <v>C1</v>
          </cell>
          <cell r="D2060">
            <v>505</v>
          </cell>
          <cell r="E2060">
            <v>0</v>
          </cell>
          <cell r="F2060">
            <v>213</v>
          </cell>
          <cell r="G2060">
            <v>135</v>
          </cell>
          <cell r="H2060">
            <v>6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354</v>
          </cell>
          <cell r="N2060">
            <v>3</v>
          </cell>
        </row>
        <row r="2061">
          <cell r="A2061" t="str">
            <v>513</v>
          </cell>
          <cell r="B2061" t="str">
            <v>2190</v>
          </cell>
          <cell r="C2061" t="str">
            <v>B</v>
          </cell>
          <cell r="D2061">
            <v>553</v>
          </cell>
          <cell r="E2061">
            <v>173</v>
          </cell>
          <cell r="F2061">
            <v>149</v>
          </cell>
          <cell r="G2061">
            <v>117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439</v>
          </cell>
          <cell r="N2061">
            <v>0</v>
          </cell>
        </row>
        <row r="2062">
          <cell r="A2062" t="str">
            <v>513</v>
          </cell>
          <cell r="B2062" t="str">
            <v>2191</v>
          </cell>
          <cell r="C2062" t="str">
            <v>B</v>
          </cell>
          <cell r="D2062">
            <v>648</v>
          </cell>
          <cell r="E2062">
            <v>150</v>
          </cell>
          <cell r="F2062">
            <v>129</v>
          </cell>
          <cell r="G2062">
            <v>222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501</v>
          </cell>
          <cell r="N2062">
            <v>3</v>
          </cell>
        </row>
        <row r="2063">
          <cell r="A2063" t="str">
            <v>513</v>
          </cell>
          <cell r="B2063" t="str">
            <v>2192</v>
          </cell>
          <cell r="C2063" t="str">
            <v>B</v>
          </cell>
          <cell r="D2063">
            <v>735</v>
          </cell>
          <cell r="E2063">
            <v>159</v>
          </cell>
          <cell r="F2063">
            <v>136</v>
          </cell>
          <cell r="G2063">
            <v>286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581</v>
          </cell>
          <cell r="N2063">
            <v>1</v>
          </cell>
        </row>
        <row r="2064">
          <cell r="A2064" t="str">
            <v>513</v>
          </cell>
          <cell r="B2064" t="str">
            <v>2193</v>
          </cell>
          <cell r="C2064" t="str">
            <v>B</v>
          </cell>
          <cell r="D2064">
            <v>376</v>
          </cell>
          <cell r="E2064">
            <v>107</v>
          </cell>
          <cell r="F2064">
            <v>88</v>
          </cell>
          <cell r="G2064">
            <v>93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288</v>
          </cell>
          <cell r="N2064">
            <v>0</v>
          </cell>
        </row>
        <row r="2065">
          <cell r="A2065" t="str">
            <v>513</v>
          </cell>
          <cell r="B2065" t="str">
            <v>2193</v>
          </cell>
          <cell r="C2065" t="str">
            <v>C1</v>
          </cell>
          <cell r="D2065">
            <v>377</v>
          </cell>
          <cell r="E2065">
            <v>116</v>
          </cell>
          <cell r="F2065">
            <v>90</v>
          </cell>
          <cell r="G2065">
            <v>97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303</v>
          </cell>
          <cell r="N2065">
            <v>0</v>
          </cell>
        </row>
        <row r="2066">
          <cell r="A2066" t="str">
            <v>513</v>
          </cell>
          <cell r="B2066" t="str">
            <v>2194</v>
          </cell>
          <cell r="C2066" t="str">
            <v>B</v>
          </cell>
          <cell r="D2066">
            <v>520</v>
          </cell>
          <cell r="E2066">
            <v>50</v>
          </cell>
          <cell r="F2066">
            <v>180</v>
          </cell>
          <cell r="G2066">
            <v>155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385</v>
          </cell>
          <cell r="N2066">
            <v>6</v>
          </cell>
        </row>
        <row r="2067">
          <cell r="A2067" t="str">
            <v>513</v>
          </cell>
          <cell r="B2067" t="str">
            <v>2195</v>
          </cell>
          <cell r="C2067" t="str">
            <v>B</v>
          </cell>
          <cell r="D2067">
            <v>479</v>
          </cell>
          <cell r="E2067">
            <v>61</v>
          </cell>
          <cell r="F2067">
            <v>160</v>
          </cell>
          <cell r="G2067">
            <v>177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398</v>
          </cell>
          <cell r="N2067">
            <v>1</v>
          </cell>
        </row>
        <row r="2068">
          <cell r="A2068" t="str">
            <v>513</v>
          </cell>
          <cell r="B2068" t="str">
            <v>2196</v>
          </cell>
          <cell r="C2068" t="str">
            <v>B</v>
          </cell>
          <cell r="D2068">
            <v>273</v>
          </cell>
          <cell r="E2068">
            <v>59</v>
          </cell>
          <cell r="F2068">
            <v>83</v>
          </cell>
          <cell r="G2068">
            <v>87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229</v>
          </cell>
          <cell r="N2068">
            <v>0</v>
          </cell>
        </row>
        <row r="2069">
          <cell r="A2069" t="str">
            <v>513</v>
          </cell>
          <cell r="B2069" t="str">
            <v>2197</v>
          </cell>
          <cell r="C2069" t="str">
            <v>B</v>
          </cell>
          <cell r="D2069">
            <v>166</v>
          </cell>
          <cell r="E2069">
            <v>43</v>
          </cell>
          <cell r="F2069">
            <v>62</v>
          </cell>
          <cell r="G2069">
            <v>36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141</v>
          </cell>
          <cell r="N2069">
            <v>0</v>
          </cell>
        </row>
        <row r="2070">
          <cell r="A2070" t="str">
            <v>513</v>
          </cell>
          <cell r="B2070" t="str">
            <v>2198</v>
          </cell>
          <cell r="C2070" t="str">
            <v>B</v>
          </cell>
          <cell r="D2070">
            <v>216</v>
          </cell>
          <cell r="E2070">
            <v>45</v>
          </cell>
          <cell r="F2070">
            <v>64</v>
          </cell>
          <cell r="G2070">
            <v>72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181</v>
          </cell>
          <cell r="N2070">
            <v>0</v>
          </cell>
        </row>
        <row r="2071">
          <cell r="A2071" t="str">
            <v>515</v>
          </cell>
          <cell r="B2071" t="str">
            <v>2200</v>
          </cell>
          <cell r="C2071" t="str">
            <v>B</v>
          </cell>
          <cell r="D2071">
            <v>429</v>
          </cell>
          <cell r="E2071">
            <v>1</v>
          </cell>
          <cell r="F2071">
            <v>107</v>
          </cell>
          <cell r="G2071">
            <v>55</v>
          </cell>
          <cell r="H2071">
            <v>2</v>
          </cell>
          <cell r="I2071">
            <v>3</v>
          </cell>
          <cell r="J2071">
            <v>0</v>
          </cell>
          <cell r="K2071">
            <v>0</v>
          </cell>
          <cell r="L2071">
            <v>0</v>
          </cell>
          <cell r="M2071">
            <v>168</v>
          </cell>
          <cell r="N2071">
            <v>9</v>
          </cell>
        </row>
        <row r="2072">
          <cell r="A2072" t="str">
            <v>515</v>
          </cell>
          <cell r="B2072" t="str">
            <v>2200</v>
          </cell>
          <cell r="C2072" t="str">
            <v>C1</v>
          </cell>
          <cell r="D2072">
            <v>507</v>
          </cell>
          <cell r="E2072">
            <v>3</v>
          </cell>
          <cell r="F2072">
            <v>115</v>
          </cell>
          <cell r="G2072">
            <v>62</v>
          </cell>
          <cell r="H2072">
            <v>3</v>
          </cell>
          <cell r="I2072">
            <v>6</v>
          </cell>
          <cell r="J2072">
            <v>0</v>
          </cell>
          <cell r="K2072">
            <v>0</v>
          </cell>
          <cell r="L2072">
            <v>0</v>
          </cell>
          <cell r="M2072">
            <v>189</v>
          </cell>
          <cell r="N2072">
            <v>8</v>
          </cell>
        </row>
        <row r="2073">
          <cell r="A2073" t="str">
            <v>515</v>
          </cell>
          <cell r="B2073" t="str">
            <v>2200</v>
          </cell>
          <cell r="C2073" t="str">
            <v>X1</v>
          </cell>
          <cell r="D2073">
            <v>429</v>
          </cell>
          <cell r="E2073">
            <v>0</v>
          </cell>
          <cell r="F2073">
            <v>166</v>
          </cell>
          <cell r="G2073">
            <v>97</v>
          </cell>
          <cell r="H2073">
            <v>1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264</v>
          </cell>
          <cell r="N2073">
            <v>5</v>
          </cell>
        </row>
        <row r="2074">
          <cell r="A2074" t="str">
            <v>515</v>
          </cell>
          <cell r="B2074" t="str">
            <v>2201</v>
          </cell>
          <cell r="C2074" t="str">
            <v>B</v>
          </cell>
          <cell r="D2074">
            <v>513</v>
          </cell>
          <cell r="E2074">
            <v>1</v>
          </cell>
          <cell r="F2074">
            <v>138</v>
          </cell>
          <cell r="G2074">
            <v>80</v>
          </cell>
          <cell r="H2074">
            <v>5</v>
          </cell>
          <cell r="I2074">
            <v>2</v>
          </cell>
          <cell r="J2074">
            <v>0</v>
          </cell>
          <cell r="K2074">
            <v>0</v>
          </cell>
          <cell r="L2074">
            <v>0</v>
          </cell>
          <cell r="M2074">
            <v>226</v>
          </cell>
          <cell r="N2074">
            <v>10</v>
          </cell>
        </row>
        <row r="2075">
          <cell r="A2075" t="str">
            <v>515</v>
          </cell>
          <cell r="B2075" t="str">
            <v>2201</v>
          </cell>
          <cell r="C2075" t="str">
            <v>C1</v>
          </cell>
          <cell r="D2075">
            <v>514</v>
          </cell>
          <cell r="E2075">
            <v>4</v>
          </cell>
          <cell r="F2075">
            <v>118</v>
          </cell>
          <cell r="G2075">
            <v>77</v>
          </cell>
          <cell r="H2075">
            <v>6</v>
          </cell>
          <cell r="I2075">
            <v>2</v>
          </cell>
          <cell r="J2075">
            <v>0</v>
          </cell>
          <cell r="K2075">
            <v>0</v>
          </cell>
          <cell r="L2075">
            <v>0</v>
          </cell>
          <cell r="M2075">
            <v>207</v>
          </cell>
          <cell r="N2075">
            <v>13</v>
          </cell>
        </row>
        <row r="2076">
          <cell r="A2076" t="str">
            <v>515</v>
          </cell>
          <cell r="B2076" t="str">
            <v>2202</v>
          </cell>
          <cell r="C2076" t="str">
            <v>B</v>
          </cell>
          <cell r="D2076">
            <v>503</v>
          </cell>
          <cell r="E2076">
            <v>3</v>
          </cell>
          <cell r="F2076">
            <v>115</v>
          </cell>
          <cell r="G2076">
            <v>93</v>
          </cell>
          <cell r="H2076">
            <v>1</v>
          </cell>
          <cell r="I2076">
            <v>5</v>
          </cell>
          <cell r="J2076">
            <v>0</v>
          </cell>
          <cell r="K2076">
            <v>0</v>
          </cell>
          <cell r="L2076">
            <v>0</v>
          </cell>
          <cell r="M2076">
            <v>217</v>
          </cell>
          <cell r="N2076">
            <v>5</v>
          </cell>
        </row>
        <row r="2077">
          <cell r="A2077" t="str">
            <v>515</v>
          </cell>
          <cell r="B2077" t="str">
            <v>2202</v>
          </cell>
          <cell r="C2077" t="str">
            <v>C1</v>
          </cell>
          <cell r="D2077">
            <v>503</v>
          </cell>
          <cell r="E2077">
            <v>5</v>
          </cell>
          <cell r="F2077">
            <v>112</v>
          </cell>
          <cell r="G2077">
            <v>101</v>
          </cell>
          <cell r="H2077">
            <v>1</v>
          </cell>
          <cell r="I2077">
            <v>2</v>
          </cell>
          <cell r="J2077">
            <v>0</v>
          </cell>
          <cell r="K2077">
            <v>0</v>
          </cell>
          <cell r="L2077">
            <v>0</v>
          </cell>
          <cell r="M2077">
            <v>221</v>
          </cell>
          <cell r="N2077">
            <v>3</v>
          </cell>
        </row>
        <row r="2078">
          <cell r="A2078" t="str">
            <v>515</v>
          </cell>
          <cell r="B2078" t="str">
            <v>2202</v>
          </cell>
          <cell r="C2078" t="str">
            <v>C2</v>
          </cell>
          <cell r="D2078">
            <v>504</v>
          </cell>
          <cell r="E2078">
            <v>2</v>
          </cell>
          <cell r="F2078">
            <v>116</v>
          </cell>
          <cell r="G2078">
            <v>101</v>
          </cell>
          <cell r="H2078">
            <v>1</v>
          </cell>
          <cell r="I2078">
            <v>2</v>
          </cell>
          <cell r="J2078">
            <v>0</v>
          </cell>
          <cell r="K2078">
            <v>0</v>
          </cell>
          <cell r="L2078">
            <v>0</v>
          </cell>
          <cell r="M2078">
            <v>222</v>
          </cell>
          <cell r="N2078">
            <v>6</v>
          </cell>
        </row>
        <row r="2079">
          <cell r="A2079" t="str">
            <v>515</v>
          </cell>
          <cell r="B2079" t="str">
            <v>2203</v>
          </cell>
          <cell r="C2079" t="str">
            <v>B</v>
          </cell>
          <cell r="D2079">
            <v>516</v>
          </cell>
          <cell r="E2079">
            <v>12</v>
          </cell>
          <cell r="F2079">
            <v>106</v>
          </cell>
          <cell r="G2079">
            <v>88</v>
          </cell>
          <cell r="H2079">
            <v>10</v>
          </cell>
          <cell r="I2079">
            <v>6</v>
          </cell>
          <cell r="J2079">
            <v>0</v>
          </cell>
          <cell r="K2079">
            <v>0</v>
          </cell>
          <cell r="L2079">
            <v>0</v>
          </cell>
          <cell r="M2079">
            <v>222</v>
          </cell>
          <cell r="N2079">
            <v>1</v>
          </cell>
        </row>
        <row r="2080">
          <cell r="A2080" t="str">
            <v>515</v>
          </cell>
          <cell r="B2080" t="str">
            <v>2203</v>
          </cell>
          <cell r="C2080" t="str">
            <v>C1</v>
          </cell>
          <cell r="D2080">
            <v>516</v>
          </cell>
          <cell r="E2080">
            <v>4</v>
          </cell>
          <cell r="F2080">
            <v>121</v>
          </cell>
          <cell r="G2080">
            <v>67</v>
          </cell>
          <cell r="H2080">
            <v>16</v>
          </cell>
          <cell r="I2080">
            <v>4</v>
          </cell>
          <cell r="J2080">
            <v>0</v>
          </cell>
          <cell r="K2080">
            <v>0</v>
          </cell>
          <cell r="L2080">
            <v>0</v>
          </cell>
          <cell r="M2080">
            <v>212</v>
          </cell>
          <cell r="N2080">
            <v>6</v>
          </cell>
        </row>
        <row r="2081">
          <cell r="A2081" t="str">
            <v>515</v>
          </cell>
          <cell r="B2081" t="str">
            <v>2204</v>
          </cell>
          <cell r="C2081" t="str">
            <v>B</v>
          </cell>
          <cell r="D2081">
            <v>436</v>
          </cell>
          <cell r="E2081">
            <v>14</v>
          </cell>
          <cell r="F2081">
            <v>116</v>
          </cell>
          <cell r="G2081">
            <v>41</v>
          </cell>
          <cell r="H2081">
            <v>3</v>
          </cell>
          <cell r="I2081">
            <v>2</v>
          </cell>
          <cell r="J2081">
            <v>0</v>
          </cell>
          <cell r="K2081">
            <v>0</v>
          </cell>
          <cell r="L2081">
            <v>0</v>
          </cell>
          <cell r="M2081">
            <v>176</v>
          </cell>
          <cell r="N2081">
            <v>2</v>
          </cell>
        </row>
        <row r="2082">
          <cell r="A2082" t="str">
            <v>515</v>
          </cell>
          <cell r="B2082" t="str">
            <v>2204</v>
          </cell>
          <cell r="C2082" t="str">
            <v>C1</v>
          </cell>
          <cell r="D2082">
            <v>436</v>
          </cell>
          <cell r="E2082">
            <v>6</v>
          </cell>
          <cell r="F2082">
            <v>140</v>
          </cell>
          <cell r="G2082">
            <v>36</v>
          </cell>
          <cell r="H2082">
            <v>1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184</v>
          </cell>
          <cell r="N2082">
            <v>7</v>
          </cell>
        </row>
        <row r="2083">
          <cell r="A2083" t="str">
            <v>515</v>
          </cell>
          <cell r="B2083" t="str">
            <v>2205</v>
          </cell>
          <cell r="C2083" t="str">
            <v>B</v>
          </cell>
          <cell r="D2083">
            <v>531</v>
          </cell>
          <cell r="E2083">
            <v>10</v>
          </cell>
          <cell r="F2083">
            <v>123</v>
          </cell>
          <cell r="G2083">
            <v>56</v>
          </cell>
          <cell r="H2083">
            <v>0</v>
          </cell>
          <cell r="I2083">
            <v>20</v>
          </cell>
          <cell r="J2083">
            <v>0</v>
          </cell>
          <cell r="K2083">
            <v>0</v>
          </cell>
          <cell r="L2083">
            <v>0</v>
          </cell>
          <cell r="M2083">
            <v>209</v>
          </cell>
          <cell r="N2083">
            <v>4</v>
          </cell>
        </row>
        <row r="2084">
          <cell r="A2084" t="str">
            <v>515</v>
          </cell>
          <cell r="B2084" t="str">
            <v>2205</v>
          </cell>
          <cell r="C2084" t="str">
            <v>C1</v>
          </cell>
          <cell r="D2084">
            <v>531</v>
          </cell>
          <cell r="E2084">
            <v>10</v>
          </cell>
          <cell r="F2084">
            <v>133</v>
          </cell>
          <cell r="G2084">
            <v>58</v>
          </cell>
          <cell r="H2084">
            <v>3</v>
          </cell>
          <cell r="I2084">
            <v>20</v>
          </cell>
          <cell r="J2084">
            <v>0</v>
          </cell>
          <cell r="K2084">
            <v>0</v>
          </cell>
          <cell r="L2084">
            <v>0</v>
          </cell>
          <cell r="M2084">
            <v>224</v>
          </cell>
          <cell r="N2084">
            <v>3</v>
          </cell>
        </row>
        <row r="2085">
          <cell r="A2085" t="str">
            <v>515</v>
          </cell>
          <cell r="B2085" t="str">
            <v>2206</v>
          </cell>
          <cell r="C2085" t="str">
            <v>B</v>
          </cell>
          <cell r="D2085">
            <v>609</v>
          </cell>
          <cell r="E2085">
            <v>3</v>
          </cell>
          <cell r="F2085">
            <v>114</v>
          </cell>
          <cell r="G2085">
            <v>106</v>
          </cell>
          <cell r="H2085">
            <v>1</v>
          </cell>
          <cell r="I2085">
            <v>5</v>
          </cell>
          <cell r="J2085">
            <v>0</v>
          </cell>
          <cell r="K2085">
            <v>0</v>
          </cell>
          <cell r="L2085">
            <v>1</v>
          </cell>
          <cell r="M2085">
            <v>230</v>
          </cell>
          <cell r="N2085">
            <v>6</v>
          </cell>
        </row>
        <row r="2086">
          <cell r="A2086" t="str">
            <v>515</v>
          </cell>
          <cell r="B2086" t="str">
            <v>2206</v>
          </cell>
          <cell r="C2086" t="str">
            <v>C1</v>
          </cell>
          <cell r="D2086">
            <v>609</v>
          </cell>
          <cell r="E2086">
            <v>0</v>
          </cell>
          <cell r="F2086">
            <v>107</v>
          </cell>
          <cell r="G2086">
            <v>103</v>
          </cell>
          <cell r="H2086">
            <v>5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215</v>
          </cell>
          <cell r="N2086">
            <v>7</v>
          </cell>
        </row>
        <row r="2087">
          <cell r="A2087" t="str">
            <v>515</v>
          </cell>
          <cell r="B2087" t="str">
            <v>2207</v>
          </cell>
          <cell r="C2087" t="str">
            <v>B</v>
          </cell>
          <cell r="D2087">
            <v>533</v>
          </cell>
          <cell r="E2087">
            <v>17</v>
          </cell>
          <cell r="F2087">
            <v>126</v>
          </cell>
          <cell r="G2087">
            <v>54</v>
          </cell>
          <cell r="H2087">
            <v>3</v>
          </cell>
          <cell r="I2087">
            <v>3</v>
          </cell>
          <cell r="J2087">
            <v>0</v>
          </cell>
          <cell r="K2087">
            <v>0</v>
          </cell>
          <cell r="L2087">
            <v>0</v>
          </cell>
          <cell r="M2087">
            <v>203</v>
          </cell>
          <cell r="N2087">
            <v>11</v>
          </cell>
        </row>
        <row r="2088">
          <cell r="A2088" t="str">
            <v>515</v>
          </cell>
          <cell r="B2088" t="str">
            <v>2207</v>
          </cell>
          <cell r="C2088" t="str">
            <v>C1</v>
          </cell>
          <cell r="D2088">
            <v>418</v>
          </cell>
          <cell r="E2088">
            <v>11</v>
          </cell>
          <cell r="F2088">
            <v>139</v>
          </cell>
          <cell r="G2088">
            <v>48</v>
          </cell>
          <cell r="H2088">
            <v>3</v>
          </cell>
          <cell r="I2088">
            <v>2</v>
          </cell>
          <cell r="J2088">
            <v>0</v>
          </cell>
          <cell r="K2088">
            <v>0</v>
          </cell>
          <cell r="L2088">
            <v>0</v>
          </cell>
          <cell r="M2088">
            <v>203</v>
          </cell>
          <cell r="N2088">
            <v>5</v>
          </cell>
        </row>
        <row r="2089">
          <cell r="A2089" t="str">
            <v>515</v>
          </cell>
          <cell r="B2089" t="str">
            <v>2207</v>
          </cell>
          <cell r="C2089" t="str">
            <v>X1</v>
          </cell>
          <cell r="D2089">
            <v>534</v>
          </cell>
          <cell r="E2089">
            <v>2</v>
          </cell>
          <cell r="F2089">
            <v>51</v>
          </cell>
          <cell r="G2089">
            <v>37</v>
          </cell>
          <cell r="H2089">
            <v>3</v>
          </cell>
          <cell r="I2089">
            <v>2</v>
          </cell>
          <cell r="J2089">
            <v>0</v>
          </cell>
          <cell r="K2089">
            <v>0</v>
          </cell>
          <cell r="L2089">
            <v>0</v>
          </cell>
          <cell r="M2089">
            <v>95</v>
          </cell>
          <cell r="N2089">
            <v>10</v>
          </cell>
        </row>
        <row r="2090">
          <cell r="A2090" t="str">
            <v>515</v>
          </cell>
          <cell r="B2090" t="str">
            <v>2207</v>
          </cell>
          <cell r="C2090" t="str">
            <v>X2</v>
          </cell>
          <cell r="D2090">
            <v>419</v>
          </cell>
          <cell r="E2090">
            <v>2</v>
          </cell>
          <cell r="F2090">
            <v>94</v>
          </cell>
          <cell r="G2090">
            <v>41</v>
          </cell>
          <cell r="H2090">
            <v>3</v>
          </cell>
          <cell r="I2090">
            <v>4</v>
          </cell>
          <cell r="J2090">
            <v>0</v>
          </cell>
          <cell r="K2090">
            <v>0</v>
          </cell>
          <cell r="L2090">
            <v>0</v>
          </cell>
          <cell r="M2090">
            <v>144</v>
          </cell>
          <cell r="N2090">
            <v>7</v>
          </cell>
        </row>
        <row r="2091">
          <cell r="A2091" t="str">
            <v>515</v>
          </cell>
          <cell r="B2091" t="str">
            <v>2208</v>
          </cell>
          <cell r="C2091" t="str">
            <v>B</v>
          </cell>
          <cell r="D2091">
            <v>385</v>
          </cell>
          <cell r="E2091">
            <v>2</v>
          </cell>
          <cell r="F2091">
            <v>100</v>
          </cell>
          <cell r="G2091">
            <v>45</v>
          </cell>
          <cell r="H2091">
            <v>5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152</v>
          </cell>
          <cell r="N2091">
            <v>6</v>
          </cell>
        </row>
        <row r="2092">
          <cell r="A2092" t="str">
            <v>515</v>
          </cell>
          <cell r="B2092" t="str">
            <v>2208</v>
          </cell>
          <cell r="C2092" t="str">
            <v>C1</v>
          </cell>
          <cell r="D2092">
            <v>385</v>
          </cell>
          <cell r="E2092">
            <v>10</v>
          </cell>
          <cell r="F2092">
            <v>92</v>
          </cell>
          <cell r="G2092">
            <v>59</v>
          </cell>
          <cell r="H2092">
            <v>5</v>
          </cell>
          <cell r="I2092">
            <v>3</v>
          </cell>
          <cell r="J2092">
            <v>0</v>
          </cell>
          <cell r="K2092">
            <v>0</v>
          </cell>
          <cell r="L2092">
            <v>0</v>
          </cell>
          <cell r="M2092">
            <v>169</v>
          </cell>
          <cell r="N2092">
            <v>5</v>
          </cell>
        </row>
        <row r="2093">
          <cell r="A2093" t="str">
            <v>515</v>
          </cell>
          <cell r="B2093" t="str">
            <v>2209</v>
          </cell>
          <cell r="C2093" t="str">
            <v>B</v>
          </cell>
          <cell r="D2093">
            <v>516</v>
          </cell>
          <cell r="E2093">
            <v>7</v>
          </cell>
          <cell r="F2093">
            <v>81</v>
          </cell>
          <cell r="G2093">
            <v>123</v>
          </cell>
          <cell r="H2093">
            <v>1</v>
          </cell>
          <cell r="I2093">
            <v>4</v>
          </cell>
          <cell r="J2093">
            <v>0</v>
          </cell>
          <cell r="K2093">
            <v>0</v>
          </cell>
          <cell r="L2093">
            <v>0</v>
          </cell>
          <cell r="M2093">
            <v>216</v>
          </cell>
          <cell r="N2093">
            <v>4</v>
          </cell>
        </row>
        <row r="2094">
          <cell r="A2094" t="str">
            <v>515</v>
          </cell>
          <cell r="B2094" t="str">
            <v>2209</v>
          </cell>
          <cell r="C2094" t="str">
            <v>C1</v>
          </cell>
          <cell r="D2094">
            <v>517</v>
          </cell>
          <cell r="E2094">
            <v>14</v>
          </cell>
          <cell r="F2094">
            <v>84</v>
          </cell>
          <cell r="G2094">
            <v>92</v>
          </cell>
          <cell r="H2094">
            <v>2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192</v>
          </cell>
          <cell r="N2094">
            <v>5</v>
          </cell>
        </row>
        <row r="2095">
          <cell r="A2095" t="str">
            <v>515</v>
          </cell>
          <cell r="B2095" t="str">
            <v>2210</v>
          </cell>
          <cell r="C2095" t="str">
            <v>B</v>
          </cell>
          <cell r="D2095">
            <v>694</v>
          </cell>
          <cell r="E2095">
            <v>3</v>
          </cell>
          <cell r="F2095">
            <v>138</v>
          </cell>
          <cell r="G2095">
            <v>121</v>
          </cell>
          <cell r="H2095">
            <v>1</v>
          </cell>
          <cell r="I2095">
            <v>2</v>
          </cell>
          <cell r="J2095">
            <v>0</v>
          </cell>
          <cell r="K2095">
            <v>0</v>
          </cell>
          <cell r="L2095">
            <v>0</v>
          </cell>
          <cell r="M2095">
            <v>265</v>
          </cell>
          <cell r="N2095">
            <v>3</v>
          </cell>
        </row>
        <row r="2096">
          <cell r="A2096" t="str">
            <v>515</v>
          </cell>
          <cell r="B2096" t="str">
            <v>2210</v>
          </cell>
          <cell r="C2096" t="str">
            <v>C1</v>
          </cell>
          <cell r="D2096">
            <v>695</v>
          </cell>
          <cell r="E2096">
            <v>7</v>
          </cell>
          <cell r="F2096">
            <v>111</v>
          </cell>
          <cell r="G2096">
            <v>110</v>
          </cell>
          <cell r="H2096">
            <v>3</v>
          </cell>
          <cell r="I2096">
            <v>2</v>
          </cell>
          <cell r="J2096">
            <v>0</v>
          </cell>
          <cell r="K2096">
            <v>0</v>
          </cell>
          <cell r="L2096">
            <v>0</v>
          </cell>
          <cell r="M2096">
            <v>233</v>
          </cell>
          <cell r="N2096">
            <v>13</v>
          </cell>
        </row>
        <row r="2097">
          <cell r="A2097" t="str">
            <v>515</v>
          </cell>
          <cell r="B2097" t="str">
            <v>2211</v>
          </cell>
          <cell r="C2097" t="str">
            <v>B</v>
          </cell>
          <cell r="D2097">
            <v>432</v>
          </cell>
          <cell r="E2097">
            <v>21</v>
          </cell>
          <cell r="F2097">
            <v>90</v>
          </cell>
          <cell r="G2097">
            <v>57</v>
          </cell>
          <cell r="H2097">
            <v>0</v>
          </cell>
          <cell r="I2097">
            <v>2</v>
          </cell>
          <cell r="J2097">
            <v>1</v>
          </cell>
          <cell r="K2097">
            <v>0</v>
          </cell>
          <cell r="L2097">
            <v>0</v>
          </cell>
          <cell r="M2097">
            <v>171</v>
          </cell>
          <cell r="N2097">
            <v>5</v>
          </cell>
        </row>
        <row r="2098">
          <cell r="A2098" t="str">
            <v>515</v>
          </cell>
          <cell r="B2098" t="str">
            <v>2212</v>
          </cell>
          <cell r="C2098" t="str">
            <v>B</v>
          </cell>
          <cell r="D2098">
            <v>463</v>
          </cell>
          <cell r="E2098">
            <v>50</v>
          </cell>
          <cell r="F2098">
            <v>84</v>
          </cell>
          <cell r="G2098">
            <v>84</v>
          </cell>
          <cell r="H2098">
            <v>1</v>
          </cell>
          <cell r="I2098">
            <v>3</v>
          </cell>
          <cell r="J2098">
            <v>0</v>
          </cell>
          <cell r="K2098">
            <v>0</v>
          </cell>
          <cell r="L2098">
            <v>0</v>
          </cell>
          <cell r="M2098">
            <v>222</v>
          </cell>
          <cell r="N2098">
            <v>3</v>
          </cell>
        </row>
        <row r="2099">
          <cell r="A2099" t="str">
            <v>515</v>
          </cell>
          <cell r="B2099" t="str">
            <v>2212</v>
          </cell>
          <cell r="C2099" t="str">
            <v>C1</v>
          </cell>
          <cell r="D2099">
            <v>464</v>
          </cell>
          <cell r="E2099">
            <v>50</v>
          </cell>
          <cell r="F2099">
            <v>92</v>
          </cell>
          <cell r="G2099">
            <v>60</v>
          </cell>
          <cell r="H2099">
            <v>1</v>
          </cell>
          <cell r="I2099">
            <v>3</v>
          </cell>
          <cell r="J2099">
            <v>0</v>
          </cell>
          <cell r="K2099">
            <v>0</v>
          </cell>
          <cell r="L2099">
            <v>0</v>
          </cell>
          <cell r="M2099">
            <v>206</v>
          </cell>
          <cell r="N2099">
            <v>3</v>
          </cell>
        </row>
        <row r="2100">
          <cell r="A2100" t="str">
            <v>515</v>
          </cell>
          <cell r="B2100" t="str">
            <v>2213</v>
          </cell>
          <cell r="C2100" t="str">
            <v>B</v>
          </cell>
          <cell r="D2100">
            <v>486</v>
          </cell>
          <cell r="E2100">
            <v>7</v>
          </cell>
          <cell r="F2100">
            <v>82</v>
          </cell>
          <cell r="G2100">
            <v>61</v>
          </cell>
          <cell r="H2100">
            <v>0</v>
          </cell>
          <cell r="I2100">
            <v>1</v>
          </cell>
          <cell r="J2100">
            <v>0</v>
          </cell>
          <cell r="K2100">
            <v>0</v>
          </cell>
          <cell r="L2100">
            <v>0</v>
          </cell>
          <cell r="M2100">
            <v>151</v>
          </cell>
          <cell r="N2100">
            <v>8</v>
          </cell>
        </row>
        <row r="2101">
          <cell r="A2101" t="str">
            <v>515</v>
          </cell>
          <cell r="B2101" t="str">
            <v>2213</v>
          </cell>
          <cell r="C2101" t="str">
            <v>C1</v>
          </cell>
          <cell r="D2101">
            <v>487</v>
          </cell>
          <cell r="E2101">
            <v>4</v>
          </cell>
          <cell r="F2101">
            <v>96</v>
          </cell>
          <cell r="G2101">
            <v>60</v>
          </cell>
          <cell r="H2101">
            <v>0</v>
          </cell>
          <cell r="I2101">
            <v>2</v>
          </cell>
          <cell r="J2101">
            <v>0</v>
          </cell>
          <cell r="K2101">
            <v>0</v>
          </cell>
          <cell r="L2101">
            <v>1</v>
          </cell>
          <cell r="M2101">
            <v>163</v>
          </cell>
          <cell r="N2101">
            <v>8</v>
          </cell>
        </row>
        <row r="2102">
          <cell r="A2102" t="str">
            <v>515</v>
          </cell>
          <cell r="B2102" t="str">
            <v>2214</v>
          </cell>
          <cell r="C2102" t="str">
            <v>B</v>
          </cell>
          <cell r="D2102">
            <v>736</v>
          </cell>
          <cell r="E2102">
            <v>7</v>
          </cell>
          <cell r="F2102">
            <v>160</v>
          </cell>
          <cell r="G2102">
            <v>79</v>
          </cell>
          <cell r="H2102">
            <v>6</v>
          </cell>
          <cell r="I2102">
            <v>24</v>
          </cell>
          <cell r="J2102">
            <v>0</v>
          </cell>
          <cell r="K2102">
            <v>0</v>
          </cell>
          <cell r="L2102">
            <v>0</v>
          </cell>
          <cell r="M2102">
            <v>276</v>
          </cell>
          <cell r="N2102">
            <v>10</v>
          </cell>
        </row>
        <row r="2103">
          <cell r="A2103" t="str">
            <v>515</v>
          </cell>
          <cell r="B2103" t="str">
            <v>2214</v>
          </cell>
          <cell r="C2103" t="str">
            <v>C1</v>
          </cell>
          <cell r="D2103">
            <v>737</v>
          </cell>
          <cell r="E2103">
            <v>10</v>
          </cell>
          <cell r="F2103">
            <v>150</v>
          </cell>
          <cell r="G2103">
            <v>99</v>
          </cell>
          <cell r="H2103">
            <v>3</v>
          </cell>
          <cell r="I2103">
            <v>21</v>
          </cell>
          <cell r="J2103">
            <v>0</v>
          </cell>
          <cell r="K2103">
            <v>0</v>
          </cell>
          <cell r="L2103">
            <v>0</v>
          </cell>
          <cell r="M2103">
            <v>283</v>
          </cell>
          <cell r="N2103">
            <v>10</v>
          </cell>
        </row>
        <row r="2104">
          <cell r="A2104" t="str">
            <v>515</v>
          </cell>
          <cell r="B2104" t="str">
            <v>2215</v>
          </cell>
          <cell r="C2104" t="str">
            <v>B</v>
          </cell>
          <cell r="D2104">
            <v>681</v>
          </cell>
          <cell r="E2104">
            <v>13</v>
          </cell>
          <cell r="F2104">
            <v>134</v>
          </cell>
          <cell r="G2104">
            <v>101</v>
          </cell>
          <cell r="H2104">
            <v>3</v>
          </cell>
          <cell r="I2104">
            <v>7</v>
          </cell>
          <cell r="J2104">
            <v>0</v>
          </cell>
          <cell r="K2104">
            <v>0</v>
          </cell>
          <cell r="L2104">
            <v>0</v>
          </cell>
          <cell r="M2104">
            <v>258</v>
          </cell>
          <cell r="N2104">
            <v>7</v>
          </cell>
        </row>
        <row r="2105">
          <cell r="A2105" t="str">
            <v>515</v>
          </cell>
          <cell r="B2105" t="str">
            <v>2215</v>
          </cell>
          <cell r="C2105" t="str">
            <v>C1</v>
          </cell>
          <cell r="D2105">
            <v>682</v>
          </cell>
          <cell r="E2105">
            <v>18</v>
          </cell>
          <cell r="F2105">
            <v>109</v>
          </cell>
          <cell r="G2105">
            <v>122</v>
          </cell>
          <cell r="H2105">
            <v>0</v>
          </cell>
          <cell r="I2105">
            <v>6</v>
          </cell>
          <cell r="J2105">
            <v>0</v>
          </cell>
          <cell r="K2105">
            <v>0</v>
          </cell>
          <cell r="L2105">
            <v>0</v>
          </cell>
          <cell r="M2105">
            <v>255</v>
          </cell>
          <cell r="N2105">
            <v>6</v>
          </cell>
        </row>
        <row r="2106">
          <cell r="A2106" t="str">
            <v>515</v>
          </cell>
          <cell r="B2106" t="str">
            <v>2216</v>
          </cell>
          <cell r="C2106" t="str">
            <v>B</v>
          </cell>
          <cell r="D2106">
            <v>706</v>
          </cell>
          <cell r="E2106">
            <v>30</v>
          </cell>
          <cell r="F2106">
            <v>155</v>
          </cell>
          <cell r="G2106">
            <v>126</v>
          </cell>
          <cell r="H2106">
            <v>2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313</v>
          </cell>
          <cell r="N2106">
            <v>9</v>
          </cell>
        </row>
        <row r="2107">
          <cell r="A2107" t="str">
            <v>515</v>
          </cell>
          <cell r="B2107" t="str">
            <v>2216</v>
          </cell>
          <cell r="C2107" t="str">
            <v>C1</v>
          </cell>
          <cell r="D2107">
            <v>707</v>
          </cell>
          <cell r="E2107">
            <v>23</v>
          </cell>
          <cell r="F2107">
            <v>130</v>
          </cell>
          <cell r="G2107">
            <v>131</v>
          </cell>
          <cell r="H2107">
            <v>1</v>
          </cell>
          <cell r="I2107">
            <v>4</v>
          </cell>
          <cell r="J2107">
            <v>0</v>
          </cell>
          <cell r="K2107">
            <v>0</v>
          </cell>
          <cell r="L2107">
            <v>0</v>
          </cell>
          <cell r="M2107">
            <v>289</v>
          </cell>
          <cell r="N2107">
            <v>0</v>
          </cell>
        </row>
        <row r="2108">
          <cell r="A2108" t="str">
            <v>515</v>
          </cell>
          <cell r="B2108" t="str">
            <v>2217</v>
          </cell>
          <cell r="C2108" t="str">
            <v>B</v>
          </cell>
          <cell r="D2108">
            <v>732</v>
          </cell>
          <cell r="E2108">
            <v>14</v>
          </cell>
          <cell r="F2108">
            <v>175</v>
          </cell>
          <cell r="G2108">
            <v>86</v>
          </cell>
          <cell r="H2108">
            <v>1</v>
          </cell>
          <cell r="I2108">
            <v>3</v>
          </cell>
          <cell r="J2108">
            <v>0</v>
          </cell>
          <cell r="K2108">
            <v>0</v>
          </cell>
          <cell r="L2108">
            <v>0</v>
          </cell>
          <cell r="M2108">
            <v>279</v>
          </cell>
          <cell r="N2108">
            <v>0</v>
          </cell>
        </row>
        <row r="2109">
          <cell r="A2109" t="str">
            <v>515</v>
          </cell>
          <cell r="B2109" t="str">
            <v>2217</v>
          </cell>
          <cell r="C2109" t="str">
            <v>C1</v>
          </cell>
          <cell r="D2109">
            <v>732</v>
          </cell>
          <cell r="E2109">
            <v>13</v>
          </cell>
          <cell r="F2109">
            <v>143</v>
          </cell>
          <cell r="G2109">
            <v>89</v>
          </cell>
          <cell r="H2109">
            <v>1</v>
          </cell>
          <cell r="I2109">
            <v>1</v>
          </cell>
          <cell r="J2109">
            <v>0</v>
          </cell>
          <cell r="K2109">
            <v>0</v>
          </cell>
          <cell r="L2109">
            <v>0</v>
          </cell>
          <cell r="M2109">
            <v>247</v>
          </cell>
          <cell r="N2109">
            <v>5</v>
          </cell>
        </row>
        <row r="2110">
          <cell r="A2110" t="str">
            <v>515</v>
          </cell>
          <cell r="B2110" t="str">
            <v>2218</v>
          </cell>
          <cell r="C2110" t="str">
            <v>B</v>
          </cell>
          <cell r="D2110">
            <v>500</v>
          </cell>
          <cell r="E2110">
            <v>2</v>
          </cell>
          <cell r="F2110">
            <v>123</v>
          </cell>
          <cell r="G2110">
            <v>44</v>
          </cell>
          <cell r="H2110">
            <v>4</v>
          </cell>
          <cell r="I2110">
            <v>8</v>
          </cell>
          <cell r="J2110">
            <v>0</v>
          </cell>
          <cell r="K2110">
            <v>0</v>
          </cell>
          <cell r="L2110">
            <v>0</v>
          </cell>
          <cell r="M2110">
            <v>181</v>
          </cell>
          <cell r="N2110">
            <v>18</v>
          </cell>
        </row>
        <row r="2111">
          <cell r="A2111" t="str">
            <v>515</v>
          </cell>
          <cell r="B2111" t="str">
            <v>2218</v>
          </cell>
          <cell r="C2111" t="str">
            <v>C1</v>
          </cell>
          <cell r="D2111">
            <v>500</v>
          </cell>
          <cell r="E2111">
            <v>3</v>
          </cell>
          <cell r="F2111">
            <v>128</v>
          </cell>
          <cell r="G2111">
            <v>60</v>
          </cell>
          <cell r="H2111">
            <v>1</v>
          </cell>
          <cell r="I2111">
            <v>9</v>
          </cell>
          <cell r="J2111">
            <v>0</v>
          </cell>
          <cell r="K2111">
            <v>0</v>
          </cell>
          <cell r="L2111">
            <v>0</v>
          </cell>
          <cell r="M2111">
            <v>201</v>
          </cell>
          <cell r="N2111">
            <v>0</v>
          </cell>
        </row>
        <row r="2112">
          <cell r="A2112" t="str">
            <v>515</v>
          </cell>
          <cell r="B2112" t="str">
            <v>2218</v>
          </cell>
          <cell r="C2112" t="str">
            <v>C2</v>
          </cell>
          <cell r="D2112">
            <v>501</v>
          </cell>
          <cell r="E2112">
            <v>4</v>
          </cell>
          <cell r="F2112">
            <v>145</v>
          </cell>
          <cell r="G2112">
            <v>59</v>
          </cell>
          <cell r="H2112">
            <v>7</v>
          </cell>
          <cell r="I2112">
            <v>9</v>
          </cell>
          <cell r="J2112">
            <v>0</v>
          </cell>
          <cell r="K2112">
            <v>0</v>
          </cell>
          <cell r="L2112">
            <v>0</v>
          </cell>
          <cell r="M2112">
            <v>224</v>
          </cell>
          <cell r="N2112">
            <v>11</v>
          </cell>
        </row>
        <row r="2113">
          <cell r="A2113" t="str">
            <v>515</v>
          </cell>
          <cell r="B2113" t="str">
            <v>2219</v>
          </cell>
          <cell r="C2113" t="str">
            <v>B</v>
          </cell>
          <cell r="D2113">
            <v>576</v>
          </cell>
          <cell r="E2113">
            <v>5</v>
          </cell>
          <cell r="F2113">
            <v>112</v>
          </cell>
          <cell r="G2113">
            <v>77</v>
          </cell>
          <cell r="H2113">
            <v>3</v>
          </cell>
          <cell r="I2113">
            <v>8</v>
          </cell>
          <cell r="J2113">
            <v>0</v>
          </cell>
          <cell r="K2113">
            <v>0</v>
          </cell>
          <cell r="L2113">
            <v>0</v>
          </cell>
          <cell r="M2113">
            <v>205</v>
          </cell>
          <cell r="N2113">
            <v>11</v>
          </cell>
        </row>
        <row r="2114">
          <cell r="A2114" t="str">
            <v>515</v>
          </cell>
          <cell r="B2114" t="str">
            <v>2219</v>
          </cell>
          <cell r="C2114" t="str">
            <v>C1</v>
          </cell>
          <cell r="D2114">
            <v>576</v>
          </cell>
          <cell r="E2114">
            <v>6</v>
          </cell>
          <cell r="F2114">
            <v>82</v>
          </cell>
          <cell r="G2114">
            <v>72</v>
          </cell>
          <cell r="H2114">
            <v>7</v>
          </cell>
          <cell r="I2114">
            <v>10</v>
          </cell>
          <cell r="J2114">
            <v>0</v>
          </cell>
          <cell r="K2114">
            <v>0</v>
          </cell>
          <cell r="L2114">
            <v>0</v>
          </cell>
          <cell r="M2114">
            <v>177</v>
          </cell>
          <cell r="N2114">
            <v>13</v>
          </cell>
        </row>
        <row r="2115">
          <cell r="A2115" t="str">
            <v>515</v>
          </cell>
          <cell r="B2115" t="str">
            <v>2220</v>
          </cell>
          <cell r="C2115" t="str">
            <v>B</v>
          </cell>
          <cell r="D2115">
            <v>622</v>
          </cell>
          <cell r="E2115">
            <v>21</v>
          </cell>
          <cell r="F2115">
            <v>145</v>
          </cell>
          <cell r="G2115">
            <v>100</v>
          </cell>
          <cell r="H2115">
            <v>3</v>
          </cell>
          <cell r="I2115">
            <v>5</v>
          </cell>
          <cell r="J2115">
            <v>0</v>
          </cell>
          <cell r="K2115">
            <v>0</v>
          </cell>
          <cell r="L2115">
            <v>0</v>
          </cell>
          <cell r="M2115">
            <v>274</v>
          </cell>
          <cell r="N2115">
            <v>1</v>
          </cell>
        </row>
        <row r="2116">
          <cell r="A2116" t="str">
            <v>515</v>
          </cell>
          <cell r="B2116" t="str">
            <v>2221</v>
          </cell>
          <cell r="C2116" t="str">
            <v>B</v>
          </cell>
          <cell r="D2116">
            <v>496</v>
          </cell>
          <cell r="E2116">
            <v>10</v>
          </cell>
          <cell r="F2116">
            <v>104</v>
          </cell>
          <cell r="G2116">
            <v>73</v>
          </cell>
          <cell r="H2116">
            <v>4</v>
          </cell>
          <cell r="I2116">
            <v>3</v>
          </cell>
          <cell r="J2116">
            <v>0</v>
          </cell>
          <cell r="K2116">
            <v>0</v>
          </cell>
          <cell r="L2116">
            <v>0</v>
          </cell>
          <cell r="M2116">
            <v>194</v>
          </cell>
          <cell r="N2116">
            <v>4</v>
          </cell>
        </row>
        <row r="2117">
          <cell r="A2117" t="str">
            <v>515</v>
          </cell>
          <cell r="B2117" t="str">
            <v>2221</v>
          </cell>
          <cell r="C2117" t="str">
            <v>C1</v>
          </cell>
          <cell r="D2117">
            <v>496</v>
          </cell>
          <cell r="E2117">
            <v>6</v>
          </cell>
          <cell r="F2117">
            <v>86</v>
          </cell>
          <cell r="G2117">
            <v>70</v>
          </cell>
          <cell r="H2117">
            <v>2</v>
          </cell>
          <cell r="I2117">
            <v>1</v>
          </cell>
          <cell r="J2117">
            <v>0</v>
          </cell>
          <cell r="K2117">
            <v>0</v>
          </cell>
          <cell r="L2117">
            <v>0</v>
          </cell>
          <cell r="M2117">
            <v>165</v>
          </cell>
          <cell r="N2117">
            <v>2</v>
          </cell>
        </row>
        <row r="2118">
          <cell r="A2118" t="str">
            <v>515</v>
          </cell>
          <cell r="B2118" t="str">
            <v>2222</v>
          </cell>
          <cell r="C2118" t="str">
            <v>B</v>
          </cell>
          <cell r="D2118" t="str">
            <v>ESTA CASILLA NO SE INSTALO</v>
          </cell>
        </row>
        <row r="2119">
          <cell r="A2119" t="str">
            <v>515</v>
          </cell>
          <cell r="B2119" t="str">
            <v>2222</v>
          </cell>
          <cell r="C2119" t="str">
            <v>X1</v>
          </cell>
          <cell r="D2119" t="str">
            <v>ESTA CASILLA NO SE INSTALO</v>
          </cell>
        </row>
        <row r="2120">
          <cell r="A2120" t="str">
            <v>515</v>
          </cell>
          <cell r="B2120" t="str">
            <v>2223</v>
          </cell>
          <cell r="C2120" t="str">
            <v>B</v>
          </cell>
          <cell r="D2120">
            <v>352</v>
          </cell>
          <cell r="E2120">
            <v>0</v>
          </cell>
          <cell r="F2120">
            <v>164</v>
          </cell>
          <cell r="G2120">
            <v>48</v>
          </cell>
          <cell r="H2120">
            <v>2</v>
          </cell>
          <cell r="I2120">
            <v>4</v>
          </cell>
          <cell r="J2120">
            <v>0</v>
          </cell>
          <cell r="K2120">
            <v>0</v>
          </cell>
          <cell r="L2120">
            <v>0</v>
          </cell>
          <cell r="M2120">
            <v>218</v>
          </cell>
          <cell r="N2120">
            <v>9</v>
          </cell>
        </row>
        <row r="2121">
          <cell r="A2121" t="str">
            <v>515</v>
          </cell>
          <cell r="B2121" t="str">
            <v>2223</v>
          </cell>
          <cell r="C2121" t="str">
            <v>X1</v>
          </cell>
          <cell r="D2121">
            <v>90</v>
          </cell>
          <cell r="E2121">
            <v>0</v>
          </cell>
          <cell r="F2121">
            <v>43</v>
          </cell>
          <cell r="G2121">
            <v>23</v>
          </cell>
          <cell r="H2121">
            <v>1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67</v>
          </cell>
          <cell r="N2121">
            <v>2</v>
          </cell>
        </row>
        <row r="2122">
          <cell r="A2122" t="str">
            <v>515</v>
          </cell>
          <cell r="B2122" t="str">
            <v>2224</v>
          </cell>
          <cell r="C2122" t="str">
            <v>B</v>
          </cell>
          <cell r="D2122">
            <v>704</v>
          </cell>
          <cell r="E2122">
            <v>14</v>
          </cell>
          <cell r="F2122">
            <v>142</v>
          </cell>
          <cell r="G2122">
            <v>110</v>
          </cell>
          <cell r="H2122">
            <v>4</v>
          </cell>
          <cell r="I2122">
            <v>15</v>
          </cell>
          <cell r="J2122">
            <v>0</v>
          </cell>
          <cell r="K2122">
            <v>0</v>
          </cell>
          <cell r="L2122">
            <v>0</v>
          </cell>
          <cell r="M2122">
            <v>285</v>
          </cell>
          <cell r="N2122">
            <v>12</v>
          </cell>
        </row>
        <row r="2123">
          <cell r="A2123" t="str">
            <v>515</v>
          </cell>
          <cell r="B2123" t="str">
            <v>2224</v>
          </cell>
          <cell r="C2123" t="str">
            <v>X1</v>
          </cell>
          <cell r="D2123">
            <v>226</v>
          </cell>
          <cell r="E2123">
            <v>0</v>
          </cell>
          <cell r="F2123">
            <v>140</v>
          </cell>
          <cell r="G2123">
            <v>28</v>
          </cell>
          <cell r="H2123">
            <v>2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170</v>
          </cell>
          <cell r="N2123">
            <v>1</v>
          </cell>
        </row>
        <row r="2124">
          <cell r="A2124" t="str">
            <v>515</v>
          </cell>
          <cell r="B2124" t="str">
            <v>2225</v>
          </cell>
          <cell r="C2124" t="str">
            <v>B</v>
          </cell>
          <cell r="D2124">
            <v>280</v>
          </cell>
          <cell r="E2124">
            <v>0</v>
          </cell>
          <cell r="F2124">
            <v>83</v>
          </cell>
          <cell r="G2124">
            <v>66</v>
          </cell>
          <cell r="H2124">
            <v>1</v>
          </cell>
          <cell r="I2124">
            <v>1</v>
          </cell>
          <cell r="J2124">
            <v>0</v>
          </cell>
          <cell r="K2124">
            <v>0</v>
          </cell>
          <cell r="L2124">
            <v>0</v>
          </cell>
          <cell r="M2124">
            <v>151</v>
          </cell>
          <cell r="N2124">
            <v>4</v>
          </cell>
        </row>
        <row r="2125">
          <cell r="A2125" t="str">
            <v>515</v>
          </cell>
          <cell r="B2125" t="str">
            <v>2226</v>
          </cell>
          <cell r="C2125" t="str">
            <v>B</v>
          </cell>
          <cell r="D2125">
            <v>545</v>
          </cell>
          <cell r="E2125" t="str">
            <v>ESTA CASILLA FUE DESTRUIDA</v>
          </cell>
        </row>
        <row r="2126">
          <cell r="A2126" t="str">
            <v>515</v>
          </cell>
          <cell r="B2126" t="str">
            <v>2226</v>
          </cell>
          <cell r="C2126" t="str">
            <v>X1</v>
          </cell>
          <cell r="D2126">
            <v>591</v>
          </cell>
          <cell r="E2126">
            <v>2</v>
          </cell>
          <cell r="F2126">
            <v>167</v>
          </cell>
          <cell r="G2126">
            <v>129</v>
          </cell>
          <cell r="H2126">
            <v>1</v>
          </cell>
          <cell r="I2126">
            <v>1</v>
          </cell>
          <cell r="J2126">
            <v>0</v>
          </cell>
          <cell r="K2126">
            <v>0</v>
          </cell>
          <cell r="L2126">
            <v>0</v>
          </cell>
          <cell r="M2126">
            <v>300</v>
          </cell>
          <cell r="N2126">
            <v>9</v>
          </cell>
        </row>
        <row r="2127">
          <cell r="A2127" t="str">
            <v>515</v>
          </cell>
          <cell r="B2127" t="str">
            <v>2227</v>
          </cell>
          <cell r="C2127" t="str">
            <v>B</v>
          </cell>
          <cell r="D2127">
            <v>400</v>
          </cell>
          <cell r="E2127">
            <v>3</v>
          </cell>
          <cell r="F2127">
            <v>132</v>
          </cell>
          <cell r="G2127">
            <v>121</v>
          </cell>
          <cell r="H2127">
            <v>1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257</v>
          </cell>
          <cell r="N2127">
            <v>12</v>
          </cell>
        </row>
        <row r="2128">
          <cell r="A2128" t="str">
            <v>515</v>
          </cell>
          <cell r="B2128" t="str">
            <v>2227</v>
          </cell>
          <cell r="C2128" t="str">
            <v>C1</v>
          </cell>
          <cell r="D2128">
            <v>400</v>
          </cell>
          <cell r="E2128">
            <v>1</v>
          </cell>
          <cell r="F2128">
            <v>111</v>
          </cell>
          <cell r="G2128">
            <v>144</v>
          </cell>
          <cell r="H2128">
            <v>0</v>
          </cell>
          <cell r="I2128">
            <v>1</v>
          </cell>
          <cell r="J2128">
            <v>1</v>
          </cell>
          <cell r="K2128">
            <v>0</v>
          </cell>
          <cell r="L2128">
            <v>1</v>
          </cell>
          <cell r="M2128">
            <v>259</v>
          </cell>
          <cell r="N2128">
            <v>10</v>
          </cell>
        </row>
        <row r="2129">
          <cell r="A2129" t="str">
            <v>515</v>
          </cell>
          <cell r="B2129" t="str">
            <v>2227</v>
          </cell>
          <cell r="C2129" t="str">
            <v>X1</v>
          </cell>
          <cell r="D2129">
            <v>182</v>
          </cell>
          <cell r="E2129">
            <v>0</v>
          </cell>
          <cell r="F2129">
            <v>97</v>
          </cell>
          <cell r="G2129">
            <v>41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138</v>
          </cell>
          <cell r="N2129">
            <v>1</v>
          </cell>
        </row>
        <row r="2130">
          <cell r="A2130" t="str">
            <v>515</v>
          </cell>
          <cell r="B2130" t="str">
            <v>2228</v>
          </cell>
          <cell r="C2130" t="str">
            <v>B</v>
          </cell>
          <cell r="D2130">
            <v>512</v>
          </cell>
          <cell r="E2130" t="str">
            <v>ESTA CASILLA FUE DESTRUIDA</v>
          </cell>
        </row>
        <row r="2131">
          <cell r="A2131" t="str">
            <v>515</v>
          </cell>
          <cell r="B2131" t="str">
            <v>2228</v>
          </cell>
          <cell r="C2131" t="str">
            <v>C1</v>
          </cell>
          <cell r="D2131">
            <v>512</v>
          </cell>
          <cell r="E2131" t="str">
            <v>ESTA CASILLA FUE DESTRUIDA</v>
          </cell>
        </row>
        <row r="2132">
          <cell r="A2132" t="str">
            <v>520</v>
          </cell>
          <cell r="B2132" t="str">
            <v>2237</v>
          </cell>
          <cell r="C2132" t="str">
            <v>B</v>
          </cell>
          <cell r="D2132">
            <v>527</v>
          </cell>
          <cell r="E2132">
            <v>0</v>
          </cell>
          <cell r="F2132">
            <v>125</v>
          </cell>
          <cell r="G2132">
            <v>122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247</v>
          </cell>
          <cell r="N2132">
            <v>1</v>
          </cell>
        </row>
        <row r="2133">
          <cell r="A2133" t="str">
            <v>520</v>
          </cell>
          <cell r="B2133" t="str">
            <v>2238</v>
          </cell>
          <cell r="C2133" t="str">
            <v>B</v>
          </cell>
          <cell r="D2133">
            <v>512</v>
          </cell>
          <cell r="E2133">
            <v>0</v>
          </cell>
          <cell r="F2133">
            <v>197</v>
          </cell>
          <cell r="G2133">
            <v>110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307</v>
          </cell>
          <cell r="N2133">
            <v>4</v>
          </cell>
        </row>
        <row r="2134">
          <cell r="A2134" t="str">
            <v>520</v>
          </cell>
          <cell r="B2134" t="str">
            <v>2239</v>
          </cell>
          <cell r="C2134" t="str">
            <v>B</v>
          </cell>
          <cell r="D2134">
            <v>520</v>
          </cell>
          <cell r="E2134">
            <v>0</v>
          </cell>
          <cell r="F2134">
            <v>186</v>
          </cell>
          <cell r="G2134">
            <v>115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301</v>
          </cell>
          <cell r="N2134">
            <v>2</v>
          </cell>
        </row>
        <row r="2135">
          <cell r="A2135" t="str">
            <v>520</v>
          </cell>
          <cell r="B2135" t="str">
            <v>2240</v>
          </cell>
          <cell r="C2135" t="str">
            <v>B</v>
          </cell>
          <cell r="D2135">
            <v>283</v>
          </cell>
          <cell r="E2135">
            <v>0</v>
          </cell>
          <cell r="F2135">
            <v>60</v>
          </cell>
          <cell r="G2135">
            <v>40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100</v>
          </cell>
          <cell r="N2135">
            <v>4</v>
          </cell>
        </row>
        <row r="2136">
          <cell r="A2136" t="str">
            <v>520</v>
          </cell>
          <cell r="B2136" t="str">
            <v>2241</v>
          </cell>
          <cell r="C2136" t="str">
            <v>B</v>
          </cell>
          <cell r="D2136">
            <v>81</v>
          </cell>
          <cell r="E2136" t="str">
            <v>ESTA CASILLA NO SE INSTALO POR ACUERDO DEL CONSEJO MUNICIPAL ELECTORAL</v>
          </cell>
        </row>
        <row r="2137">
          <cell r="A2137" t="str">
            <v>520</v>
          </cell>
          <cell r="B2137" t="str">
            <v>2242</v>
          </cell>
          <cell r="C2137" t="str">
            <v>B</v>
          </cell>
          <cell r="D2137">
            <v>423</v>
          </cell>
          <cell r="E2137" t="str">
            <v>ESTA CASILLA NO SE INSTALO POR ACUERDO DEL CONSEJO MUNICIPAL ELECTORAL</v>
          </cell>
        </row>
        <row r="2138">
          <cell r="A2138" t="str">
            <v>520</v>
          </cell>
          <cell r="B2138" t="str">
            <v>2242</v>
          </cell>
          <cell r="C2138" t="str">
            <v>C1</v>
          </cell>
          <cell r="D2138">
            <v>423</v>
          </cell>
          <cell r="E2138" t="str">
            <v>ESTA CASILLA NO SE INSTALO POR ACUERDO DEL CONSEJO MUNICIPAL ELECTORAL</v>
          </cell>
        </row>
        <row r="2139">
          <cell r="A2139" t="str">
            <v>520</v>
          </cell>
          <cell r="B2139" t="str">
            <v>2243</v>
          </cell>
          <cell r="C2139" t="str">
            <v>B</v>
          </cell>
          <cell r="D2139">
            <v>653</v>
          </cell>
          <cell r="E2139">
            <v>0</v>
          </cell>
          <cell r="F2139">
            <v>90</v>
          </cell>
          <cell r="G2139">
            <v>216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306</v>
          </cell>
          <cell r="N2139">
            <v>7</v>
          </cell>
        </row>
        <row r="2140">
          <cell r="A2140" t="str">
            <v>525</v>
          </cell>
          <cell r="B2140" t="str">
            <v>2249</v>
          </cell>
          <cell r="C2140" t="str">
            <v>B</v>
          </cell>
          <cell r="D2140">
            <v>491</v>
          </cell>
          <cell r="E2140">
            <v>11</v>
          </cell>
          <cell r="F2140">
            <v>207</v>
          </cell>
          <cell r="G2140">
            <v>155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373</v>
          </cell>
          <cell r="N2140">
            <v>0</v>
          </cell>
        </row>
        <row r="2141">
          <cell r="A2141" t="str">
            <v>525</v>
          </cell>
          <cell r="B2141" t="str">
            <v>2249</v>
          </cell>
          <cell r="C2141" t="str">
            <v>C1</v>
          </cell>
          <cell r="D2141">
            <v>492</v>
          </cell>
          <cell r="E2141">
            <v>7</v>
          </cell>
          <cell r="F2141">
            <v>208</v>
          </cell>
          <cell r="G2141">
            <v>160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375</v>
          </cell>
          <cell r="N2141">
            <v>3</v>
          </cell>
        </row>
        <row r="2142">
          <cell r="A2142" t="str">
            <v>525</v>
          </cell>
          <cell r="B2142" t="str">
            <v>2250</v>
          </cell>
          <cell r="C2142" t="str">
            <v>B</v>
          </cell>
          <cell r="D2142">
            <v>446</v>
          </cell>
          <cell r="E2142">
            <v>5</v>
          </cell>
          <cell r="F2142">
            <v>174</v>
          </cell>
          <cell r="G2142">
            <v>153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332</v>
          </cell>
          <cell r="N2142">
            <v>1</v>
          </cell>
        </row>
        <row r="2143">
          <cell r="A2143" t="str">
            <v>525</v>
          </cell>
          <cell r="B2143" t="str">
            <v>2250</v>
          </cell>
          <cell r="C2143" t="str">
            <v>C1</v>
          </cell>
          <cell r="D2143">
            <v>447</v>
          </cell>
          <cell r="E2143">
            <v>5</v>
          </cell>
          <cell r="F2143">
            <v>161</v>
          </cell>
          <cell r="G2143">
            <v>177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343</v>
          </cell>
          <cell r="N2143">
            <v>0</v>
          </cell>
        </row>
        <row r="2144">
          <cell r="A2144" t="str">
            <v>525</v>
          </cell>
          <cell r="B2144" t="str">
            <v>2251</v>
          </cell>
          <cell r="C2144" t="str">
            <v>B</v>
          </cell>
          <cell r="D2144">
            <v>380</v>
          </cell>
          <cell r="E2144">
            <v>4</v>
          </cell>
          <cell r="F2144">
            <v>140</v>
          </cell>
          <cell r="G2144">
            <v>130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274</v>
          </cell>
          <cell r="N2144">
            <v>0</v>
          </cell>
        </row>
        <row r="2145">
          <cell r="A2145" t="str">
            <v>525</v>
          </cell>
          <cell r="B2145" t="str">
            <v>2251</v>
          </cell>
          <cell r="C2145" t="str">
            <v>C1</v>
          </cell>
          <cell r="D2145">
            <v>380</v>
          </cell>
          <cell r="E2145">
            <v>0</v>
          </cell>
          <cell r="F2145">
            <v>149</v>
          </cell>
          <cell r="G2145">
            <v>128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277</v>
          </cell>
          <cell r="N2145">
            <v>1</v>
          </cell>
        </row>
        <row r="2146">
          <cell r="A2146" t="str">
            <v>525</v>
          </cell>
          <cell r="B2146" t="str">
            <v>2252</v>
          </cell>
          <cell r="C2146" t="str">
            <v>B</v>
          </cell>
          <cell r="D2146">
            <v>734</v>
          </cell>
          <cell r="E2146">
            <v>3</v>
          </cell>
          <cell r="F2146">
            <v>327</v>
          </cell>
          <cell r="G2146">
            <v>188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518</v>
          </cell>
          <cell r="N2146">
            <v>1</v>
          </cell>
        </row>
        <row r="2147">
          <cell r="A2147" t="str">
            <v>525</v>
          </cell>
          <cell r="B2147" t="str">
            <v>2253</v>
          </cell>
          <cell r="C2147" t="str">
            <v>B</v>
          </cell>
          <cell r="D2147">
            <v>455</v>
          </cell>
          <cell r="E2147">
            <v>2</v>
          </cell>
          <cell r="F2147">
            <v>129</v>
          </cell>
          <cell r="G2147">
            <v>173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304</v>
          </cell>
          <cell r="N2147">
            <v>1</v>
          </cell>
        </row>
        <row r="2148">
          <cell r="A2148" t="str">
            <v>525</v>
          </cell>
          <cell r="B2148" t="str">
            <v>2253</v>
          </cell>
          <cell r="C2148" t="str">
            <v>C1</v>
          </cell>
          <cell r="D2148">
            <v>455</v>
          </cell>
          <cell r="E2148">
            <v>2</v>
          </cell>
          <cell r="F2148">
            <v>155</v>
          </cell>
          <cell r="G2148">
            <v>162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319</v>
          </cell>
          <cell r="N2148">
            <v>0</v>
          </cell>
        </row>
        <row r="2149">
          <cell r="A2149" t="str">
            <v>525</v>
          </cell>
          <cell r="B2149" t="str">
            <v>2254</v>
          </cell>
          <cell r="C2149" t="str">
            <v>B</v>
          </cell>
          <cell r="D2149">
            <v>436</v>
          </cell>
          <cell r="E2149">
            <v>0</v>
          </cell>
          <cell r="F2149">
            <v>155</v>
          </cell>
          <cell r="G2149">
            <v>191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346</v>
          </cell>
          <cell r="N2149">
            <v>0</v>
          </cell>
        </row>
        <row r="2150">
          <cell r="A2150" t="str">
            <v>525</v>
          </cell>
          <cell r="B2150" t="str">
            <v>2255</v>
          </cell>
          <cell r="C2150" t="str">
            <v>B</v>
          </cell>
          <cell r="D2150">
            <v>502</v>
          </cell>
          <cell r="E2150">
            <v>0</v>
          </cell>
          <cell r="F2150">
            <v>196</v>
          </cell>
          <cell r="G2150">
            <v>210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406</v>
          </cell>
          <cell r="N2150">
            <v>0</v>
          </cell>
        </row>
        <row r="2151">
          <cell r="A2151" t="str">
            <v>525</v>
          </cell>
          <cell r="B2151" t="str">
            <v>2256</v>
          </cell>
          <cell r="C2151" t="str">
            <v>B</v>
          </cell>
          <cell r="D2151">
            <v>108</v>
          </cell>
          <cell r="E2151">
            <v>0</v>
          </cell>
          <cell r="F2151">
            <v>28</v>
          </cell>
          <cell r="G2151">
            <v>67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95</v>
          </cell>
          <cell r="N2151">
            <v>0</v>
          </cell>
        </row>
        <row r="2152">
          <cell r="A2152" t="str">
            <v>525</v>
          </cell>
          <cell r="B2152" t="str">
            <v>2257</v>
          </cell>
          <cell r="C2152" t="str">
            <v>B</v>
          </cell>
          <cell r="D2152">
            <v>712</v>
          </cell>
          <cell r="E2152">
            <v>0</v>
          </cell>
          <cell r="F2152">
            <v>279</v>
          </cell>
          <cell r="G2152">
            <v>261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540</v>
          </cell>
          <cell r="N2152">
            <v>3</v>
          </cell>
        </row>
        <row r="2153">
          <cell r="A2153" t="str">
            <v>534</v>
          </cell>
          <cell r="B2153" t="str">
            <v>2275</v>
          </cell>
          <cell r="C2153" t="str">
            <v>B</v>
          </cell>
          <cell r="D2153">
            <v>423</v>
          </cell>
          <cell r="E2153">
            <v>0</v>
          </cell>
          <cell r="F2153">
            <v>128</v>
          </cell>
          <cell r="G2153">
            <v>91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219</v>
          </cell>
          <cell r="N2153">
            <v>0</v>
          </cell>
        </row>
        <row r="2154">
          <cell r="A2154" t="str">
            <v>534</v>
          </cell>
          <cell r="B2154" t="str">
            <v>2275</v>
          </cell>
          <cell r="C2154" t="str">
            <v>C1</v>
          </cell>
          <cell r="D2154">
            <v>423</v>
          </cell>
          <cell r="E2154">
            <v>0</v>
          </cell>
          <cell r="F2154">
            <v>141</v>
          </cell>
          <cell r="G2154">
            <v>103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244</v>
          </cell>
          <cell r="N2154">
            <v>0</v>
          </cell>
        </row>
        <row r="2155">
          <cell r="A2155" t="str">
            <v>534</v>
          </cell>
          <cell r="B2155" t="str">
            <v>2276</v>
          </cell>
          <cell r="C2155" t="str">
            <v>B</v>
          </cell>
          <cell r="D2155">
            <v>675</v>
          </cell>
          <cell r="E2155">
            <v>0</v>
          </cell>
          <cell r="F2155">
            <v>217</v>
          </cell>
          <cell r="G2155">
            <v>151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368</v>
          </cell>
          <cell r="N2155">
            <v>15</v>
          </cell>
        </row>
        <row r="2156">
          <cell r="A2156" t="str">
            <v>534</v>
          </cell>
          <cell r="B2156" t="str">
            <v>2277</v>
          </cell>
          <cell r="C2156" t="str">
            <v>B</v>
          </cell>
          <cell r="D2156">
            <v>261</v>
          </cell>
          <cell r="E2156">
            <v>0</v>
          </cell>
          <cell r="F2156">
            <v>89</v>
          </cell>
          <cell r="G2156">
            <v>2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91</v>
          </cell>
          <cell r="N2156">
            <v>2</v>
          </cell>
        </row>
        <row r="2157">
          <cell r="A2157" t="str">
            <v>534</v>
          </cell>
          <cell r="B2157" t="str">
            <v>2278</v>
          </cell>
          <cell r="C2157" t="str">
            <v>B</v>
          </cell>
          <cell r="D2157">
            <v>347</v>
          </cell>
          <cell r="E2157">
            <v>0</v>
          </cell>
          <cell r="F2157">
            <v>90</v>
          </cell>
          <cell r="G2157">
            <v>86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176</v>
          </cell>
          <cell r="N2157">
            <v>5</v>
          </cell>
        </row>
        <row r="2158">
          <cell r="A2158" t="str">
            <v>534</v>
          </cell>
          <cell r="B2158" t="str">
            <v>2279</v>
          </cell>
          <cell r="C2158" t="str">
            <v>B</v>
          </cell>
          <cell r="D2158">
            <v>335</v>
          </cell>
          <cell r="E2158">
            <v>0</v>
          </cell>
          <cell r="F2158">
            <v>22</v>
          </cell>
          <cell r="G2158">
            <v>42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64</v>
          </cell>
          <cell r="N2158">
            <v>10</v>
          </cell>
        </row>
        <row r="2159">
          <cell r="A2159" t="str">
            <v>534</v>
          </cell>
          <cell r="B2159" t="str">
            <v>2280</v>
          </cell>
          <cell r="C2159" t="str">
            <v>B</v>
          </cell>
          <cell r="D2159">
            <v>92</v>
          </cell>
          <cell r="E2159">
            <v>0</v>
          </cell>
          <cell r="F2159">
            <v>30</v>
          </cell>
          <cell r="G2159">
            <v>13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43</v>
          </cell>
          <cell r="N2159">
            <v>3</v>
          </cell>
        </row>
        <row r="2160">
          <cell r="A2160" t="str">
            <v>534</v>
          </cell>
          <cell r="B2160" t="str">
            <v>2281</v>
          </cell>
          <cell r="C2160" t="str">
            <v>B</v>
          </cell>
          <cell r="D2160">
            <v>268</v>
          </cell>
          <cell r="E2160">
            <v>0</v>
          </cell>
          <cell r="F2160">
            <v>27</v>
          </cell>
          <cell r="G2160">
            <v>14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41</v>
          </cell>
          <cell r="N2160">
            <v>6</v>
          </cell>
        </row>
        <row r="2161">
          <cell r="A2161" t="str">
            <v>534</v>
          </cell>
          <cell r="B2161" t="str">
            <v>2282</v>
          </cell>
          <cell r="C2161" t="str">
            <v>B</v>
          </cell>
          <cell r="D2161">
            <v>283</v>
          </cell>
          <cell r="E2161">
            <v>0</v>
          </cell>
          <cell r="F2161">
            <v>99</v>
          </cell>
          <cell r="G2161">
            <v>29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128</v>
          </cell>
          <cell r="N2161">
            <v>0</v>
          </cell>
        </row>
        <row r="2162">
          <cell r="A2162" t="str">
            <v>534</v>
          </cell>
          <cell r="B2162" t="str">
            <v>2283</v>
          </cell>
          <cell r="C2162" t="str">
            <v>B</v>
          </cell>
          <cell r="D2162">
            <v>162</v>
          </cell>
          <cell r="E2162">
            <v>0</v>
          </cell>
          <cell r="F2162">
            <v>65</v>
          </cell>
          <cell r="G2162">
            <v>15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80</v>
          </cell>
          <cell r="N2162">
            <v>2</v>
          </cell>
        </row>
        <row r="2163">
          <cell r="A2163" t="str">
            <v>534</v>
          </cell>
          <cell r="B2163" t="str">
            <v>2284</v>
          </cell>
          <cell r="C2163" t="str">
            <v>B</v>
          </cell>
          <cell r="D2163">
            <v>176</v>
          </cell>
          <cell r="E2163">
            <v>0</v>
          </cell>
          <cell r="F2163">
            <v>40</v>
          </cell>
          <cell r="G2163">
            <v>52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92</v>
          </cell>
          <cell r="N2163">
            <v>3</v>
          </cell>
        </row>
        <row r="2164">
          <cell r="A2164" t="str">
            <v>534</v>
          </cell>
          <cell r="B2164" t="str">
            <v>2285</v>
          </cell>
          <cell r="C2164" t="str">
            <v>B</v>
          </cell>
          <cell r="D2164">
            <v>282</v>
          </cell>
          <cell r="E2164">
            <v>0</v>
          </cell>
          <cell r="F2164">
            <v>16</v>
          </cell>
          <cell r="G2164">
            <v>77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93</v>
          </cell>
          <cell r="N2164">
            <v>7</v>
          </cell>
        </row>
        <row r="2165">
          <cell r="A2165" t="str">
            <v>534</v>
          </cell>
          <cell r="B2165" t="str">
            <v>2286</v>
          </cell>
          <cell r="C2165" t="str">
            <v>B</v>
          </cell>
          <cell r="D2165">
            <v>184</v>
          </cell>
          <cell r="E2165">
            <v>0</v>
          </cell>
          <cell r="F2165">
            <v>13</v>
          </cell>
          <cell r="G2165">
            <v>46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59</v>
          </cell>
          <cell r="N2165">
            <v>2</v>
          </cell>
        </row>
        <row r="2166">
          <cell r="A2166" t="str">
            <v>534</v>
          </cell>
          <cell r="B2166" t="str">
            <v>2287</v>
          </cell>
          <cell r="C2166" t="str">
            <v>B</v>
          </cell>
          <cell r="D2166">
            <v>180</v>
          </cell>
          <cell r="E2166">
            <v>0</v>
          </cell>
          <cell r="F2166">
            <v>35</v>
          </cell>
          <cell r="G2166">
            <v>7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42</v>
          </cell>
          <cell r="N2166">
            <v>27</v>
          </cell>
        </row>
        <row r="2167">
          <cell r="A2167" t="str">
            <v>534</v>
          </cell>
          <cell r="B2167" t="str">
            <v>2288</v>
          </cell>
          <cell r="C2167" t="str">
            <v>B</v>
          </cell>
          <cell r="D2167">
            <v>117</v>
          </cell>
          <cell r="E2167">
            <v>0</v>
          </cell>
          <cell r="F2167">
            <v>37</v>
          </cell>
          <cell r="G2167">
            <v>21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58</v>
          </cell>
          <cell r="N2167">
            <v>4</v>
          </cell>
        </row>
        <row r="2168">
          <cell r="A2168" t="str">
            <v>534</v>
          </cell>
          <cell r="B2168" t="str">
            <v>2289</v>
          </cell>
          <cell r="C2168" t="str">
            <v>B</v>
          </cell>
          <cell r="D2168">
            <v>269</v>
          </cell>
          <cell r="E2168">
            <v>0</v>
          </cell>
          <cell r="F2168">
            <v>30</v>
          </cell>
          <cell r="G2168">
            <v>32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62</v>
          </cell>
          <cell r="N2168">
            <v>6</v>
          </cell>
        </row>
        <row r="2169">
          <cell r="A2169" t="str">
            <v>536</v>
          </cell>
          <cell r="B2169" t="str">
            <v>2291</v>
          </cell>
          <cell r="C2169" t="str">
            <v>B</v>
          </cell>
          <cell r="D2169">
            <v>383</v>
          </cell>
          <cell r="E2169">
            <v>0</v>
          </cell>
          <cell r="F2169">
            <v>66</v>
          </cell>
          <cell r="G2169">
            <v>108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174</v>
          </cell>
          <cell r="N2169">
            <v>3</v>
          </cell>
        </row>
        <row r="2170">
          <cell r="A2170" t="str">
            <v>536</v>
          </cell>
          <cell r="B2170" t="str">
            <v>2292</v>
          </cell>
          <cell r="C2170" t="str">
            <v>B</v>
          </cell>
          <cell r="D2170">
            <v>514</v>
          </cell>
          <cell r="E2170">
            <v>0</v>
          </cell>
          <cell r="F2170">
            <v>146</v>
          </cell>
          <cell r="G2170">
            <v>109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255</v>
          </cell>
          <cell r="N2170">
            <v>27</v>
          </cell>
        </row>
        <row r="2171">
          <cell r="A2171" t="str">
            <v>536</v>
          </cell>
          <cell r="B2171" t="str">
            <v>2292</v>
          </cell>
          <cell r="C2171" t="str">
            <v>C1</v>
          </cell>
          <cell r="D2171">
            <v>514</v>
          </cell>
          <cell r="E2171">
            <v>0</v>
          </cell>
          <cell r="F2171">
            <v>138</v>
          </cell>
          <cell r="G2171">
            <v>123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261</v>
          </cell>
          <cell r="N2171">
            <v>17</v>
          </cell>
        </row>
        <row r="2172">
          <cell r="A2172" t="str">
            <v>536</v>
          </cell>
          <cell r="B2172" t="str">
            <v>2293</v>
          </cell>
          <cell r="C2172" t="str">
            <v>B</v>
          </cell>
          <cell r="D2172">
            <v>387</v>
          </cell>
          <cell r="E2172">
            <v>0</v>
          </cell>
          <cell r="F2172">
            <v>214</v>
          </cell>
          <cell r="G2172">
            <v>25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239</v>
          </cell>
          <cell r="N2172">
            <v>5</v>
          </cell>
        </row>
        <row r="2173">
          <cell r="A2173" t="str">
            <v>536</v>
          </cell>
          <cell r="B2173" t="str">
            <v>2293</v>
          </cell>
          <cell r="C2173" t="str">
            <v>C1</v>
          </cell>
          <cell r="D2173">
            <v>388</v>
          </cell>
          <cell r="E2173">
            <v>0</v>
          </cell>
          <cell r="F2173">
            <v>211</v>
          </cell>
          <cell r="G2173">
            <v>36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247</v>
          </cell>
          <cell r="N2173">
            <v>10</v>
          </cell>
        </row>
        <row r="2174">
          <cell r="A2174" t="str">
            <v>536</v>
          </cell>
          <cell r="B2174" t="str">
            <v>2294</v>
          </cell>
          <cell r="C2174" t="str">
            <v>B</v>
          </cell>
          <cell r="D2174">
            <v>565</v>
          </cell>
          <cell r="E2174">
            <v>0</v>
          </cell>
          <cell r="F2174">
            <v>143</v>
          </cell>
          <cell r="G2174">
            <v>86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229</v>
          </cell>
          <cell r="N2174">
            <v>24</v>
          </cell>
        </row>
        <row r="2175">
          <cell r="A2175" t="str">
            <v>536</v>
          </cell>
          <cell r="B2175" t="str">
            <v>2295</v>
          </cell>
          <cell r="C2175" t="str">
            <v>B</v>
          </cell>
          <cell r="D2175">
            <v>504</v>
          </cell>
          <cell r="E2175">
            <v>0</v>
          </cell>
          <cell r="F2175">
            <v>202</v>
          </cell>
          <cell r="G2175">
            <v>118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320</v>
          </cell>
          <cell r="N2175">
            <v>9</v>
          </cell>
        </row>
        <row r="2176">
          <cell r="A2176" t="str">
            <v>536</v>
          </cell>
          <cell r="B2176" t="str">
            <v>2296</v>
          </cell>
          <cell r="C2176" t="str">
            <v>B</v>
          </cell>
          <cell r="D2176">
            <v>359</v>
          </cell>
          <cell r="E2176">
            <v>0</v>
          </cell>
          <cell r="F2176">
            <v>74</v>
          </cell>
          <cell r="G2176">
            <v>105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179</v>
          </cell>
          <cell r="N2176">
            <v>8</v>
          </cell>
        </row>
        <row r="2177">
          <cell r="A2177" t="str">
            <v>536</v>
          </cell>
          <cell r="B2177" t="str">
            <v>2297</v>
          </cell>
          <cell r="C2177" t="str">
            <v>B</v>
          </cell>
          <cell r="D2177">
            <v>494</v>
          </cell>
          <cell r="E2177">
            <v>0</v>
          </cell>
          <cell r="F2177">
            <v>185</v>
          </cell>
          <cell r="G2177">
            <v>146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331</v>
          </cell>
          <cell r="N2177">
            <v>10</v>
          </cell>
        </row>
        <row r="2178">
          <cell r="A2178" t="str">
            <v>536</v>
          </cell>
          <cell r="B2178" t="str">
            <v>2298</v>
          </cell>
          <cell r="C2178" t="str">
            <v>B</v>
          </cell>
          <cell r="D2178">
            <v>650</v>
          </cell>
          <cell r="E2178">
            <v>0</v>
          </cell>
          <cell r="F2178">
            <v>157</v>
          </cell>
          <cell r="G2178">
            <v>131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288</v>
          </cell>
          <cell r="N2178">
            <v>13</v>
          </cell>
        </row>
        <row r="2179">
          <cell r="A2179" t="str">
            <v>536</v>
          </cell>
          <cell r="B2179" t="str">
            <v>2299</v>
          </cell>
          <cell r="C2179" t="str">
            <v>B</v>
          </cell>
          <cell r="D2179">
            <v>580</v>
          </cell>
          <cell r="E2179">
            <v>0</v>
          </cell>
          <cell r="F2179">
            <v>181</v>
          </cell>
          <cell r="G2179">
            <v>107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288</v>
          </cell>
          <cell r="N2179">
            <v>14</v>
          </cell>
        </row>
        <row r="2180">
          <cell r="A2180" t="str">
            <v>536</v>
          </cell>
          <cell r="B2180" t="str">
            <v>2300</v>
          </cell>
          <cell r="C2180" t="str">
            <v>B</v>
          </cell>
          <cell r="D2180">
            <v>581</v>
          </cell>
          <cell r="E2180">
            <v>0</v>
          </cell>
          <cell r="F2180">
            <v>114</v>
          </cell>
          <cell r="G2180">
            <v>220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334</v>
          </cell>
          <cell r="N2180">
            <v>8</v>
          </cell>
        </row>
        <row r="2181">
          <cell r="A2181" t="str">
            <v>537</v>
          </cell>
          <cell r="B2181" t="str">
            <v>2301</v>
          </cell>
          <cell r="C2181" t="str">
            <v>B</v>
          </cell>
          <cell r="D2181">
            <v>485</v>
          </cell>
          <cell r="E2181">
            <v>0</v>
          </cell>
          <cell r="F2181">
            <v>145</v>
          </cell>
          <cell r="G2181">
            <v>97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242</v>
          </cell>
          <cell r="N2181">
            <v>28</v>
          </cell>
        </row>
        <row r="2182">
          <cell r="A2182" t="str">
            <v>537</v>
          </cell>
          <cell r="B2182" t="str">
            <v>2301</v>
          </cell>
          <cell r="C2182" t="str">
            <v>C1</v>
          </cell>
          <cell r="D2182">
            <v>486</v>
          </cell>
          <cell r="E2182">
            <v>0</v>
          </cell>
          <cell r="F2182">
            <v>170</v>
          </cell>
          <cell r="G2182">
            <v>81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251</v>
          </cell>
          <cell r="N2182">
            <v>13</v>
          </cell>
        </row>
        <row r="2183">
          <cell r="A2183" t="str">
            <v>537</v>
          </cell>
          <cell r="B2183" t="str">
            <v>2302</v>
          </cell>
          <cell r="C2183" t="str">
            <v>B</v>
          </cell>
          <cell r="D2183">
            <v>490</v>
          </cell>
          <cell r="E2183">
            <v>0</v>
          </cell>
          <cell r="F2183">
            <v>93</v>
          </cell>
          <cell r="G2183">
            <v>156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249</v>
          </cell>
          <cell r="N2183">
            <v>10</v>
          </cell>
        </row>
        <row r="2184">
          <cell r="A2184" t="str">
            <v>537</v>
          </cell>
          <cell r="B2184" t="str">
            <v>2303</v>
          </cell>
          <cell r="C2184" t="str">
            <v>B</v>
          </cell>
          <cell r="D2184">
            <v>439</v>
          </cell>
          <cell r="E2184">
            <v>0</v>
          </cell>
          <cell r="F2184">
            <v>115</v>
          </cell>
          <cell r="G2184">
            <v>143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258</v>
          </cell>
          <cell r="N2184">
            <v>16</v>
          </cell>
        </row>
        <row r="2185">
          <cell r="A2185" t="str">
            <v>537</v>
          </cell>
          <cell r="B2185" t="str">
            <v>2303</v>
          </cell>
          <cell r="C2185" t="str">
            <v>C1</v>
          </cell>
          <cell r="D2185">
            <v>439</v>
          </cell>
          <cell r="E2185">
            <v>0</v>
          </cell>
          <cell r="F2185">
            <v>102</v>
          </cell>
          <cell r="G2185">
            <v>131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233</v>
          </cell>
          <cell r="N2185">
            <v>19</v>
          </cell>
        </row>
        <row r="2186">
          <cell r="A2186" t="str">
            <v>539</v>
          </cell>
          <cell r="B2186" t="str">
            <v>2305</v>
          </cell>
          <cell r="C2186" t="str">
            <v>B</v>
          </cell>
          <cell r="D2186">
            <v>633</v>
          </cell>
          <cell r="E2186">
            <v>0</v>
          </cell>
          <cell r="F2186">
            <v>151</v>
          </cell>
          <cell r="G2186">
            <v>220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371</v>
          </cell>
          <cell r="N2186">
            <v>19</v>
          </cell>
        </row>
        <row r="2187">
          <cell r="A2187" t="str">
            <v>539</v>
          </cell>
          <cell r="B2187" t="str">
            <v>2306</v>
          </cell>
          <cell r="C2187" t="str">
            <v>B</v>
          </cell>
          <cell r="D2187">
            <v>713</v>
          </cell>
          <cell r="E2187">
            <v>0</v>
          </cell>
          <cell r="F2187">
            <v>243</v>
          </cell>
          <cell r="G2187">
            <v>145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388</v>
          </cell>
          <cell r="N2187">
            <v>29</v>
          </cell>
        </row>
        <row r="2188">
          <cell r="A2188" t="str">
            <v>539</v>
          </cell>
          <cell r="B2188" t="str">
            <v>2307</v>
          </cell>
          <cell r="C2188" t="str">
            <v>B</v>
          </cell>
          <cell r="D2188">
            <v>547</v>
          </cell>
          <cell r="E2188">
            <v>0</v>
          </cell>
          <cell r="F2188">
            <v>134</v>
          </cell>
          <cell r="G2188">
            <v>165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299</v>
          </cell>
          <cell r="N2188">
            <v>11</v>
          </cell>
        </row>
        <row r="2189">
          <cell r="A2189" t="str">
            <v>539</v>
          </cell>
          <cell r="B2189" t="str">
            <v>2308</v>
          </cell>
          <cell r="C2189" t="str">
            <v>B</v>
          </cell>
          <cell r="D2189">
            <v>565</v>
          </cell>
          <cell r="E2189">
            <v>0</v>
          </cell>
          <cell r="F2189">
            <v>163</v>
          </cell>
          <cell r="G2189">
            <v>105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268</v>
          </cell>
          <cell r="N2189">
            <v>12</v>
          </cell>
        </row>
        <row r="2190">
          <cell r="A2190" t="str">
            <v>539</v>
          </cell>
          <cell r="B2190" t="str">
            <v>2309</v>
          </cell>
          <cell r="C2190" t="str">
            <v>B</v>
          </cell>
          <cell r="D2190">
            <v>592</v>
          </cell>
          <cell r="E2190">
            <v>0</v>
          </cell>
          <cell r="F2190">
            <v>110</v>
          </cell>
          <cell r="G2190">
            <v>99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209</v>
          </cell>
          <cell r="N2190">
            <v>15</v>
          </cell>
        </row>
        <row r="2191">
          <cell r="A2191" t="str">
            <v>539</v>
          </cell>
          <cell r="B2191" t="str">
            <v>2310</v>
          </cell>
          <cell r="C2191" t="str">
            <v>B</v>
          </cell>
          <cell r="D2191">
            <v>112</v>
          </cell>
          <cell r="E2191">
            <v>0</v>
          </cell>
          <cell r="F2191">
            <v>20</v>
          </cell>
          <cell r="G2191">
            <v>57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77</v>
          </cell>
          <cell r="N2191">
            <v>1</v>
          </cell>
        </row>
        <row r="2192">
          <cell r="A2192" t="str">
            <v>543</v>
          </cell>
          <cell r="B2192" t="str">
            <v>2321</v>
          </cell>
          <cell r="C2192" t="str">
            <v>B</v>
          </cell>
          <cell r="D2192">
            <v>374</v>
          </cell>
          <cell r="E2192">
            <v>0</v>
          </cell>
          <cell r="F2192">
            <v>129</v>
          </cell>
          <cell r="G2192">
            <v>51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180</v>
          </cell>
          <cell r="N2192">
            <v>8</v>
          </cell>
        </row>
        <row r="2193">
          <cell r="A2193" t="str">
            <v>543</v>
          </cell>
          <cell r="B2193" t="str">
            <v>2322</v>
          </cell>
          <cell r="C2193" t="str">
            <v>B</v>
          </cell>
          <cell r="D2193">
            <v>465</v>
          </cell>
          <cell r="E2193">
            <v>0</v>
          </cell>
          <cell r="F2193">
            <v>137</v>
          </cell>
          <cell r="G2193">
            <v>101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238</v>
          </cell>
          <cell r="N2193">
            <v>8</v>
          </cell>
        </row>
        <row r="2194">
          <cell r="A2194" t="str">
            <v>543</v>
          </cell>
          <cell r="B2194" t="str">
            <v>2323</v>
          </cell>
          <cell r="C2194" t="str">
            <v>B</v>
          </cell>
          <cell r="D2194">
            <v>300</v>
          </cell>
          <cell r="E2194">
            <v>0</v>
          </cell>
          <cell r="F2194">
            <v>62</v>
          </cell>
          <cell r="G2194">
            <v>113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175</v>
          </cell>
          <cell r="N2194">
            <v>3</v>
          </cell>
        </row>
        <row r="2195">
          <cell r="A2195" t="str">
            <v>545</v>
          </cell>
          <cell r="B2195" t="str">
            <v>2325</v>
          </cell>
          <cell r="C2195" t="str">
            <v>B</v>
          </cell>
          <cell r="D2195">
            <v>420</v>
          </cell>
          <cell r="E2195">
            <v>0</v>
          </cell>
          <cell r="F2195">
            <v>110</v>
          </cell>
          <cell r="G2195">
            <v>31</v>
          </cell>
          <cell r="H2195">
            <v>0</v>
          </cell>
          <cell r="I2195">
            <v>9</v>
          </cell>
          <cell r="J2195">
            <v>0</v>
          </cell>
          <cell r="K2195">
            <v>0</v>
          </cell>
          <cell r="L2195">
            <v>0</v>
          </cell>
          <cell r="M2195">
            <v>150</v>
          </cell>
          <cell r="N2195">
            <v>8</v>
          </cell>
        </row>
        <row r="2196">
          <cell r="A2196" t="str">
            <v>545</v>
          </cell>
          <cell r="B2196" t="str">
            <v>2325</v>
          </cell>
          <cell r="C2196" t="str">
            <v>C1</v>
          </cell>
          <cell r="D2196">
            <v>420</v>
          </cell>
          <cell r="E2196">
            <v>0</v>
          </cell>
          <cell r="F2196">
            <v>112</v>
          </cell>
          <cell r="G2196">
            <v>28</v>
          </cell>
          <cell r="H2196">
            <v>0</v>
          </cell>
          <cell r="I2196">
            <v>9</v>
          </cell>
          <cell r="J2196">
            <v>0</v>
          </cell>
          <cell r="K2196">
            <v>0</v>
          </cell>
          <cell r="L2196">
            <v>0</v>
          </cell>
          <cell r="M2196">
            <v>149</v>
          </cell>
          <cell r="N2196">
            <v>11</v>
          </cell>
        </row>
        <row r="2197">
          <cell r="A2197" t="str">
            <v>545</v>
          </cell>
          <cell r="B2197" t="str">
            <v>2326</v>
          </cell>
          <cell r="C2197" t="str">
            <v>B</v>
          </cell>
          <cell r="D2197">
            <v>519</v>
          </cell>
          <cell r="E2197">
            <v>0</v>
          </cell>
          <cell r="F2197">
            <v>158</v>
          </cell>
          <cell r="G2197">
            <v>73</v>
          </cell>
          <cell r="H2197">
            <v>0</v>
          </cell>
          <cell r="I2197">
            <v>15</v>
          </cell>
          <cell r="J2197">
            <v>0</v>
          </cell>
          <cell r="K2197">
            <v>0</v>
          </cell>
          <cell r="L2197">
            <v>0</v>
          </cell>
          <cell r="M2197">
            <v>246</v>
          </cell>
          <cell r="N2197">
            <v>28</v>
          </cell>
        </row>
        <row r="2198">
          <cell r="A2198" t="str">
            <v>545</v>
          </cell>
          <cell r="B2198" t="str">
            <v>2326</v>
          </cell>
          <cell r="C2198" t="str">
            <v>C1</v>
          </cell>
          <cell r="D2198">
            <v>519</v>
          </cell>
          <cell r="E2198">
            <v>0</v>
          </cell>
          <cell r="F2198">
            <v>142</v>
          </cell>
          <cell r="G2198">
            <v>47</v>
          </cell>
          <cell r="H2198">
            <v>0</v>
          </cell>
          <cell r="I2198">
            <v>29</v>
          </cell>
          <cell r="J2198">
            <v>0</v>
          </cell>
          <cell r="K2198">
            <v>0</v>
          </cell>
          <cell r="L2198">
            <v>0</v>
          </cell>
          <cell r="M2198">
            <v>218</v>
          </cell>
          <cell r="N2198">
            <v>23</v>
          </cell>
        </row>
        <row r="2199">
          <cell r="A2199" t="str">
            <v>545</v>
          </cell>
          <cell r="B2199" t="str">
            <v>2326</v>
          </cell>
          <cell r="C2199" t="str">
            <v>X1</v>
          </cell>
          <cell r="D2199">
            <v>91</v>
          </cell>
          <cell r="E2199">
            <v>0</v>
          </cell>
          <cell r="F2199">
            <v>55</v>
          </cell>
          <cell r="G2199">
            <v>6</v>
          </cell>
          <cell r="H2199">
            <v>0</v>
          </cell>
          <cell r="I2199">
            <v>4</v>
          </cell>
          <cell r="J2199">
            <v>0</v>
          </cell>
          <cell r="K2199">
            <v>0</v>
          </cell>
          <cell r="L2199">
            <v>0</v>
          </cell>
          <cell r="M2199">
            <v>65</v>
          </cell>
          <cell r="N2199">
            <v>1</v>
          </cell>
        </row>
        <row r="2200">
          <cell r="A2200" t="str">
            <v>545</v>
          </cell>
          <cell r="B2200" t="str">
            <v>2327</v>
          </cell>
          <cell r="C2200" t="str">
            <v>B</v>
          </cell>
          <cell r="D2200">
            <v>477</v>
          </cell>
          <cell r="E2200">
            <v>0</v>
          </cell>
          <cell r="F2200">
            <v>145</v>
          </cell>
          <cell r="G2200">
            <v>61</v>
          </cell>
          <cell r="H2200">
            <v>0</v>
          </cell>
          <cell r="I2200">
            <v>14</v>
          </cell>
          <cell r="J2200">
            <v>0</v>
          </cell>
          <cell r="K2200">
            <v>0</v>
          </cell>
          <cell r="L2200">
            <v>0</v>
          </cell>
          <cell r="M2200">
            <v>220</v>
          </cell>
          <cell r="N2200">
            <v>24</v>
          </cell>
        </row>
        <row r="2201">
          <cell r="A2201" t="str">
            <v>545</v>
          </cell>
          <cell r="B2201" t="str">
            <v>2327</v>
          </cell>
          <cell r="C2201" t="str">
            <v>C1</v>
          </cell>
          <cell r="D2201">
            <v>477</v>
          </cell>
          <cell r="E2201">
            <v>0</v>
          </cell>
          <cell r="F2201">
            <v>176</v>
          </cell>
          <cell r="G2201">
            <v>35</v>
          </cell>
          <cell r="H2201">
            <v>0</v>
          </cell>
          <cell r="I2201">
            <v>17</v>
          </cell>
          <cell r="J2201">
            <v>0</v>
          </cell>
          <cell r="K2201">
            <v>0</v>
          </cell>
          <cell r="L2201">
            <v>0</v>
          </cell>
          <cell r="M2201">
            <v>228</v>
          </cell>
          <cell r="N2201">
            <v>15</v>
          </cell>
        </row>
        <row r="2202">
          <cell r="A2202" t="str">
            <v>545</v>
          </cell>
          <cell r="B2202" t="str">
            <v>2328</v>
          </cell>
          <cell r="C2202" t="str">
            <v>B</v>
          </cell>
          <cell r="D2202">
            <v>421</v>
          </cell>
          <cell r="E2202">
            <v>0</v>
          </cell>
          <cell r="F2202">
            <v>130</v>
          </cell>
          <cell r="G2202">
            <v>47</v>
          </cell>
          <cell r="H2202">
            <v>0</v>
          </cell>
          <cell r="I2202">
            <v>21</v>
          </cell>
          <cell r="J2202">
            <v>0</v>
          </cell>
          <cell r="K2202">
            <v>0</v>
          </cell>
          <cell r="L2202">
            <v>0</v>
          </cell>
          <cell r="M2202">
            <v>198</v>
          </cell>
          <cell r="N2202">
            <v>14</v>
          </cell>
        </row>
        <row r="2203">
          <cell r="A2203" t="str">
            <v>545</v>
          </cell>
          <cell r="B2203" t="str">
            <v>2328</v>
          </cell>
          <cell r="C2203" t="str">
            <v>C1</v>
          </cell>
          <cell r="D2203">
            <v>421</v>
          </cell>
          <cell r="E2203">
            <v>0</v>
          </cell>
          <cell r="F2203">
            <v>121</v>
          </cell>
          <cell r="G2203">
            <v>44</v>
          </cell>
          <cell r="H2203">
            <v>0</v>
          </cell>
          <cell r="I2203">
            <v>15</v>
          </cell>
          <cell r="J2203">
            <v>0</v>
          </cell>
          <cell r="K2203">
            <v>0</v>
          </cell>
          <cell r="L2203">
            <v>0</v>
          </cell>
          <cell r="M2203">
            <v>180</v>
          </cell>
          <cell r="N2203">
            <v>12</v>
          </cell>
        </row>
        <row r="2204">
          <cell r="A2204" t="str">
            <v>545</v>
          </cell>
          <cell r="B2204" t="str">
            <v>2329</v>
          </cell>
          <cell r="C2204" t="str">
            <v>B</v>
          </cell>
          <cell r="D2204">
            <v>261</v>
          </cell>
          <cell r="E2204">
            <v>0</v>
          </cell>
          <cell r="F2204">
            <v>51</v>
          </cell>
          <cell r="G2204">
            <v>2</v>
          </cell>
          <cell r="H2204">
            <v>0</v>
          </cell>
          <cell r="I2204">
            <v>2</v>
          </cell>
          <cell r="J2204">
            <v>0</v>
          </cell>
          <cell r="K2204">
            <v>0</v>
          </cell>
          <cell r="L2204">
            <v>0</v>
          </cell>
          <cell r="M2204">
            <v>55</v>
          </cell>
          <cell r="N2204">
            <v>2</v>
          </cell>
        </row>
        <row r="2205">
          <cell r="A2205" t="str">
            <v>545</v>
          </cell>
          <cell r="B2205" t="str">
            <v>2330</v>
          </cell>
          <cell r="C2205" t="str">
            <v>B</v>
          </cell>
          <cell r="D2205">
            <v>372</v>
          </cell>
          <cell r="E2205">
            <v>0</v>
          </cell>
          <cell r="F2205">
            <v>200</v>
          </cell>
          <cell r="G2205">
            <v>16</v>
          </cell>
          <cell r="H2205">
            <v>0</v>
          </cell>
          <cell r="I2205">
            <v>11</v>
          </cell>
          <cell r="J2205">
            <v>0</v>
          </cell>
          <cell r="K2205">
            <v>0</v>
          </cell>
          <cell r="L2205">
            <v>0</v>
          </cell>
          <cell r="M2205">
            <v>227</v>
          </cell>
          <cell r="N2205">
            <v>8</v>
          </cell>
        </row>
        <row r="2206">
          <cell r="A2206" t="str">
            <v>549</v>
          </cell>
          <cell r="B2206" t="str">
            <v>2339</v>
          </cell>
          <cell r="C2206" t="str">
            <v>B</v>
          </cell>
          <cell r="D2206">
            <v>430</v>
          </cell>
          <cell r="E2206">
            <v>18</v>
          </cell>
          <cell r="F2206">
            <v>97</v>
          </cell>
          <cell r="G2206">
            <v>88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203</v>
          </cell>
          <cell r="N2206">
            <v>7</v>
          </cell>
        </row>
        <row r="2207">
          <cell r="A2207" t="str">
            <v>549</v>
          </cell>
          <cell r="B2207" t="str">
            <v>2339</v>
          </cell>
          <cell r="C2207" t="str">
            <v>C1</v>
          </cell>
          <cell r="D2207">
            <v>431</v>
          </cell>
          <cell r="E2207">
            <v>22</v>
          </cell>
          <cell r="F2207">
            <v>92</v>
          </cell>
          <cell r="G2207">
            <v>64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178</v>
          </cell>
          <cell r="N2207">
            <v>7</v>
          </cell>
        </row>
        <row r="2208">
          <cell r="A2208" t="str">
            <v>549</v>
          </cell>
          <cell r="B2208" t="str">
            <v>2340</v>
          </cell>
          <cell r="C2208" t="str">
            <v>B</v>
          </cell>
          <cell r="D2208">
            <v>326</v>
          </cell>
          <cell r="E2208">
            <v>40</v>
          </cell>
          <cell r="F2208">
            <v>64</v>
          </cell>
          <cell r="G2208">
            <v>50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154</v>
          </cell>
          <cell r="N2208">
            <v>0</v>
          </cell>
        </row>
        <row r="2209">
          <cell r="A2209" t="str">
            <v>549</v>
          </cell>
          <cell r="B2209" t="str">
            <v>2341</v>
          </cell>
          <cell r="C2209" t="str">
            <v>B</v>
          </cell>
          <cell r="D2209">
            <v>630</v>
          </cell>
          <cell r="E2209">
            <v>56</v>
          </cell>
          <cell r="F2209">
            <v>142</v>
          </cell>
          <cell r="G2209">
            <v>48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246</v>
          </cell>
          <cell r="N2209">
            <v>2</v>
          </cell>
        </row>
        <row r="2210">
          <cell r="A2210" t="str">
            <v>549</v>
          </cell>
          <cell r="B2210" t="str">
            <v>2342</v>
          </cell>
          <cell r="C2210" t="str">
            <v>B</v>
          </cell>
          <cell r="D2210">
            <v>266</v>
          </cell>
          <cell r="E2210">
            <v>14</v>
          </cell>
          <cell r="F2210">
            <v>66</v>
          </cell>
          <cell r="G2210">
            <v>36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116</v>
          </cell>
          <cell r="N2210">
            <v>0</v>
          </cell>
        </row>
        <row r="2211">
          <cell r="A2211" t="str">
            <v>549</v>
          </cell>
          <cell r="B2211" t="str">
            <v>2343</v>
          </cell>
          <cell r="C2211" t="str">
            <v>B</v>
          </cell>
          <cell r="D2211">
            <v>424</v>
          </cell>
          <cell r="E2211">
            <v>21</v>
          </cell>
          <cell r="F2211">
            <v>44</v>
          </cell>
          <cell r="G2211">
            <v>111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176</v>
          </cell>
          <cell r="N2211">
            <v>4</v>
          </cell>
        </row>
        <row r="2212">
          <cell r="A2212" t="str">
            <v>549</v>
          </cell>
          <cell r="B2212" t="str">
            <v>2344</v>
          </cell>
          <cell r="C2212" t="str">
            <v>B</v>
          </cell>
          <cell r="D2212">
            <v>442</v>
          </cell>
          <cell r="E2212">
            <v>3</v>
          </cell>
          <cell r="F2212">
            <v>25</v>
          </cell>
          <cell r="G2212">
            <v>15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43</v>
          </cell>
          <cell r="N2212">
            <v>2</v>
          </cell>
        </row>
        <row r="2213">
          <cell r="A2213" t="str">
            <v>549</v>
          </cell>
          <cell r="B2213" t="str">
            <v>2345</v>
          </cell>
          <cell r="C2213" t="str">
            <v>B</v>
          </cell>
          <cell r="D2213">
            <v>512</v>
          </cell>
          <cell r="E2213">
            <v>1</v>
          </cell>
          <cell r="F2213">
            <v>44</v>
          </cell>
          <cell r="G2213">
            <v>52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97</v>
          </cell>
          <cell r="N2213">
            <v>4</v>
          </cell>
        </row>
        <row r="2214">
          <cell r="A2214" t="str">
            <v>549</v>
          </cell>
          <cell r="B2214" t="str">
            <v>2346</v>
          </cell>
          <cell r="C2214" t="str">
            <v>B</v>
          </cell>
          <cell r="D2214">
            <v>398</v>
          </cell>
          <cell r="E2214">
            <v>1</v>
          </cell>
          <cell r="F2214">
            <v>103</v>
          </cell>
          <cell r="G2214">
            <v>32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136</v>
          </cell>
          <cell r="N2214">
            <v>29</v>
          </cell>
        </row>
        <row r="2215">
          <cell r="A2215" t="str">
            <v>549</v>
          </cell>
          <cell r="B2215" t="str">
            <v>2346</v>
          </cell>
          <cell r="C2215" t="str">
            <v>C1</v>
          </cell>
          <cell r="D2215">
            <v>398</v>
          </cell>
          <cell r="E2215">
            <v>1</v>
          </cell>
          <cell r="F2215">
            <v>103</v>
          </cell>
          <cell r="G2215">
            <v>25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129</v>
          </cell>
          <cell r="N2215">
            <v>23</v>
          </cell>
        </row>
        <row r="2216">
          <cell r="A2216" t="str">
            <v>549</v>
          </cell>
          <cell r="B2216" t="str">
            <v>2347</v>
          </cell>
          <cell r="C2216" t="str">
            <v>B</v>
          </cell>
          <cell r="D2216">
            <v>155</v>
          </cell>
          <cell r="E2216">
            <v>4</v>
          </cell>
          <cell r="F2216">
            <v>52</v>
          </cell>
          <cell r="G2216">
            <v>19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75</v>
          </cell>
          <cell r="N2216">
            <v>3</v>
          </cell>
        </row>
        <row r="2217">
          <cell r="A2217" t="str">
            <v>549</v>
          </cell>
          <cell r="B2217" t="str">
            <v>2348</v>
          </cell>
          <cell r="C2217" t="str">
            <v>B</v>
          </cell>
          <cell r="D2217">
            <v>431</v>
          </cell>
          <cell r="E2217">
            <v>1</v>
          </cell>
          <cell r="F2217">
            <v>46</v>
          </cell>
          <cell r="G2217">
            <v>68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115</v>
          </cell>
          <cell r="N2217">
            <v>2</v>
          </cell>
        </row>
        <row r="2218">
          <cell r="A2218" t="str">
            <v>549</v>
          </cell>
          <cell r="B2218" t="str">
            <v>2349</v>
          </cell>
          <cell r="C2218" t="str">
            <v>B</v>
          </cell>
          <cell r="D2218">
            <v>97</v>
          </cell>
          <cell r="E2218">
            <v>12</v>
          </cell>
          <cell r="F2218">
            <v>27</v>
          </cell>
          <cell r="G2218">
            <v>14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53</v>
          </cell>
          <cell r="N2218">
            <v>0</v>
          </cell>
        </row>
        <row r="2219">
          <cell r="A2219" t="str">
            <v>549</v>
          </cell>
          <cell r="B2219" t="str">
            <v>2350</v>
          </cell>
          <cell r="C2219" t="str">
            <v>B</v>
          </cell>
          <cell r="D2219">
            <v>388</v>
          </cell>
          <cell r="E2219">
            <v>3</v>
          </cell>
          <cell r="F2219">
            <v>66</v>
          </cell>
          <cell r="G2219">
            <v>43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112</v>
          </cell>
          <cell r="N2219">
            <v>13</v>
          </cell>
        </row>
        <row r="2220">
          <cell r="A2220" t="str">
            <v>549</v>
          </cell>
          <cell r="B2220" t="str">
            <v>2351</v>
          </cell>
          <cell r="C2220" t="str">
            <v>B</v>
          </cell>
          <cell r="D2220">
            <v>512</v>
          </cell>
          <cell r="E2220">
            <v>6</v>
          </cell>
          <cell r="F2220">
            <v>103</v>
          </cell>
          <cell r="G2220">
            <v>35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144</v>
          </cell>
          <cell r="N2220">
            <v>27</v>
          </cell>
        </row>
        <row r="2221">
          <cell r="A2221" t="str">
            <v>550</v>
          </cell>
          <cell r="B2221" t="str">
            <v>2352</v>
          </cell>
          <cell r="C2221" t="str">
            <v>B</v>
          </cell>
          <cell r="D2221">
            <v>596</v>
          </cell>
          <cell r="E2221">
            <v>0</v>
          </cell>
          <cell r="F2221">
            <v>138</v>
          </cell>
          <cell r="G2221">
            <v>163</v>
          </cell>
          <cell r="H2221">
            <v>0</v>
          </cell>
          <cell r="I2221">
            <v>11</v>
          </cell>
          <cell r="J2221">
            <v>0</v>
          </cell>
          <cell r="K2221">
            <v>0</v>
          </cell>
          <cell r="L2221">
            <v>0</v>
          </cell>
          <cell r="M2221">
            <v>312</v>
          </cell>
          <cell r="N2221">
            <v>17</v>
          </cell>
        </row>
        <row r="2222">
          <cell r="A2222" t="str">
            <v>550</v>
          </cell>
          <cell r="B2222" t="str">
            <v>2352</v>
          </cell>
          <cell r="C2222" t="str">
            <v>C1</v>
          </cell>
          <cell r="D2222">
            <v>596</v>
          </cell>
          <cell r="E2222">
            <v>0</v>
          </cell>
          <cell r="F2222">
            <v>116</v>
          </cell>
          <cell r="G2222">
            <v>187</v>
          </cell>
          <cell r="H2222">
            <v>0</v>
          </cell>
          <cell r="I2222">
            <v>11</v>
          </cell>
          <cell r="J2222">
            <v>0</v>
          </cell>
          <cell r="K2222">
            <v>0</v>
          </cell>
          <cell r="L2222">
            <v>0</v>
          </cell>
          <cell r="M2222">
            <v>314</v>
          </cell>
          <cell r="N2222">
            <v>17</v>
          </cell>
        </row>
        <row r="2223">
          <cell r="A2223" t="str">
            <v>550</v>
          </cell>
          <cell r="B2223" t="str">
            <v>2353</v>
          </cell>
          <cell r="C2223" t="str">
            <v>B</v>
          </cell>
          <cell r="D2223">
            <v>688</v>
          </cell>
          <cell r="E2223">
            <v>0</v>
          </cell>
          <cell r="F2223">
            <v>141</v>
          </cell>
          <cell r="G2223">
            <v>157</v>
          </cell>
          <cell r="H2223">
            <v>0</v>
          </cell>
          <cell r="I2223">
            <v>3</v>
          </cell>
          <cell r="J2223">
            <v>0</v>
          </cell>
          <cell r="K2223">
            <v>0</v>
          </cell>
          <cell r="L2223">
            <v>0</v>
          </cell>
          <cell r="M2223">
            <v>301</v>
          </cell>
          <cell r="N2223">
            <v>10</v>
          </cell>
        </row>
        <row r="2224">
          <cell r="A2224" t="str">
            <v>550</v>
          </cell>
          <cell r="B2224" t="str">
            <v>2354</v>
          </cell>
          <cell r="C2224" t="str">
            <v>B</v>
          </cell>
          <cell r="D2224">
            <v>425</v>
          </cell>
          <cell r="E2224">
            <v>0</v>
          </cell>
          <cell r="F2224">
            <v>100</v>
          </cell>
          <cell r="G2224">
            <v>82</v>
          </cell>
          <cell r="H2224">
            <v>0</v>
          </cell>
          <cell r="I2224">
            <v>7</v>
          </cell>
          <cell r="J2224">
            <v>0</v>
          </cell>
          <cell r="K2224">
            <v>0</v>
          </cell>
          <cell r="L2224">
            <v>0</v>
          </cell>
          <cell r="M2224">
            <v>189</v>
          </cell>
          <cell r="N2224">
            <v>0</v>
          </cell>
        </row>
        <row r="2225">
          <cell r="A2225" t="str">
            <v>550</v>
          </cell>
          <cell r="B2225" t="str">
            <v>2354</v>
          </cell>
          <cell r="C2225" t="str">
            <v>C1</v>
          </cell>
          <cell r="D2225">
            <v>426</v>
          </cell>
          <cell r="E2225">
            <v>0</v>
          </cell>
          <cell r="F2225">
            <v>100</v>
          </cell>
          <cell r="G2225">
            <v>79</v>
          </cell>
          <cell r="H2225">
            <v>0</v>
          </cell>
          <cell r="I2225">
            <v>2</v>
          </cell>
          <cell r="J2225">
            <v>0</v>
          </cell>
          <cell r="K2225">
            <v>0</v>
          </cell>
          <cell r="L2225">
            <v>0</v>
          </cell>
          <cell r="M2225">
            <v>181</v>
          </cell>
          <cell r="N2225">
            <v>8</v>
          </cell>
        </row>
        <row r="2226">
          <cell r="A2226" t="str">
            <v>550</v>
          </cell>
          <cell r="B2226" t="str">
            <v>2355</v>
          </cell>
          <cell r="C2226" t="str">
            <v>B</v>
          </cell>
          <cell r="D2226">
            <v>562</v>
          </cell>
          <cell r="E2226">
            <v>0</v>
          </cell>
          <cell r="F2226">
            <v>137</v>
          </cell>
          <cell r="G2226">
            <v>151</v>
          </cell>
          <cell r="H2226">
            <v>0</v>
          </cell>
          <cell r="I2226">
            <v>11</v>
          </cell>
          <cell r="J2226">
            <v>0</v>
          </cell>
          <cell r="K2226">
            <v>0</v>
          </cell>
          <cell r="L2226">
            <v>0</v>
          </cell>
          <cell r="M2226">
            <v>299</v>
          </cell>
          <cell r="N2226">
            <v>18</v>
          </cell>
        </row>
        <row r="2227">
          <cell r="A2227" t="str">
            <v>550</v>
          </cell>
          <cell r="B2227" t="str">
            <v>2355</v>
          </cell>
          <cell r="C2227" t="str">
            <v>C1</v>
          </cell>
          <cell r="D2227">
            <v>563</v>
          </cell>
          <cell r="E2227">
            <v>0</v>
          </cell>
          <cell r="F2227">
            <v>117</v>
          </cell>
          <cell r="G2227">
            <v>153</v>
          </cell>
          <cell r="H2227">
            <v>0</v>
          </cell>
          <cell r="I2227">
            <v>11</v>
          </cell>
          <cell r="J2227">
            <v>0</v>
          </cell>
          <cell r="K2227">
            <v>0</v>
          </cell>
          <cell r="L2227">
            <v>0</v>
          </cell>
          <cell r="M2227">
            <v>281</v>
          </cell>
          <cell r="N2227">
            <v>16</v>
          </cell>
        </row>
        <row r="2228">
          <cell r="A2228" t="str">
            <v>550</v>
          </cell>
          <cell r="B2228" t="str">
            <v>2356</v>
          </cell>
          <cell r="C2228" t="str">
            <v>B</v>
          </cell>
          <cell r="D2228">
            <v>643</v>
          </cell>
          <cell r="E2228">
            <v>0</v>
          </cell>
          <cell r="F2228">
            <v>133</v>
          </cell>
          <cell r="G2228">
            <v>176</v>
          </cell>
          <cell r="H2228">
            <v>0</v>
          </cell>
          <cell r="I2228">
            <v>6</v>
          </cell>
          <cell r="J2228">
            <v>0</v>
          </cell>
          <cell r="K2228">
            <v>0</v>
          </cell>
          <cell r="L2228">
            <v>0</v>
          </cell>
          <cell r="M2228">
            <v>315</v>
          </cell>
          <cell r="N2228">
            <v>14</v>
          </cell>
        </row>
        <row r="2229">
          <cell r="A2229" t="str">
            <v>550</v>
          </cell>
          <cell r="B2229" t="str">
            <v>2356</v>
          </cell>
          <cell r="C2229" t="str">
            <v>X1</v>
          </cell>
          <cell r="D2229">
            <v>166</v>
          </cell>
          <cell r="E2229">
            <v>0</v>
          </cell>
          <cell r="F2229">
            <v>88</v>
          </cell>
          <cell r="G2229">
            <v>11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99</v>
          </cell>
          <cell r="N2229">
            <v>1</v>
          </cell>
        </row>
        <row r="2230">
          <cell r="A2230" t="str">
            <v>550</v>
          </cell>
          <cell r="B2230" t="str">
            <v>2357</v>
          </cell>
          <cell r="C2230" t="str">
            <v>B</v>
          </cell>
          <cell r="D2230">
            <v>628</v>
          </cell>
          <cell r="E2230">
            <v>0</v>
          </cell>
          <cell r="F2230">
            <v>159</v>
          </cell>
          <cell r="G2230">
            <v>148</v>
          </cell>
          <cell r="H2230">
            <v>0</v>
          </cell>
          <cell r="I2230">
            <v>4</v>
          </cell>
          <cell r="J2230">
            <v>0</v>
          </cell>
          <cell r="K2230">
            <v>0</v>
          </cell>
          <cell r="L2230">
            <v>0</v>
          </cell>
          <cell r="M2230">
            <v>311</v>
          </cell>
          <cell r="N2230">
            <v>12</v>
          </cell>
        </row>
        <row r="2231">
          <cell r="A2231" t="str">
            <v>550</v>
          </cell>
          <cell r="B2231" t="str">
            <v>2357</v>
          </cell>
          <cell r="C2231" t="str">
            <v>C1</v>
          </cell>
          <cell r="D2231">
            <v>628</v>
          </cell>
          <cell r="E2231">
            <v>0</v>
          </cell>
          <cell r="F2231">
            <v>158</v>
          </cell>
          <cell r="G2231">
            <v>171</v>
          </cell>
          <cell r="H2231">
            <v>0</v>
          </cell>
          <cell r="I2231">
            <v>5</v>
          </cell>
          <cell r="J2231">
            <v>0</v>
          </cell>
          <cell r="K2231">
            <v>0</v>
          </cell>
          <cell r="L2231">
            <v>0</v>
          </cell>
          <cell r="M2231">
            <v>334</v>
          </cell>
          <cell r="N2231">
            <v>6</v>
          </cell>
        </row>
        <row r="2232">
          <cell r="A2232" t="str">
            <v>550</v>
          </cell>
          <cell r="B2232" t="str">
            <v>2358</v>
          </cell>
          <cell r="C2232" t="str">
            <v>B</v>
          </cell>
          <cell r="D2232">
            <v>489</v>
          </cell>
          <cell r="E2232">
            <v>0</v>
          </cell>
          <cell r="F2232">
            <v>102</v>
          </cell>
          <cell r="G2232">
            <v>144</v>
          </cell>
          <cell r="H2232">
            <v>0</v>
          </cell>
          <cell r="I2232">
            <v>4</v>
          </cell>
          <cell r="J2232">
            <v>0</v>
          </cell>
          <cell r="K2232">
            <v>0</v>
          </cell>
          <cell r="L2232">
            <v>0</v>
          </cell>
          <cell r="M2232">
            <v>250</v>
          </cell>
          <cell r="N2232">
            <v>5</v>
          </cell>
        </row>
        <row r="2233">
          <cell r="A2233" t="str">
            <v>550</v>
          </cell>
          <cell r="B2233" t="str">
            <v>2358</v>
          </cell>
          <cell r="C2233" t="str">
            <v>C1</v>
          </cell>
          <cell r="D2233">
            <v>490</v>
          </cell>
          <cell r="E2233">
            <v>0</v>
          </cell>
          <cell r="F2233">
            <v>124</v>
          </cell>
          <cell r="G2233">
            <v>126</v>
          </cell>
          <cell r="H2233">
            <v>0</v>
          </cell>
          <cell r="I2233">
            <v>2</v>
          </cell>
          <cell r="J2233">
            <v>0</v>
          </cell>
          <cell r="K2233">
            <v>0</v>
          </cell>
          <cell r="L2233">
            <v>0</v>
          </cell>
          <cell r="M2233">
            <v>252</v>
          </cell>
          <cell r="N2233">
            <v>4</v>
          </cell>
        </row>
        <row r="2234">
          <cell r="A2234" t="str">
            <v>550</v>
          </cell>
          <cell r="B2234" t="str">
            <v>2359</v>
          </cell>
          <cell r="C2234" t="str">
            <v>B</v>
          </cell>
          <cell r="D2234">
            <v>394</v>
          </cell>
          <cell r="E2234">
            <v>0</v>
          </cell>
          <cell r="F2234">
            <v>99</v>
          </cell>
          <cell r="G2234">
            <v>98</v>
          </cell>
          <cell r="H2234">
            <v>0</v>
          </cell>
          <cell r="I2234">
            <v>6</v>
          </cell>
          <cell r="J2234">
            <v>0</v>
          </cell>
          <cell r="K2234">
            <v>0</v>
          </cell>
          <cell r="L2234">
            <v>0</v>
          </cell>
          <cell r="M2234">
            <v>203</v>
          </cell>
          <cell r="N2234">
            <v>8</v>
          </cell>
        </row>
        <row r="2235">
          <cell r="A2235" t="str">
            <v>550</v>
          </cell>
          <cell r="B2235" t="str">
            <v>2360</v>
          </cell>
          <cell r="C2235" t="str">
            <v>B</v>
          </cell>
          <cell r="D2235">
            <v>432</v>
          </cell>
          <cell r="E2235">
            <v>0</v>
          </cell>
          <cell r="F2235">
            <v>119</v>
          </cell>
          <cell r="G2235">
            <v>80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199</v>
          </cell>
          <cell r="N2235">
            <v>14</v>
          </cell>
        </row>
        <row r="2236">
          <cell r="A2236" t="str">
            <v>550</v>
          </cell>
          <cell r="B2236" t="str">
            <v>2360</v>
          </cell>
          <cell r="C2236" t="str">
            <v>C1</v>
          </cell>
          <cell r="D2236">
            <v>432</v>
          </cell>
          <cell r="E2236">
            <v>0</v>
          </cell>
          <cell r="F2236">
            <v>91</v>
          </cell>
          <cell r="G2236">
            <v>81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172</v>
          </cell>
          <cell r="N2236">
            <v>18</v>
          </cell>
        </row>
        <row r="2237">
          <cell r="A2237" t="str">
            <v>550</v>
          </cell>
          <cell r="B2237" t="str">
            <v>2361</v>
          </cell>
          <cell r="C2237" t="str">
            <v>B</v>
          </cell>
          <cell r="D2237">
            <v>243</v>
          </cell>
          <cell r="E2237">
            <v>0</v>
          </cell>
          <cell r="F2237">
            <v>123</v>
          </cell>
          <cell r="G2237">
            <v>51</v>
          </cell>
          <cell r="H2237">
            <v>0</v>
          </cell>
          <cell r="I2237">
            <v>2</v>
          </cell>
          <cell r="J2237">
            <v>0</v>
          </cell>
          <cell r="K2237">
            <v>0</v>
          </cell>
          <cell r="L2237">
            <v>0</v>
          </cell>
          <cell r="M2237">
            <v>176</v>
          </cell>
          <cell r="N2237">
            <v>9</v>
          </cell>
        </row>
        <row r="2238">
          <cell r="A2238" t="str">
            <v>553</v>
          </cell>
          <cell r="B2238" t="str">
            <v>2367</v>
          </cell>
          <cell r="C2238" t="str">
            <v>B</v>
          </cell>
          <cell r="D2238">
            <v>703</v>
          </cell>
          <cell r="E2238">
            <v>0</v>
          </cell>
          <cell r="F2238">
            <v>105</v>
          </cell>
          <cell r="G2238">
            <v>212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317</v>
          </cell>
          <cell r="N2238">
            <v>10</v>
          </cell>
        </row>
        <row r="2239">
          <cell r="A2239" t="str">
            <v>553</v>
          </cell>
          <cell r="B2239" t="str">
            <v>2367</v>
          </cell>
          <cell r="C2239" t="str">
            <v>C1</v>
          </cell>
          <cell r="D2239">
            <v>703</v>
          </cell>
          <cell r="E2239">
            <v>0</v>
          </cell>
          <cell r="F2239">
            <v>141</v>
          </cell>
          <cell r="G2239">
            <v>167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308</v>
          </cell>
          <cell r="N2239">
            <v>11</v>
          </cell>
        </row>
        <row r="2240">
          <cell r="A2240" t="str">
            <v>553</v>
          </cell>
          <cell r="B2240" t="str">
            <v>2368</v>
          </cell>
          <cell r="C2240" t="str">
            <v>B</v>
          </cell>
          <cell r="D2240">
            <v>547</v>
          </cell>
          <cell r="E2240">
            <v>0</v>
          </cell>
          <cell r="F2240">
            <v>91</v>
          </cell>
          <cell r="G2240">
            <v>148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239</v>
          </cell>
          <cell r="N2240">
            <v>10</v>
          </cell>
        </row>
        <row r="2241">
          <cell r="A2241" t="str">
            <v>553</v>
          </cell>
          <cell r="B2241" t="str">
            <v>2368</v>
          </cell>
          <cell r="C2241" t="str">
            <v>C1</v>
          </cell>
          <cell r="D2241">
            <v>547</v>
          </cell>
          <cell r="E2241">
            <v>0</v>
          </cell>
          <cell r="F2241">
            <v>93</v>
          </cell>
          <cell r="G2241">
            <v>142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235</v>
          </cell>
          <cell r="N2241">
            <v>0</v>
          </cell>
        </row>
        <row r="2242">
          <cell r="A2242" t="str">
            <v>553</v>
          </cell>
          <cell r="B2242" t="str">
            <v>2369</v>
          </cell>
          <cell r="C2242" t="str">
            <v>B</v>
          </cell>
          <cell r="D2242">
            <v>393</v>
          </cell>
          <cell r="E2242">
            <v>0</v>
          </cell>
          <cell r="F2242">
            <v>76</v>
          </cell>
          <cell r="G2242">
            <v>120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196</v>
          </cell>
          <cell r="N2242">
            <v>0</v>
          </cell>
        </row>
        <row r="2243">
          <cell r="A2243" t="str">
            <v>553</v>
          </cell>
          <cell r="B2243" t="str">
            <v>2369</v>
          </cell>
          <cell r="C2243" t="str">
            <v>C1</v>
          </cell>
          <cell r="D2243">
            <v>393</v>
          </cell>
          <cell r="E2243">
            <v>0</v>
          </cell>
          <cell r="F2243">
            <v>52</v>
          </cell>
          <cell r="G2243">
            <v>113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165</v>
          </cell>
          <cell r="N2243">
            <v>11</v>
          </cell>
        </row>
        <row r="2244">
          <cell r="A2244" t="str">
            <v>553</v>
          </cell>
          <cell r="B2244" t="str">
            <v>2370</v>
          </cell>
          <cell r="C2244" t="str">
            <v>B</v>
          </cell>
          <cell r="D2244">
            <v>648</v>
          </cell>
          <cell r="E2244">
            <v>0</v>
          </cell>
          <cell r="F2244">
            <v>118</v>
          </cell>
          <cell r="G2244">
            <v>155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273</v>
          </cell>
          <cell r="N2244">
            <v>12</v>
          </cell>
        </row>
        <row r="2245">
          <cell r="A2245" t="str">
            <v>553</v>
          </cell>
          <cell r="B2245" t="str">
            <v>2371</v>
          </cell>
          <cell r="C2245" t="str">
            <v>B</v>
          </cell>
          <cell r="D2245">
            <v>511</v>
          </cell>
          <cell r="E2245">
            <v>0</v>
          </cell>
          <cell r="F2245">
            <v>105</v>
          </cell>
          <cell r="G2245">
            <v>115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220</v>
          </cell>
          <cell r="N2245">
            <v>7</v>
          </cell>
        </row>
        <row r="2246">
          <cell r="A2246" t="str">
            <v>553</v>
          </cell>
          <cell r="B2246" t="str">
            <v>2371</v>
          </cell>
          <cell r="C2246" t="str">
            <v>C1</v>
          </cell>
          <cell r="D2246">
            <v>511</v>
          </cell>
          <cell r="E2246">
            <v>0</v>
          </cell>
          <cell r="F2246">
            <v>84</v>
          </cell>
          <cell r="G2246">
            <v>137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221</v>
          </cell>
          <cell r="N2246">
            <v>9</v>
          </cell>
        </row>
        <row r="2247">
          <cell r="A2247" t="str">
            <v>553</v>
          </cell>
          <cell r="B2247" t="str">
            <v>2372</v>
          </cell>
          <cell r="C2247" t="str">
            <v>B</v>
          </cell>
          <cell r="D2247">
            <v>531</v>
          </cell>
          <cell r="E2247">
            <v>0</v>
          </cell>
          <cell r="F2247">
            <v>101</v>
          </cell>
          <cell r="G2247">
            <v>119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220</v>
          </cell>
          <cell r="N2247">
            <v>6</v>
          </cell>
        </row>
        <row r="2248">
          <cell r="A2248" t="str">
            <v>553</v>
          </cell>
          <cell r="B2248" t="str">
            <v>2372</v>
          </cell>
          <cell r="C2248" t="str">
            <v>C1</v>
          </cell>
          <cell r="D2248">
            <v>532</v>
          </cell>
          <cell r="E2248">
            <v>0</v>
          </cell>
          <cell r="F2248">
            <v>78</v>
          </cell>
          <cell r="G2248">
            <v>151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229</v>
          </cell>
          <cell r="N2248">
            <v>14</v>
          </cell>
        </row>
        <row r="2249">
          <cell r="A2249" t="str">
            <v>553</v>
          </cell>
          <cell r="B2249" t="str">
            <v>2373</v>
          </cell>
          <cell r="C2249" t="str">
            <v>B</v>
          </cell>
          <cell r="D2249">
            <v>744</v>
          </cell>
          <cell r="E2249">
            <v>0</v>
          </cell>
          <cell r="F2249">
            <v>114</v>
          </cell>
          <cell r="G2249">
            <v>164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278</v>
          </cell>
          <cell r="N2249">
            <v>6</v>
          </cell>
        </row>
        <row r="2250">
          <cell r="A2250" t="str">
            <v>553</v>
          </cell>
          <cell r="B2250" t="str">
            <v>2373</v>
          </cell>
          <cell r="C2250" t="str">
            <v>C1</v>
          </cell>
          <cell r="D2250">
            <v>745</v>
          </cell>
          <cell r="E2250">
            <v>0</v>
          </cell>
          <cell r="F2250">
            <v>117</v>
          </cell>
          <cell r="G2250">
            <v>137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254</v>
          </cell>
          <cell r="N2250">
            <v>11</v>
          </cell>
        </row>
        <row r="2251">
          <cell r="A2251" t="str">
            <v>553</v>
          </cell>
          <cell r="B2251" t="str">
            <v>2374</v>
          </cell>
          <cell r="C2251" t="str">
            <v>B</v>
          </cell>
          <cell r="D2251">
            <v>467</v>
          </cell>
          <cell r="E2251">
            <v>0</v>
          </cell>
          <cell r="F2251">
            <v>77</v>
          </cell>
          <cell r="G2251">
            <v>123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200</v>
          </cell>
          <cell r="N2251">
            <v>10</v>
          </cell>
        </row>
        <row r="2252">
          <cell r="A2252" t="str">
            <v>553</v>
          </cell>
          <cell r="B2252" t="str">
            <v>2374</v>
          </cell>
          <cell r="C2252" t="str">
            <v>C1</v>
          </cell>
          <cell r="D2252">
            <v>468</v>
          </cell>
          <cell r="E2252">
            <v>0</v>
          </cell>
          <cell r="F2252">
            <v>66</v>
          </cell>
          <cell r="G2252">
            <v>121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187</v>
          </cell>
          <cell r="N2252">
            <v>7</v>
          </cell>
        </row>
        <row r="2253">
          <cell r="A2253" t="str">
            <v>553</v>
          </cell>
          <cell r="B2253" t="str">
            <v>2375</v>
          </cell>
          <cell r="C2253" t="str">
            <v>B</v>
          </cell>
          <cell r="D2253">
            <v>631</v>
          </cell>
          <cell r="E2253">
            <v>0</v>
          </cell>
          <cell r="F2253">
            <v>112</v>
          </cell>
          <cell r="G2253">
            <v>129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241</v>
          </cell>
          <cell r="N2253">
            <v>10</v>
          </cell>
        </row>
        <row r="2254">
          <cell r="A2254" t="str">
            <v>553</v>
          </cell>
          <cell r="B2254" t="str">
            <v>2375</v>
          </cell>
          <cell r="C2254" t="str">
            <v>C1</v>
          </cell>
          <cell r="D2254">
            <v>632</v>
          </cell>
          <cell r="E2254">
            <v>0</v>
          </cell>
          <cell r="F2254">
            <v>96</v>
          </cell>
          <cell r="G2254">
            <v>121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217</v>
          </cell>
          <cell r="N2254">
            <v>0</v>
          </cell>
        </row>
        <row r="2255">
          <cell r="A2255" t="str">
            <v>553</v>
          </cell>
          <cell r="B2255" t="str">
            <v>2376</v>
          </cell>
          <cell r="C2255" t="str">
            <v>B</v>
          </cell>
          <cell r="D2255">
            <v>485</v>
          </cell>
          <cell r="E2255">
            <v>0</v>
          </cell>
          <cell r="F2255">
            <v>90</v>
          </cell>
          <cell r="G2255">
            <v>134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224</v>
          </cell>
          <cell r="N2255">
            <v>8</v>
          </cell>
        </row>
        <row r="2256">
          <cell r="A2256" t="str">
            <v>553</v>
          </cell>
          <cell r="B2256" t="str">
            <v>2376</v>
          </cell>
          <cell r="C2256" t="str">
            <v>C1</v>
          </cell>
          <cell r="D2256">
            <v>485</v>
          </cell>
          <cell r="E2256">
            <v>0</v>
          </cell>
          <cell r="F2256">
            <v>101</v>
          </cell>
          <cell r="G2256">
            <v>90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191</v>
          </cell>
          <cell r="N2256">
            <v>10</v>
          </cell>
        </row>
        <row r="2257">
          <cell r="A2257" t="str">
            <v>553</v>
          </cell>
          <cell r="B2257" t="str">
            <v>2377</v>
          </cell>
          <cell r="C2257" t="str">
            <v>B</v>
          </cell>
          <cell r="D2257">
            <v>279</v>
          </cell>
          <cell r="E2257">
            <v>0</v>
          </cell>
          <cell r="F2257">
            <v>75</v>
          </cell>
          <cell r="G2257">
            <v>63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138</v>
          </cell>
          <cell r="N2257">
            <v>7</v>
          </cell>
        </row>
        <row r="2258">
          <cell r="A2258" t="str">
            <v>553</v>
          </cell>
          <cell r="B2258" t="str">
            <v>2378</v>
          </cell>
          <cell r="C2258" t="str">
            <v>B</v>
          </cell>
          <cell r="D2258">
            <v>126</v>
          </cell>
          <cell r="E2258">
            <v>0</v>
          </cell>
          <cell r="F2258">
            <v>33</v>
          </cell>
          <cell r="G2258">
            <v>24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57</v>
          </cell>
          <cell r="N2258">
            <v>11</v>
          </cell>
        </row>
        <row r="2259">
          <cell r="A2259" t="str">
            <v>553</v>
          </cell>
          <cell r="B2259" t="str">
            <v>2379</v>
          </cell>
          <cell r="C2259" t="str">
            <v>B</v>
          </cell>
          <cell r="D2259">
            <v>365</v>
          </cell>
          <cell r="E2259">
            <v>0</v>
          </cell>
          <cell r="F2259">
            <v>46</v>
          </cell>
          <cell r="G2259">
            <v>115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161</v>
          </cell>
          <cell r="N2259">
            <v>9</v>
          </cell>
        </row>
        <row r="2260">
          <cell r="A2260" t="str">
            <v>553</v>
          </cell>
          <cell r="B2260" t="str">
            <v>2380</v>
          </cell>
          <cell r="C2260" t="str">
            <v>B</v>
          </cell>
          <cell r="D2260">
            <v>467</v>
          </cell>
          <cell r="E2260">
            <v>0</v>
          </cell>
          <cell r="F2260">
            <v>128</v>
          </cell>
          <cell r="G2260">
            <v>58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186</v>
          </cell>
          <cell r="N2260">
            <v>12</v>
          </cell>
        </row>
        <row r="2261">
          <cell r="A2261" t="str">
            <v>553</v>
          </cell>
          <cell r="B2261" t="str">
            <v>2380</v>
          </cell>
          <cell r="C2261" t="str">
            <v>X1</v>
          </cell>
          <cell r="D2261">
            <v>278</v>
          </cell>
          <cell r="E2261">
            <v>0</v>
          </cell>
          <cell r="F2261">
            <v>80</v>
          </cell>
          <cell r="G2261">
            <v>103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183</v>
          </cell>
          <cell r="N2261">
            <v>3</v>
          </cell>
        </row>
        <row r="2262">
          <cell r="A2262" t="str">
            <v>553</v>
          </cell>
          <cell r="B2262" t="str">
            <v>2381</v>
          </cell>
          <cell r="C2262" t="str">
            <v>B</v>
          </cell>
          <cell r="D2262">
            <v>681</v>
          </cell>
          <cell r="E2262">
            <v>0</v>
          </cell>
          <cell r="F2262">
            <v>148</v>
          </cell>
          <cell r="G2262">
            <v>139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287</v>
          </cell>
          <cell r="N2262">
            <v>20</v>
          </cell>
        </row>
        <row r="2263">
          <cell r="A2263" t="str">
            <v>553</v>
          </cell>
          <cell r="B2263" t="str">
            <v>2382</v>
          </cell>
          <cell r="C2263" t="str">
            <v>B</v>
          </cell>
          <cell r="D2263">
            <v>401</v>
          </cell>
          <cell r="E2263">
            <v>0</v>
          </cell>
          <cell r="F2263">
            <v>50</v>
          </cell>
          <cell r="G2263">
            <v>67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117</v>
          </cell>
          <cell r="N2263">
            <v>14</v>
          </cell>
        </row>
        <row r="2264">
          <cell r="A2264" t="str">
            <v>553</v>
          </cell>
          <cell r="B2264" t="str">
            <v>2382</v>
          </cell>
          <cell r="C2264" t="str">
            <v>C1</v>
          </cell>
          <cell r="D2264">
            <v>401</v>
          </cell>
          <cell r="E2264">
            <v>0</v>
          </cell>
          <cell r="F2264">
            <v>58</v>
          </cell>
          <cell r="G2264">
            <v>63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121</v>
          </cell>
          <cell r="N2264">
            <v>20</v>
          </cell>
        </row>
        <row r="2265">
          <cell r="A2265" t="str">
            <v>553</v>
          </cell>
          <cell r="B2265" t="str">
            <v>2383</v>
          </cell>
          <cell r="C2265" t="str">
            <v>B</v>
          </cell>
          <cell r="D2265">
            <v>743</v>
          </cell>
          <cell r="E2265">
            <v>0</v>
          </cell>
          <cell r="F2265">
            <v>71</v>
          </cell>
          <cell r="G2265">
            <v>83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154</v>
          </cell>
          <cell r="N2265">
            <v>23</v>
          </cell>
        </row>
        <row r="2266">
          <cell r="A2266" t="str">
            <v>553</v>
          </cell>
          <cell r="B2266" t="str">
            <v>2384</v>
          </cell>
          <cell r="C2266" t="str">
            <v>B</v>
          </cell>
          <cell r="D2266">
            <v>121</v>
          </cell>
          <cell r="E2266">
            <v>0</v>
          </cell>
          <cell r="F2266">
            <v>16</v>
          </cell>
          <cell r="G2266">
            <v>42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58</v>
          </cell>
          <cell r="N2266">
            <v>2</v>
          </cell>
        </row>
        <row r="2267">
          <cell r="A2267" t="str">
            <v>553</v>
          </cell>
          <cell r="B2267" t="str">
            <v>2385</v>
          </cell>
          <cell r="C2267" t="str">
            <v>B</v>
          </cell>
          <cell r="D2267">
            <v>213</v>
          </cell>
          <cell r="E2267">
            <v>0</v>
          </cell>
          <cell r="F2267">
            <v>24</v>
          </cell>
          <cell r="G2267">
            <v>108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132</v>
          </cell>
          <cell r="N2267">
            <v>8</v>
          </cell>
        </row>
        <row r="2268">
          <cell r="A2268" t="str">
            <v>555</v>
          </cell>
          <cell r="B2268" t="str">
            <v>2391</v>
          </cell>
          <cell r="C2268" t="str">
            <v>B</v>
          </cell>
          <cell r="D2268">
            <v>441</v>
          </cell>
          <cell r="E2268">
            <v>0</v>
          </cell>
          <cell r="F2268">
            <v>83</v>
          </cell>
          <cell r="G2268">
            <v>59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36</v>
          </cell>
          <cell r="M2268">
            <v>178</v>
          </cell>
          <cell r="N2268">
            <v>13</v>
          </cell>
        </row>
        <row r="2269">
          <cell r="A2269" t="str">
            <v>555</v>
          </cell>
          <cell r="B2269" t="str">
            <v>2391</v>
          </cell>
          <cell r="C2269" t="str">
            <v>C1</v>
          </cell>
          <cell r="D2269">
            <v>441</v>
          </cell>
          <cell r="E2269">
            <v>0</v>
          </cell>
          <cell r="F2269">
            <v>75</v>
          </cell>
          <cell r="G2269">
            <v>69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29</v>
          </cell>
          <cell r="M2269">
            <v>173</v>
          </cell>
          <cell r="N2269">
            <v>30</v>
          </cell>
        </row>
        <row r="2270">
          <cell r="A2270" t="str">
            <v>555</v>
          </cell>
          <cell r="B2270" t="str">
            <v>2392</v>
          </cell>
          <cell r="C2270" t="str">
            <v>B</v>
          </cell>
          <cell r="D2270">
            <v>399</v>
          </cell>
          <cell r="E2270">
            <v>0</v>
          </cell>
          <cell r="F2270">
            <v>62</v>
          </cell>
          <cell r="G2270">
            <v>40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3</v>
          </cell>
          <cell r="M2270">
            <v>105</v>
          </cell>
          <cell r="N2270">
            <v>13</v>
          </cell>
        </row>
        <row r="2271">
          <cell r="A2271" t="str">
            <v>555</v>
          </cell>
          <cell r="B2271" t="str">
            <v>2392</v>
          </cell>
          <cell r="C2271" t="str">
            <v>C1</v>
          </cell>
          <cell r="D2271">
            <v>399</v>
          </cell>
          <cell r="E2271">
            <v>0</v>
          </cell>
          <cell r="F2271">
            <v>70</v>
          </cell>
          <cell r="G2271">
            <v>37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1</v>
          </cell>
          <cell r="M2271">
            <v>108</v>
          </cell>
          <cell r="N2271">
            <v>10</v>
          </cell>
        </row>
        <row r="2272">
          <cell r="A2272" t="str">
            <v>557</v>
          </cell>
          <cell r="B2272" t="str">
            <v>2394</v>
          </cell>
          <cell r="C2272" t="str">
            <v>B</v>
          </cell>
          <cell r="D2272">
            <v>610</v>
          </cell>
          <cell r="E2272">
            <v>68</v>
          </cell>
          <cell r="F2272">
            <v>209</v>
          </cell>
          <cell r="G2272">
            <v>95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372</v>
          </cell>
          <cell r="N2272">
            <v>6</v>
          </cell>
        </row>
        <row r="2273">
          <cell r="A2273" t="str">
            <v>557</v>
          </cell>
          <cell r="B2273" t="str">
            <v>2395</v>
          </cell>
          <cell r="C2273" t="str">
            <v>B</v>
          </cell>
          <cell r="D2273">
            <v>694</v>
          </cell>
          <cell r="E2273">
            <v>132</v>
          </cell>
          <cell r="F2273">
            <v>223</v>
          </cell>
          <cell r="G2273">
            <v>104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459</v>
          </cell>
          <cell r="N2273">
            <v>4</v>
          </cell>
        </row>
        <row r="2274">
          <cell r="A2274" t="str">
            <v>557</v>
          </cell>
          <cell r="B2274" t="str">
            <v>2396</v>
          </cell>
          <cell r="C2274" t="str">
            <v>B</v>
          </cell>
          <cell r="D2274">
            <v>666</v>
          </cell>
          <cell r="E2274">
            <v>175</v>
          </cell>
          <cell r="F2274">
            <v>158</v>
          </cell>
          <cell r="G2274">
            <v>116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449</v>
          </cell>
          <cell r="N2274">
            <v>1</v>
          </cell>
        </row>
        <row r="2275">
          <cell r="A2275" t="str">
            <v>557</v>
          </cell>
          <cell r="B2275" t="str">
            <v>2397</v>
          </cell>
          <cell r="C2275" t="str">
            <v>B</v>
          </cell>
          <cell r="D2275">
            <v>659</v>
          </cell>
          <cell r="E2275">
            <v>155</v>
          </cell>
          <cell r="F2275">
            <v>239</v>
          </cell>
          <cell r="G2275">
            <v>96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490</v>
          </cell>
          <cell r="N2275">
            <v>2</v>
          </cell>
        </row>
        <row r="2276">
          <cell r="A2276" t="str">
            <v>557</v>
          </cell>
          <cell r="B2276" t="str">
            <v>2398</v>
          </cell>
          <cell r="C2276" t="str">
            <v>B</v>
          </cell>
          <cell r="D2276">
            <v>649</v>
          </cell>
          <cell r="E2276">
            <v>138</v>
          </cell>
          <cell r="F2276">
            <v>174</v>
          </cell>
          <cell r="G2276">
            <v>171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483</v>
          </cell>
          <cell r="N2276">
            <v>1</v>
          </cell>
        </row>
        <row r="2277">
          <cell r="A2277" t="str">
            <v>557</v>
          </cell>
          <cell r="B2277" t="str">
            <v>2399</v>
          </cell>
          <cell r="C2277" t="str">
            <v>B</v>
          </cell>
          <cell r="D2277">
            <v>648</v>
          </cell>
          <cell r="E2277">
            <v>153</v>
          </cell>
          <cell r="F2277">
            <v>117</v>
          </cell>
          <cell r="G2277">
            <v>149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419</v>
          </cell>
          <cell r="N2277">
            <v>3</v>
          </cell>
        </row>
        <row r="2278">
          <cell r="A2278" t="str">
            <v>557</v>
          </cell>
          <cell r="B2278" t="str">
            <v>2400</v>
          </cell>
          <cell r="C2278" t="str">
            <v>B</v>
          </cell>
          <cell r="D2278">
            <v>703</v>
          </cell>
          <cell r="E2278">
            <v>100</v>
          </cell>
          <cell r="F2278">
            <v>192</v>
          </cell>
          <cell r="G2278">
            <v>181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473</v>
          </cell>
          <cell r="N2278">
            <v>0</v>
          </cell>
        </row>
        <row r="2279">
          <cell r="A2279" t="str">
            <v>557</v>
          </cell>
          <cell r="B2279" t="str">
            <v>2401</v>
          </cell>
          <cell r="C2279" t="str">
            <v>B</v>
          </cell>
          <cell r="D2279">
            <v>443</v>
          </cell>
          <cell r="E2279">
            <v>25</v>
          </cell>
          <cell r="F2279">
            <v>158</v>
          </cell>
          <cell r="G2279">
            <v>115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298</v>
          </cell>
          <cell r="N2279">
            <v>0</v>
          </cell>
        </row>
        <row r="2280">
          <cell r="A2280" t="str">
            <v>557</v>
          </cell>
          <cell r="B2280" t="str">
            <v>2401</v>
          </cell>
          <cell r="C2280" t="str">
            <v>C1</v>
          </cell>
          <cell r="D2280">
            <v>444</v>
          </cell>
          <cell r="E2280">
            <v>17</v>
          </cell>
          <cell r="F2280">
            <v>141</v>
          </cell>
          <cell r="G2280">
            <v>141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299</v>
          </cell>
          <cell r="N2280">
            <v>2</v>
          </cell>
        </row>
        <row r="2281">
          <cell r="A2281" t="str">
            <v>557</v>
          </cell>
          <cell r="B2281" t="str">
            <v>2402</v>
          </cell>
          <cell r="C2281" t="str">
            <v>B</v>
          </cell>
          <cell r="D2281">
            <v>435</v>
          </cell>
          <cell r="E2281">
            <v>24</v>
          </cell>
          <cell r="F2281">
            <v>129</v>
          </cell>
          <cell r="G2281">
            <v>144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297</v>
          </cell>
          <cell r="N2281">
            <v>1</v>
          </cell>
        </row>
        <row r="2282">
          <cell r="A2282" t="str">
            <v>557</v>
          </cell>
          <cell r="B2282" t="str">
            <v>2402</v>
          </cell>
          <cell r="C2282" t="str">
            <v>C1</v>
          </cell>
          <cell r="D2282">
            <v>435</v>
          </cell>
          <cell r="E2282">
            <v>23</v>
          </cell>
          <cell r="F2282">
            <v>127</v>
          </cell>
          <cell r="G2282">
            <v>150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300</v>
          </cell>
          <cell r="N2282">
            <v>1</v>
          </cell>
        </row>
        <row r="2283">
          <cell r="A2283" t="str">
            <v>557</v>
          </cell>
          <cell r="B2283" t="str">
            <v>2403</v>
          </cell>
          <cell r="C2283" t="str">
            <v>B</v>
          </cell>
          <cell r="D2283">
            <v>422</v>
          </cell>
          <cell r="E2283">
            <v>27</v>
          </cell>
          <cell r="F2283">
            <v>124</v>
          </cell>
          <cell r="G2283">
            <v>127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278</v>
          </cell>
          <cell r="N2283">
            <v>1</v>
          </cell>
        </row>
        <row r="2284">
          <cell r="A2284" t="str">
            <v>557</v>
          </cell>
          <cell r="B2284" t="str">
            <v>2403</v>
          </cell>
          <cell r="C2284" t="str">
            <v>C1</v>
          </cell>
          <cell r="D2284">
            <v>423</v>
          </cell>
          <cell r="E2284">
            <v>39</v>
          </cell>
          <cell r="F2284">
            <v>144</v>
          </cell>
          <cell r="G2284">
            <v>105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288</v>
          </cell>
          <cell r="N2284">
            <v>3</v>
          </cell>
        </row>
        <row r="2285">
          <cell r="A2285" t="str">
            <v>557</v>
          </cell>
          <cell r="B2285" t="str">
            <v>2404</v>
          </cell>
          <cell r="C2285" t="str">
            <v>B</v>
          </cell>
          <cell r="D2285">
            <v>653</v>
          </cell>
          <cell r="E2285">
            <v>57</v>
          </cell>
          <cell r="F2285">
            <v>268</v>
          </cell>
          <cell r="G2285">
            <v>119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444</v>
          </cell>
          <cell r="N2285">
            <v>4</v>
          </cell>
        </row>
        <row r="2286">
          <cell r="A2286" t="str">
            <v>558</v>
          </cell>
          <cell r="B2286" t="str">
            <v>2405</v>
          </cell>
          <cell r="C2286" t="str">
            <v>B</v>
          </cell>
          <cell r="D2286">
            <v>564</v>
          </cell>
          <cell r="E2286">
            <v>80</v>
          </cell>
          <cell r="F2286">
            <v>158</v>
          </cell>
          <cell r="G2286">
            <v>191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429</v>
          </cell>
          <cell r="N2286">
            <v>0</v>
          </cell>
        </row>
        <row r="2287">
          <cell r="A2287" t="str">
            <v>558</v>
          </cell>
          <cell r="B2287" t="str">
            <v>2406</v>
          </cell>
          <cell r="C2287" t="str">
            <v>B</v>
          </cell>
          <cell r="D2287">
            <v>378</v>
          </cell>
          <cell r="E2287">
            <v>31</v>
          </cell>
          <cell r="F2287">
            <v>101</v>
          </cell>
          <cell r="G2287">
            <v>119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251</v>
          </cell>
          <cell r="N2287">
            <v>0</v>
          </cell>
        </row>
        <row r="2288">
          <cell r="A2288" t="str">
            <v>560</v>
          </cell>
          <cell r="B2288" t="str">
            <v>2408</v>
          </cell>
          <cell r="C2288" t="str">
            <v>B</v>
          </cell>
          <cell r="D2288">
            <v>405</v>
          </cell>
          <cell r="E2288">
            <v>0</v>
          </cell>
          <cell r="F2288">
            <v>144</v>
          </cell>
          <cell r="G2288">
            <v>89</v>
          </cell>
          <cell r="H2288">
            <v>7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240</v>
          </cell>
          <cell r="N2288">
            <v>7</v>
          </cell>
        </row>
        <row r="2289">
          <cell r="A2289" t="str">
            <v>560</v>
          </cell>
          <cell r="B2289" t="str">
            <v>2408</v>
          </cell>
          <cell r="C2289" t="str">
            <v>C1</v>
          </cell>
          <cell r="D2289">
            <v>405</v>
          </cell>
          <cell r="E2289">
            <v>0</v>
          </cell>
          <cell r="F2289">
            <v>147</v>
          </cell>
          <cell r="G2289">
            <v>73</v>
          </cell>
          <cell r="H2289">
            <v>12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232</v>
          </cell>
          <cell r="N2289">
            <v>11</v>
          </cell>
        </row>
        <row r="2290">
          <cell r="A2290" t="str">
            <v>560</v>
          </cell>
          <cell r="B2290" t="str">
            <v>2409</v>
          </cell>
          <cell r="C2290" t="str">
            <v>B</v>
          </cell>
          <cell r="D2290">
            <v>534</v>
          </cell>
          <cell r="E2290">
            <v>0</v>
          </cell>
          <cell r="F2290">
            <v>175</v>
          </cell>
          <cell r="G2290">
            <v>128</v>
          </cell>
          <cell r="H2290">
            <v>9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312</v>
          </cell>
          <cell r="N2290">
            <v>7</v>
          </cell>
        </row>
        <row r="2291">
          <cell r="A2291" t="str">
            <v>560</v>
          </cell>
          <cell r="B2291" t="str">
            <v>2409</v>
          </cell>
          <cell r="C2291" t="str">
            <v>C1</v>
          </cell>
          <cell r="D2291">
            <v>534</v>
          </cell>
          <cell r="E2291">
            <v>0</v>
          </cell>
          <cell r="F2291">
            <v>163</v>
          </cell>
          <cell r="G2291">
            <v>119</v>
          </cell>
          <cell r="H2291">
            <v>8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290</v>
          </cell>
          <cell r="N2291">
            <v>0</v>
          </cell>
        </row>
        <row r="2292">
          <cell r="A2292" t="str">
            <v>560</v>
          </cell>
          <cell r="B2292" t="str">
            <v>2410</v>
          </cell>
          <cell r="C2292" t="str">
            <v>B</v>
          </cell>
          <cell r="D2292">
            <v>573</v>
          </cell>
          <cell r="E2292">
            <v>0</v>
          </cell>
          <cell r="F2292">
            <v>211</v>
          </cell>
          <cell r="G2292">
            <v>121</v>
          </cell>
          <cell r="H2292">
            <v>8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340</v>
          </cell>
          <cell r="N2292">
            <v>4</v>
          </cell>
        </row>
        <row r="2293">
          <cell r="A2293" t="str">
            <v>560</v>
          </cell>
          <cell r="B2293" t="str">
            <v>2410</v>
          </cell>
          <cell r="C2293" t="str">
            <v>C1</v>
          </cell>
          <cell r="D2293">
            <v>574</v>
          </cell>
          <cell r="E2293">
            <v>0</v>
          </cell>
          <cell r="F2293">
            <v>200</v>
          </cell>
          <cell r="G2293">
            <v>110</v>
          </cell>
          <cell r="H2293">
            <v>10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320</v>
          </cell>
          <cell r="N2293">
            <v>12</v>
          </cell>
        </row>
        <row r="2294">
          <cell r="A2294" t="str">
            <v>560</v>
          </cell>
          <cell r="B2294" t="str">
            <v>2411</v>
          </cell>
          <cell r="C2294" t="str">
            <v>B</v>
          </cell>
          <cell r="D2294">
            <v>496</v>
          </cell>
          <cell r="E2294">
            <v>0</v>
          </cell>
          <cell r="F2294">
            <v>152</v>
          </cell>
          <cell r="G2294">
            <v>151</v>
          </cell>
          <cell r="H2294">
            <v>11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314</v>
          </cell>
          <cell r="N2294">
            <v>2</v>
          </cell>
        </row>
        <row r="2295">
          <cell r="A2295" t="str">
            <v>560</v>
          </cell>
          <cell r="B2295" t="str">
            <v>2411</v>
          </cell>
          <cell r="C2295" t="str">
            <v>C1</v>
          </cell>
          <cell r="D2295">
            <v>497</v>
          </cell>
          <cell r="E2295">
            <v>0</v>
          </cell>
          <cell r="F2295">
            <v>168</v>
          </cell>
          <cell r="G2295">
            <v>131</v>
          </cell>
          <cell r="H2295">
            <v>5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304</v>
          </cell>
          <cell r="N2295">
            <v>5</v>
          </cell>
        </row>
        <row r="2296">
          <cell r="A2296" t="str">
            <v>566</v>
          </cell>
          <cell r="B2296" t="str">
            <v>2423</v>
          </cell>
          <cell r="C2296" t="str">
            <v>B</v>
          </cell>
          <cell r="D2296">
            <v>720</v>
          </cell>
          <cell r="E2296">
            <v>0</v>
          </cell>
          <cell r="F2296">
            <v>163</v>
          </cell>
          <cell r="G2296">
            <v>181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344</v>
          </cell>
          <cell r="N2296">
            <v>29</v>
          </cell>
        </row>
        <row r="2297">
          <cell r="A2297" t="str">
            <v>566</v>
          </cell>
          <cell r="B2297" t="str">
            <v>2423</v>
          </cell>
          <cell r="C2297" t="str">
            <v>C1</v>
          </cell>
          <cell r="D2297">
            <v>721</v>
          </cell>
          <cell r="E2297">
            <v>0</v>
          </cell>
          <cell r="F2297">
            <v>163</v>
          </cell>
          <cell r="G2297">
            <v>158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321</v>
          </cell>
          <cell r="N2297">
            <v>14</v>
          </cell>
        </row>
        <row r="2298">
          <cell r="A2298" t="str">
            <v>566</v>
          </cell>
          <cell r="B2298" t="str">
            <v>2424</v>
          </cell>
          <cell r="C2298" t="str">
            <v>B</v>
          </cell>
          <cell r="D2298">
            <v>699</v>
          </cell>
          <cell r="E2298">
            <v>0</v>
          </cell>
          <cell r="F2298">
            <v>174</v>
          </cell>
          <cell r="G2298">
            <v>134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308</v>
          </cell>
          <cell r="N2298">
            <v>9</v>
          </cell>
        </row>
        <row r="2299">
          <cell r="A2299" t="str">
            <v>566</v>
          </cell>
          <cell r="B2299" t="str">
            <v>2424</v>
          </cell>
          <cell r="C2299" t="str">
            <v>C1</v>
          </cell>
          <cell r="D2299">
            <v>700</v>
          </cell>
          <cell r="E2299">
            <v>0</v>
          </cell>
          <cell r="F2299">
            <v>186</v>
          </cell>
          <cell r="G2299">
            <v>90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276</v>
          </cell>
          <cell r="N2299">
            <v>20</v>
          </cell>
        </row>
        <row r="2300">
          <cell r="A2300" t="str">
            <v>566</v>
          </cell>
          <cell r="B2300" t="str">
            <v>2425</v>
          </cell>
          <cell r="C2300" t="str">
            <v>B</v>
          </cell>
          <cell r="D2300">
            <v>609</v>
          </cell>
          <cell r="E2300">
            <v>0</v>
          </cell>
          <cell r="F2300">
            <v>153</v>
          </cell>
          <cell r="G2300">
            <v>121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274</v>
          </cell>
          <cell r="N2300">
            <v>15</v>
          </cell>
        </row>
        <row r="2301">
          <cell r="A2301" t="str">
            <v>566</v>
          </cell>
          <cell r="B2301" t="str">
            <v>2425</v>
          </cell>
          <cell r="C2301" t="str">
            <v>C1</v>
          </cell>
          <cell r="D2301">
            <v>610</v>
          </cell>
          <cell r="E2301">
            <v>0</v>
          </cell>
          <cell r="F2301">
            <v>185</v>
          </cell>
          <cell r="G2301">
            <v>131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316</v>
          </cell>
          <cell r="N2301">
            <v>0</v>
          </cell>
        </row>
        <row r="2302">
          <cell r="A2302" t="str">
            <v>566</v>
          </cell>
          <cell r="B2302" t="str">
            <v>2426</v>
          </cell>
          <cell r="C2302" t="str">
            <v>B</v>
          </cell>
          <cell r="D2302">
            <v>686</v>
          </cell>
          <cell r="E2302">
            <v>0</v>
          </cell>
          <cell r="F2302">
            <v>132</v>
          </cell>
          <cell r="G2302">
            <v>170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302</v>
          </cell>
          <cell r="N2302">
            <v>15</v>
          </cell>
        </row>
        <row r="2303">
          <cell r="A2303" t="str">
            <v>566</v>
          </cell>
          <cell r="B2303" t="str">
            <v>2426</v>
          </cell>
          <cell r="C2303" t="str">
            <v>C1</v>
          </cell>
          <cell r="D2303">
            <v>687</v>
          </cell>
          <cell r="E2303">
            <v>0</v>
          </cell>
          <cell r="F2303">
            <v>181</v>
          </cell>
          <cell r="G2303">
            <v>138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319</v>
          </cell>
          <cell r="N2303">
            <v>0</v>
          </cell>
        </row>
        <row r="2304">
          <cell r="A2304" t="str">
            <v>566</v>
          </cell>
          <cell r="B2304" t="str">
            <v>2427</v>
          </cell>
          <cell r="C2304" t="str">
            <v>B</v>
          </cell>
          <cell r="D2304">
            <v>539</v>
          </cell>
          <cell r="E2304">
            <v>0</v>
          </cell>
          <cell r="F2304">
            <v>152</v>
          </cell>
          <cell r="G2304">
            <v>94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246</v>
          </cell>
          <cell r="N2304">
            <v>11</v>
          </cell>
        </row>
        <row r="2305">
          <cell r="A2305" t="str">
            <v>566</v>
          </cell>
          <cell r="B2305" t="str">
            <v>2427</v>
          </cell>
          <cell r="C2305" t="str">
            <v>C1</v>
          </cell>
          <cell r="D2305">
            <v>539</v>
          </cell>
          <cell r="E2305">
            <v>0</v>
          </cell>
          <cell r="F2305">
            <v>161</v>
          </cell>
          <cell r="G2305">
            <v>75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236</v>
          </cell>
          <cell r="N2305">
            <v>18</v>
          </cell>
        </row>
        <row r="2306">
          <cell r="A2306" t="str">
            <v>566</v>
          </cell>
          <cell r="B2306" t="str">
            <v>2428</v>
          </cell>
          <cell r="C2306" t="str">
            <v>B</v>
          </cell>
          <cell r="D2306">
            <v>574</v>
          </cell>
          <cell r="E2306">
            <v>0</v>
          </cell>
          <cell r="F2306">
            <v>101</v>
          </cell>
          <cell r="G2306">
            <v>70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171</v>
          </cell>
          <cell r="N2306">
            <v>9</v>
          </cell>
        </row>
        <row r="2307">
          <cell r="A2307" t="str">
            <v>566</v>
          </cell>
          <cell r="B2307" t="str">
            <v>2428</v>
          </cell>
          <cell r="C2307" t="str">
            <v>C1</v>
          </cell>
          <cell r="D2307">
            <v>575</v>
          </cell>
          <cell r="E2307">
            <v>0</v>
          </cell>
          <cell r="F2307">
            <v>109</v>
          </cell>
          <cell r="G2307">
            <v>108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217</v>
          </cell>
          <cell r="N2307">
            <v>8</v>
          </cell>
        </row>
        <row r="2308">
          <cell r="A2308" t="str">
            <v>566</v>
          </cell>
          <cell r="B2308" t="str">
            <v>2428</v>
          </cell>
          <cell r="C2308" t="str">
            <v>C2</v>
          </cell>
          <cell r="D2308">
            <v>575</v>
          </cell>
          <cell r="E2308">
            <v>0</v>
          </cell>
          <cell r="F2308">
            <v>120</v>
          </cell>
          <cell r="G2308">
            <v>66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186</v>
          </cell>
          <cell r="N2308">
            <v>10</v>
          </cell>
        </row>
        <row r="2309">
          <cell r="A2309" t="str">
            <v>566</v>
          </cell>
          <cell r="B2309" t="str">
            <v>2429</v>
          </cell>
          <cell r="C2309" t="str">
            <v>B</v>
          </cell>
          <cell r="D2309">
            <v>207</v>
          </cell>
          <cell r="E2309">
            <v>0</v>
          </cell>
          <cell r="F2309">
            <v>32</v>
          </cell>
          <cell r="G2309">
            <v>41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73</v>
          </cell>
          <cell r="N2309">
            <v>5</v>
          </cell>
        </row>
        <row r="2310">
          <cell r="A2310" t="str">
            <v>568</v>
          </cell>
          <cell r="B2310" t="str">
            <v>2432</v>
          </cell>
          <cell r="C2310" t="str">
            <v>B</v>
          </cell>
          <cell r="D2310">
            <v>721</v>
          </cell>
          <cell r="E2310">
            <v>51</v>
          </cell>
          <cell r="F2310">
            <v>137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188</v>
          </cell>
          <cell r="N2310">
            <v>19</v>
          </cell>
        </row>
        <row r="2311">
          <cell r="A2311" t="str">
            <v>568</v>
          </cell>
          <cell r="B2311" t="str">
            <v>2433</v>
          </cell>
          <cell r="C2311" t="str">
            <v>B</v>
          </cell>
          <cell r="D2311">
            <v>612</v>
          </cell>
          <cell r="E2311">
            <v>45</v>
          </cell>
          <cell r="F2311">
            <v>185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230</v>
          </cell>
          <cell r="N2311">
            <v>9</v>
          </cell>
        </row>
        <row r="2312">
          <cell r="A2312" t="str">
            <v>568</v>
          </cell>
          <cell r="B2312" t="str">
            <v>2434</v>
          </cell>
          <cell r="C2312" t="str">
            <v>B</v>
          </cell>
          <cell r="D2312">
            <v>399</v>
          </cell>
          <cell r="E2312">
            <v>8</v>
          </cell>
          <cell r="F2312">
            <v>119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127</v>
          </cell>
          <cell r="N2312">
            <v>5</v>
          </cell>
        </row>
        <row r="2313">
          <cell r="A2313" t="str">
            <v>570</v>
          </cell>
          <cell r="B2313" t="str">
            <v>2436</v>
          </cell>
          <cell r="C2313" t="str">
            <v>B</v>
          </cell>
          <cell r="D2313">
            <v>626</v>
          </cell>
          <cell r="E2313">
            <v>0</v>
          </cell>
          <cell r="F2313">
            <v>170</v>
          </cell>
          <cell r="G2313">
            <v>124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294</v>
          </cell>
          <cell r="N2313">
            <v>7</v>
          </cell>
        </row>
        <row r="2314">
          <cell r="A2314" t="str">
            <v>570</v>
          </cell>
          <cell r="B2314" t="str">
            <v>2437</v>
          </cell>
          <cell r="C2314" t="str">
            <v>B</v>
          </cell>
          <cell r="D2314">
            <v>591</v>
          </cell>
          <cell r="E2314">
            <v>0</v>
          </cell>
          <cell r="F2314">
            <v>179</v>
          </cell>
          <cell r="G2314">
            <v>157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336</v>
          </cell>
          <cell r="N2314">
            <v>14</v>
          </cell>
        </row>
        <row r="2315">
          <cell r="A2315" t="str">
            <v>570</v>
          </cell>
          <cell r="B2315" t="str">
            <v>2437</v>
          </cell>
          <cell r="C2315" t="str">
            <v>C1</v>
          </cell>
          <cell r="D2315">
            <v>592</v>
          </cell>
          <cell r="E2315">
            <v>0</v>
          </cell>
          <cell r="F2315">
            <v>135</v>
          </cell>
          <cell r="G2315">
            <v>166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301</v>
          </cell>
          <cell r="N2315">
            <v>9</v>
          </cell>
        </row>
        <row r="2316">
          <cell r="A2316" t="str">
            <v>570</v>
          </cell>
          <cell r="B2316" t="str">
            <v>2438</v>
          </cell>
          <cell r="C2316" t="str">
            <v>B</v>
          </cell>
          <cell r="D2316">
            <v>664</v>
          </cell>
          <cell r="E2316">
            <v>0</v>
          </cell>
          <cell r="F2316">
            <v>139</v>
          </cell>
          <cell r="G2316">
            <v>138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277</v>
          </cell>
          <cell r="N2316">
            <v>10</v>
          </cell>
        </row>
        <row r="2317">
          <cell r="A2317" t="str">
            <v>570</v>
          </cell>
          <cell r="B2317" t="str">
            <v>2439</v>
          </cell>
          <cell r="C2317" t="str">
            <v>B</v>
          </cell>
          <cell r="D2317">
            <v>457</v>
          </cell>
          <cell r="E2317">
            <v>0</v>
          </cell>
          <cell r="F2317">
            <v>174</v>
          </cell>
          <cell r="G2317">
            <v>87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261</v>
          </cell>
          <cell r="N2317">
            <v>15</v>
          </cell>
        </row>
        <row r="2318">
          <cell r="A2318" t="str">
            <v>570</v>
          </cell>
          <cell r="B2318" t="str">
            <v>2439</v>
          </cell>
          <cell r="C2318" t="str">
            <v>C1</v>
          </cell>
          <cell r="D2318">
            <v>457</v>
          </cell>
          <cell r="E2318">
            <v>0</v>
          </cell>
          <cell r="F2318">
            <v>160</v>
          </cell>
          <cell r="G2318">
            <v>77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237</v>
          </cell>
          <cell r="N2318">
            <v>16</v>
          </cell>
        </row>
        <row r="2319">
          <cell r="A2319" t="str">
            <v>570</v>
          </cell>
          <cell r="B2319" t="str">
            <v>2440</v>
          </cell>
          <cell r="C2319" t="str">
            <v>B</v>
          </cell>
          <cell r="D2319">
            <v>504</v>
          </cell>
          <cell r="E2319">
            <v>0</v>
          </cell>
          <cell r="F2319">
            <v>163</v>
          </cell>
          <cell r="G2319">
            <v>131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294</v>
          </cell>
          <cell r="N2319">
            <v>6</v>
          </cell>
        </row>
        <row r="2320">
          <cell r="A2320" t="str">
            <v>570</v>
          </cell>
          <cell r="B2320" t="str">
            <v>2440</v>
          </cell>
          <cell r="C2320" t="str">
            <v>C1</v>
          </cell>
          <cell r="D2320">
            <v>505</v>
          </cell>
          <cell r="E2320">
            <v>0</v>
          </cell>
          <cell r="F2320">
            <v>190</v>
          </cell>
          <cell r="G2320">
            <v>125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315</v>
          </cell>
          <cell r="N2320">
            <v>5</v>
          </cell>
        </row>
        <row r="2321">
          <cell r="A2321" t="str">
            <v>570</v>
          </cell>
          <cell r="B2321" t="str">
            <v>2441</v>
          </cell>
          <cell r="C2321" t="str">
            <v>B</v>
          </cell>
          <cell r="D2321">
            <v>613</v>
          </cell>
          <cell r="E2321">
            <v>0</v>
          </cell>
          <cell r="F2321">
            <v>221</v>
          </cell>
          <cell r="G2321">
            <v>106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327</v>
          </cell>
          <cell r="N2321">
            <v>11</v>
          </cell>
        </row>
        <row r="2322">
          <cell r="A2322" t="str">
            <v>570</v>
          </cell>
          <cell r="B2322" t="str">
            <v>2441</v>
          </cell>
          <cell r="C2322" t="str">
            <v>X1</v>
          </cell>
          <cell r="D2322">
            <v>584</v>
          </cell>
          <cell r="E2322">
            <v>0</v>
          </cell>
          <cell r="F2322">
            <v>139</v>
          </cell>
          <cell r="G2322">
            <v>137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276</v>
          </cell>
          <cell r="N2322">
            <v>13</v>
          </cell>
        </row>
        <row r="2323">
          <cell r="A2323" t="str">
            <v>570</v>
          </cell>
          <cell r="B2323" t="str">
            <v>2442</v>
          </cell>
          <cell r="C2323" t="str">
            <v>B</v>
          </cell>
          <cell r="D2323">
            <v>532</v>
          </cell>
          <cell r="E2323">
            <v>0</v>
          </cell>
          <cell r="F2323">
            <v>153</v>
          </cell>
          <cell r="G2323">
            <v>146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299</v>
          </cell>
          <cell r="N2323">
            <v>9</v>
          </cell>
        </row>
        <row r="2324">
          <cell r="A2324" t="str">
            <v>570</v>
          </cell>
          <cell r="B2324" t="str">
            <v>2442</v>
          </cell>
          <cell r="C2324" t="str">
            <v>C1</v>
          </cell>
          <cell r="D2324">
            <v>532</v>
          </cell>
          <cell r="E2324">
            <v>0</v>
          </cell>
          <cell r="F2324">
            <v>162</v>
          </cell>
          <cell r="G2324">
            <v>105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267</v>
          </cell>
          <cell r="N2324">
            <v>0</v>
          </cell>
        </row>
        <row r="2325">
          <cell r="A2325" t="str">
            <v>570</v>
          </cell>
          <cell r="B2325" t="str">
            <v>2443</v>
          </cell>
          <cell r="C2325" t="str">
            <v>B</v>
          </cell>
          <cell r="D2325">
            <v>345</v>
          </cell>
          <cell r="E2325">
            <v>0</v>
          </cell>
          <cell r="F2325">
            <v>55</v>
          </cell>
          <cell r="G2325">
            <v>108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163</v>
          </cell>
          <cell r="N2325">
            <v>13</v>
          </cell>
        </row>
        <row r="2326">
          <cell r="A2326" t="str">
            <v>570</v>
          </cell>
          <cell r="B2326" t="str">
            <v>2444</v>
          </cell>
          <cell r="C2326" t="str">
            <v>B</v>
          </cell>
          <cell r="D2326">
            <v>258</v>
          </cell>
          <cell r="E2326">
            <v>0</v>
          </cell>
          <cell r="F2326">
            <v>15</v>
          </cell>
          <cell r="G2326">
            <v>82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97</v>
          </cell>
          <cell r="N2326">
            <v>9</v>
          </cell>
        </row>
        <row r="2327">
          <cell r="A2327" t="str">
            <v>570</v>
          </cell>
          <cell r="B2327" t="str">
            <v>2445</v>
          </cell>
          <cell r="C2327" t="str">
            <v>B</v>
          </cell>
          <cell r="D2327">
            <v>376</v>
          </cell>
          <cell r="E2327">
            <v>0</v>
          </cell>
          <cell r="F2327">
            <v>24</v>
          </cell>
          <cell r="G2327">
            <v>102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126</v>
          </cell>
          <cell r="N2327">
            <v>8</v>
          </cell>
        </row>
        <row r="2328">
          <cell r="A2328" t="str">
            <v>570</v>
          </cell>
          <cell r="B2328" t="str">
            <v>2446</v>
          </cell>
          <cell r="C2328" t="str">
            <v>B</v>
          </cell>
          <cell r="D2328">
            <v>359</v>
          </cell>
          <cell r="E2328">
            <v>0</v>
          </cell>
          <cell r="F2328">
            <v>55</v>
          </cell>
          <cell r="G2328">
            <v>44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99</v>
          </cell>
          <cell r="N2328">
            <v>5</v>
          </cell>
        </row>
        <row r="2329">
          <cell r="A2329" t="str">
            <v>570</v>
          </cell>
          <cell r="B2329" t="str">
            <v>2447</v>
          </cell>
          <cell r="C2329" t="str">
            <v>B</v>
          </cell>
          <cell r="D2329">
            <v>389</v>
          </cell>
          <cell r="E2329">
            <v>0</v>
          </cell>
          <cell r="F2329">
            <v>99</v>
          </cell>
          <cell r="G2329">
            <v>60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159</v>
          </cell>
          <cell r="N2329">
            <v>0</v>
          </cell>
        </row>
        <row r="2330">
          <cell r="A2330" t="str">
            <v>570</v>
          </cell>
          <cell r="B2330" t="str">
            <v>2447</v>
          </cell>
          <cell r="C2330" t="str">
            <v>C1</v>
          </cell>
          <cell r="D2330">
            <v>390</v>
          </cell>
          <cell r="E2330">
            <v>0</v>
          </cell>
          <cell r="F2330">
            <v>94</v>
          </cell>
          <cell r="G2330">
            <v>60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154</v>
          </cell>
          <cell r="N2330">
            <v>9</v>
          </cell>
        </row>
        <row r="2331">
          <cell r="A2331" t="str">
            <v>570</v>
          </cell>
          <cell r="B2331" t="str">
            <v>2448</v>
          </cell>
          <cell r="C2331" t="str">
            <v>B</v>
          </cell>
          <cell r="D2331">
            <v>355</v>
          </cell>
          <cell r="E2331">
            <v>0</v>
          </cell>
          <cell r="F2331">
            <v>71</v>
          </cell>
          <cell r="G2331">
            <v>40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111</v>
          </cell>
          <cell r="N2331">
            <v>0</v>
          </cell>
        </row>
        <row r="2332">
          <cell r="A2332" t="str">
            <v>I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3FFFA-14BD-456A-907C-01B25C321B2C}">
  <sheetPr>
    <pageSetUpPr fitToPage="1"/>
  </sheetPr>
  <dimension ref="A1:F38"/>
  <sheetViews>
    <sheetView showGridLines="0" workbookViewId="0">
      <selection activeCell="G32" sqref="G32"/>
    </sheetView>
  </sheetViews>
  <sheetFormatPr baseColWidth="10" defaultRowHeight="15" x14ac:dyDescent="0.25"/>
  <cols>
    <col min="1" max="1" width="13" style="1" bestFit="1" customWidth="1"/>
    <col min="2" max="2" width="17.140625" style="1" bestFit="1" customWidth="1"/>
    <col min="3" max="3" width="13" style="1" bestFit="1" customWidth="1"/>
    <col min="4" max="4" width="8.140625" style="1" bestFit="1" customWidth="1"/>
    <col min="5" max="5" width="5.5703125" style="1" bestFit="1" customWidth="1"/>
    <col min="6" max="6" width="4" style="1" bestFit="1" customWidth="1"/>
    <col min="7" max="16384" width="11.42578125" style="1"/>
  </cols>
  <sheetData>
    <row r="1" spans="1:6" ht="15" customHeight="1" x14ac:dyDescent="0.25">
      <c r="A1" s="54" t="s">
        <v>146</v>
      </c>
      <c r="B1" s="54"/>
      <c r="C1" s="54"/>
      <c r="D1" s="54"/>
      <c r="E1" s="54"/>
      <c r="F1" s="54"/>
    </row>
    <row r="2" spans="1:6" ht="15" customHeight="1" x14ac:dyDescent="0.25">
      <c r="A2" s="50"/>
      <c r="B2" s="51"/>
      <c r="C2" s="51"/>
      <c r="D2" s="55" t="s">
        <v>543</v>
      </c>
      <c r="E2" s="55"/>
      <c r="F2" s="55"/>
    </row>
    <row r="3" spans="1:6" x14ac:dyDescent="0.25">
      <c r="A3" s="43" t="s">
        <v>544</v>
      </c>
      <c r="B3" s="43" t="s">
        <v>545</v>
      </c>
      <c r="C3" s="43" t="s">
        <v>546</v>
      </c>
      <c r="D3" s="44" t="s">
        <v>147</v>
      </c>
      <c r="E3" s="44" t="s">
        <v>149</v>
      </c>
      <c r="F3" s="44" t="s">
        <v>148</v>
      </c>
    </row>
    <row r="4" spans="1:6" ht="17.25" customHeight="1" x14ac:dyDescent="0.25">
      <c r="A4" s="45">
        <v>1</v>
      </c>
      <c r="B4" s="45" t="s">
        <v>547</v>
      </c>
      <c r="C4" s="47">
        <v>945549</v>
      </c>
      <c r="D4" s="42">
        <f>C4/89393959</f>
        <v>1.0577325476769633E-2</v>
      </c>
      <c r="E4" s="46">
        <f>D4*625</f>
        <v>6.6108284229810206</v>
      </c>
      <c r="F4" s="1">
        <v>7</v>
      </c>
    </row>
    <row r="5" spans="1:6" ht="17.25" customHeight="1" x14ac:dyDescent="0.25">
      <c r="A5" s="45">
        <v>2</v>
      </c>
      <c r="B5" s="45" t="s">
        <v>548</v>
      </c>
      <c r="C5" s="47">
        <v>2735079</v>
      </c>
      <c r="D5" s="42">
        <f t="shared" ref="D5:D35" si="0">C5/89393959</f>
        <v>3.0595792272719458E-2</v>
      </c>
      <c r="E5" s="46">
        <f t="shared" ref="E5:E35" si="1">D5*625</f>
        <v>19.12237017044966</v>
      </c>
      <c r="F5" s="1">
        <v>19</v>
      </c>
    </row>
    <row r="6" spans="1:6" ht="17.25" customHeight="1" x14ac:dyDescent="0.25">
      <c r="A6" s="45">
        <v>3</v>
      </c>
      <c r="B6" s="45" t="s">
        <v>549</v>
      </c>
      <c r="C6" s="47">
        <v>516342</v>
      </c>
      <c r="D6" s="42">
        <f t="shared" si="0"/>
        <v>5.7760278857321894E-3</v>
      </c>
      <c r="E6" s="46">
        <f t="shared" si="1"/>
        <v>3.6100174285826183</v>
      </c>
      <c r="F6" s="1">
        <v>4</v>
      </c>
    </row>
    <row r="7" spans="1:6" ht="17.25" customHeight="1" x14ac:dyDescent="0.25">
      <c r="A7" s="45">
        <v>4</v>
      </c>
      <c r="B7" s="45" t="s">
        <v>550</v>
      </c>
      <c r="C7" s="47">
        <v>642472</v>
      </c>
      <c r="D7" s="42">
        <f t="shared" si="0"/>
        <v>7.1869733389926267E-3</v>
      </c>
      <c r="E7" s="46">
        <f t="shared" si="1"/>
        <v>4.4918583368703917</v>
      </c>
      <c r="F7" s="1">
        <v>4</v>
      </c>
    </row>
    <row r="8" spans="1:6" ht="17.25" customHeight="1" x14ac:dyDescent="0.25">
      <c r="A8" s="45">
        <v>5</v>
      </c>
      <c r="B8" s="45" t="s">
        <v>551</v>
      </c>
      <c r="C8" s="47">
        <v>2159236</v>
      </c>
      <c r="D8" s="42">
        <f t="shared" si="0"/>
        <v>2.4154160126189289E-2</v>
      </c>
      <c r="E8" s="46">
        <f t="shared" si="1"/>
        <v>15.096350078868305</v>
      </c>
      <c r="F8" s="1">
        <v>15</v>
      </c>
    </row>
    <row r="9" spans="1:6" ht="17.25" customHeight="1" x14ac:dyDescent="0.25">
      <c r="A9" s="45">
        <v>6</v>
      </c>
      <c r="B9" s="45" t="s">
        <v>552</v>
      </c>
      <c r="C9" s="47">
        <v>532442</v>
      </c>
      <c r="D9" s="42">
        <f t="shared" si="0"/>
        <v>5.9561295411471819E-3</v>
      </c>
      <c r="E9" s="46">
        <f t="shared" si="1"/>
        <v>3.7225809632169886</v>
      </c>
      <c r="F9" s="1">
        <v>4</v>
      </c>
    </row>
    <row r="10" spans="1:6" ht="17.25" customHeight="1" x14ac:dyDescent="0.25">
      <c r="A10" s="45">
        <v>7</v>
      </c>
      <c r="B10" s="45" t="s">
        <v>553</v>
      </c>
      <c r="C10" s="47">
        <v>3553358</v>
      </c>
      <c r="D10" s="42">
        <f t="shared" si="0"/>
        <v>3.9749419756652686E-2</v>
      </c>
      <c r="E10" s="46">
        <f t="shared" si="1"/>
        <v>24.843387347907928</v>
      </c>
      <c r="F10" s="1">
        <v>25</v>
      </c>
    </row>
    <row r="11" spans="1:6" ht="17.25" customHeight="1" x14ac:dyDescent="0.25">
      <c r="A11" s="45">
        <v>8</v>
      </c>
      <c r="B11" s="45" t="s">
        <v>554</v>
      </c>
      <c r="C11" s="47">
        <v>2751267</v>
      </c>
      <c r="D11" s="42">
        <f t="shared" si="0"/>
        <v>3.0776878334698211E-2</v>
      </c>
      <c r="E11" s="46">
        <f t="shared" si="1"/>
        <v>19.235548959186382</v>
      </c>
      <c r="F11" s="1">
        <v>19</v>
      </c>
    </row>
    <row r="12" spans="1:6" ht="17.25" customHeight="1" x14ac:dyDescent="0.25">
      <c r="A12" s="45">
        <v>9</v>
      </c>
      <c r="B12" s="45" t="s">
        <v>555</v>
      </c>
      <c r="C12" s="47">
        <v>7656360</v>
      </c>
      <c r="D12" s="42">
        <f t="shared" si="0"/>
        <v>8.5647398164790972E-2</v>
      </c>
      <c r="E12" s="46">
        <f t="shared" si="1"/>
        <v>53.529623852994355</v>
      </c>
      <c r="F12" s="1">
        <v>54</v>
      </c>
    </row>
    <row r="13" spans="1:6" ht="17.25" customHeight="1" x14ac:dyDescent="0.25">
      <c r="A13" s="45">
        <v>10</v>
      </c>
      <c r="B13" s="45" t="s">
        <v>556</v>
      </c>
      <c r="C13" s="47">
        <v>1287038</v>
      </c>
      <c r="D13" s="42">
        <f t="shared" si="0"/>
        <v>1.4397371079627427E-2</v>
      </c>
      <c r="E13" s="46">
        <f t="shared" si="1"/>
        <v>8.9983569247671422</v>
      </c>
      <c r="F13" s="1">
        <v>9</v>
      </c>
    </row>
    <row r="14" spans="1:6" ht="17.25" customHeight="1" x14ac:dyDescent="0.25">
      <c r="A14" s="45">
        <v>11</v>
      </c>
      <c r="B14" s="45" t="s">
        <v>557</v>
      </c>
      <c r="C14" s="47">
        <v>4379745</v>
      </c>
      <c r="D14" s="42">
        <f t="shared" si="0"/>
        <v>4.8993746881710432E-2</v>
      </c>
      <c r="E14" s="46">
        <f t="shared" si="1"/>
        <v>30.621091801069021</v>
      </c>
      <c r="F14" s="1">
        <v>31</v>
      </c>
    </row>
    <row r="15" spans="1:6" ht="17.25" customHeight="1" x14ac:dyDescent="0.25">
      <c r="A15" s="45">
        <v>12</v>
      </c>
      <c r="B15" s="45" t="s">
        <v>558</v>
      </c>
      <c r="C15" s="47">
        <v>2524225</v>
      </c>
      <c r="D15" s="42">
        <f t="shared" si="0"/>
        <v>2.8237087027323624E-2</v>
      </c>
      <c r="E15" s="46">
        <f t="shared" si="1"/>
        <v>17.648179392077264</v>
      </c>
      <c r="F15" s="1">
        <v>18</v>
      </c>
    </row>
    <row r="16" spans="1:6" ht="17.25" customHeight="1" x14ac:dyDescent="0.25">
      <c r="A16" s="45">
        <v>13</v>
      </c>
      <c r="B16" s="45" t="s">
        <v>559</v>
      </c>
      <c r="C16" s="47">
        <v>2125065</v>
      </c>
      <c r="D16" s="42">
        <f t="shared" si="0"/>
        <v>2.3771908345618747E-2</v>
      </c>
      <c r="E16" s="46">
        <f t="shared" si="1"/>
        <v>14.857442716011716</v>
      </c>
      <c r="F16" s="1">
        <v>15</v>
      </c>
    </row>
    <row r="17" spans="1:6" ht="17.25" customHeight="1" x14ac:dyDescent="0.25">
      <c r="A17" s="45">
        <v>14</v>
      </c>
      <c r="B17" s="45" t="s">
        <v>560</v>
      </c>
      <c r="C17" s="47">
        <v>5930897</v>
      </c>
      <c r="D17" s="42">
        <f t="shared" si="0"/>
        <v>6.6345612906572357E-2</v>
      </c>
      <c r="E17" s="46">
        <f t="shared" si="1"/>
        <v>41.466008066607721</v>
      </c>
      <c r="F17" s="1">
        <v>41</v>
      </c>
    </row>
    <row r="18" spans="1:6" ht="17.25" customHeight="1" x14ac:dyDescent="0.25">
      <c r="A18" s="45">
        <v>15</v>
      </c>
      <c r="B18" s="45" t="s">
        <v>561</v>
      </c>
      <c r="C18" s="47">
        <v>11844919</v>
      </c>
      <c r="D18" s="42">
        <f t="shared" si="0"/>
        <v>0.1325024546681057</v>
      </c>
      <c r="E18" s="46">
        <f t="shared" si="1"/>
        <v>82.814034167566064</v>
      </c>
      <c r="F18" s="1">
        <v>83</v>
      </c>
    </row>
    <row r="19" spans="1:6" ht="17.25" customHeight="1" x14ac:dyDescent="0.25">
      <c r="A19" s="45">
        <v>16</v>
      </c>
      <c r="B19" s="45" t="s">
        <v>562</v>
      </c>
      <c r="C19" s="47">
        <v>3436253</v>
      </c>
      <c r="D19" s="42">
        <f t="shared" si="0"/>
        <v>3.8439431908368661E-2</v>
      </c>
      <c r="E19" s="46">
        <f t="shared" si="1"/>
        <v>24.024644942730415</v>
      </c>
      <c r="F19" s="1">
        <v>24</v>
      </c>
    </row>
    <row r="20" spans="1:6" ht="17.25" customHeight="1" x14ac:dyDescent="0.25">
      <c r="A20" s="45">
        <v>17</v>
      </c>
      <c r="B20" s="45" t="s">
        <v>563</v>
      </c>
      <c r="C20" s="47">
        <v>1443918</v>
      </c>
      <c r="D20" s="42">
        <f t="shared" si="0"/>
        <v>1.6152299508292278E-2</v>
      </c>
      <c r="E20" s="46">
        <f t="shared" si="1"/>
        <v>10.095187192682674</v>
      </c>
      <c r="F20" s="1">
        <v>10</v>
      </c>
    </row>
    <row r="21" spans="1:6" ht="17.25" customHeight="1" x14ac:dyDescent="0.25">
      <c r="A21" s="45">
        <v>18</v>
      </c>
      <c r="B21" s="45" t="s">
        <v>564</v>
      </c>
      <c r="C21" s="47">
        <v>850665</v>
      </c>
      <c r="D21" s="42">
        <f t="shared" si="0"/>
        <v>9.5159114722729761E-3</v>
      </c>
      <c r="E21" s="46">
        <f t="shared" si="1"/>
        <v>5.9474446701706096</v>
      </c>
      <c r="F21" s="1">
        <v>6</v>
      </c>
    </row>
    <row r="22" spans="1:6" ht="17.25" customHeight="1" x14ac:dyDescent="0.25">
      <c r="A22" s="45">
        <v>19</v>
      </c>
      <c r="B22" s="45" t="s">
        <v>565</v>
      </c>
      <c r="C22" s="47">
        <v>3907394</v>
      </c>
      <c r="D22" s="42">
        <f t="shared" si="0"/>
        <v>4.3709821599913705E-2</v>
      </c>
      <c r="E22" s="46">
        <f t="shared" si="1"/>
        <v>27.318638499946065</v>
      </c>
      <c r="F22" s="1">
        <v>27</v>
      </c>
    </row>
    <row r="23" spans="1:6" ht="17.25" customHeight="1" x14ac:dyDescent="0.25">
      <c r="A23" s="45">
        <v>20</v>
      </c>
      <c r="B23" s="45" t="s">
        <v>566</v>
      </c>
      <c r="C23" s="47">
        <v>2878316</v>
      </c>
      <c r="D23" s="42">
        <f t="shared" si="0"/>
        <v>3.2198104124686995E-2</v>
      </c>
      <c r="E23" s="46">
        <f t="shared" si="1"/>
        <v>20.123815077929372</v>
      </c>
      <c r="F23" s="1">
        <v>20</v>
      </c>
    </row>
    <row r="24" spans="1:6" ht="17.25" customHeight="1" x14ac:dyDescent="0.25">
      <c r="A24" s="45">
        <v>21</v>
      </c>
      <c r="B24" s="45" t="s">
        <v>567</v>
      </c>
      <c r="C24" s="47">
        <v>4516401</v>
      </c>
      <c r="D24" s="42">
        <f t="shared" si="0"/>
        <v>5.0522440783722311E-2</v>
      </c>
      <c r="E24" s="46">
        <f t="shared" si="1"/>
        <v>31.576525489826444</v>
      </c>
      <c r="F24" s="1">
        <v>32</v>
      </c>
    </row>
    <row r="25" spans="1:6" ht="17.25" customHeight="1" x14ac:dyDescent="0.25">
      <c r="A25" s="45">
        <v>22</v>
      </c>
      <c r="B25" s="45" t="s">
        <v>568</v>
      </c>
      <c r="C25" s="47">
        <v>1585545</v>
      </c>
      <c r="D25" s="42">
        <f t="shared" si="0"/>
        <v>1.7736601194718316E-2</v>
      </c>
      <c r="E25" s="46">
        <f t="shared" si="1"/>
        <v>11.085375746698947</v>
      </c>
      <c r="F25" s="1">
        <v>11</v>
      </c>
    </row>
    <row r="26" spans="1:6" ht="17.25" customHeight="1" x14ac:dyDescent="0.25">
      <c r="A26" s="45">
        <v>23</v>
      </c>
      <c r="B26" s="45" t="s">
        <v>569</v>
      </c>
      <c r="C26" s="47">
        <v>1208873</v>
      </c>
      <c r="D26" s="42">
        <f t="shared" si="0"/>
        <v>1.352298313580675E-2</v>
      </c>
      <c r="E26" s="46">
        <f t="shared" si="1"/>
        <v>8.4518644598792196</v>
      </c>
      <c r="F26" s="1">
        <v>8</v>
      </c>
    </row>
    <row r="27" spans="1:6" ht="17.25" customHeight="1" x14ac:dyDescent="0.25">
      <c r="A27" s="45">
        <v>24</v>
      </c>
      <c r="B27" s="45" t="s">
        <v>570</v>
      </c>
      <c r="C27" s="47">
        <v>1983314</v>
      </c>
      <c r="D27" s="42">
        <f t="shared" si="0"/>
        <v>2.2186219540852866E-2</v>
      </c>
      <c r="E27" s="46">
        <f t="shared" si="1"/>
        <v>13.866387213033041</v>
      </c>
      <c r="F27" s="1">
        <v>14</v>
      </c>
    </row>
    <row r="28" spans="1:6" ht="17.25" customHeight="1" x14ac:dyDescent="0.25">
      <c r="A28" s="45">
        <v>25</v>
      </c>
      <c r="B28" s="45" t="s">
        <v>571</v>
      </c>
      <c r="C28" s="47">
        <v>2140147</v>
      </c>
      <c r="D28" s="42">
        <f t="shared" si="0"/>
        <v>2.3940622206921162E-2</v>
      </c>
      <c r="E28" s="46">
        <f t="shared" si="1"/>
        <v>14.962888879325726</v>
      </c>
      <c r="F28" s="1">
        <v>15</v>
      </c>
    </row>
    <row r="29" spans="1:6" ht="17.25" customHeight="1" x14ac:dyDescent="0.25">
      <c r="A29" s="45">
        <v>26</v>
      </c>
      <c r="B29" s="45" t="s">
        <v>572</v>
      </c>
      <c r="C29" s="47">
        <v>2105125</v>
      </c>
      <c r="D29" s="42">
        <f t="shared" si="0"/>
        <v>2.3548850767421543E-2</v>
      </c>
      <c r="E29" s="46">
        <f t="shared" si="1"/>
        <v>14.718031729638463</v>
      </c>
      <c r="F29" s="1">
        <v>15</v>
      </c>
    </row>
    <row r="30" spans="1:6" ht="17.25" customHeight="1" x14ac:dyDescent="0.25">
      <c r="A30" s="45">
        <v>27</v>
      </c>
      <c r="B30" s="45" t="s">
        <v>573</v>
      </c>
      <c r="C30" s="47">
        <v>1688947</v>
      </c>
      <c r="D30" s="42">
        <f t="shared" si="0"/>
        <v>1.889330128001155E-2</v>
      </c>
      <c r="E30" s="46">
        <f t="shared" si="1"/>
        <v>11.808313300007219</v>
      </c>
      <c r="F30" s="1">
        <v>12</v>
      </c>
    </row>
    <row r="31" spans="1:6" ht="17.25" customHeight="1" x14ac:dyDescent="0.25">
      <c r="A31" s="45">
        <v>28</v>
      </c>
      <c r="B31" s="45" t="s">
        <v>574</v>
      </c>
      <c r="C31" s="47">
        <v>2636163</v>
      </c>
      <c r="D31" s="42">
        <f t="shared" si="0"/>
        <v>2.9489274549301479E-2</v>
      </c>
      <c r="E31" s="46">
        <f t="shared" si="1"/>
        <v>18.430796593313424</v>
      </c>
      <c r="F31" s="1">
        <v>18</v>
      </c>
    </row>
    <row r="32" spans="1:6" ht="17.25" customHeight="1" x14ac:dyDescent="0.25">
      <c r="A32" s="45">
        <v>29</v>
      </c>
      <c r="B32" s="45" t="s">
        <v>575</v>
      </c>
      <c r="C32" s="47">
        <v>923620</v>
      </c>
      <c r="D32" s="42">
        <f t="shared" si="0"/>
        <v>1.0332018072943833E-2</v>
      </c>
      <c r="E32" s="46">
        <f t="shared" si="1"/>
        <v>6.4575112955898959</v>
      </c>
      <c r="F32" s="1">
        <v>6</v>
      </c>
    </row>
    <row r="33" spans="1:6" ht="17.25" customHeight="1" x14ac:dyDescent="0.25">
      <c r="A33" s="45">
        <v>30</v>
      </c>
      <c r="B33" s="45" t="s">
        <v>576</v>
      </c>
      <c r="C33" s="47">
        <v>5787827</v>
      </c>
      <c r="D33" s="42">
        <f t="shared" si="0"/>
        <v>6.4745169189788315E-2</v>
      </c>
      <c r="E33" s="46">
        <f t="shared" si="1"/>
        <v>40.465730743617698</v>
      </c>
      <c r="F33" s="1">
        <v>40</v>
      </c>
    </row>
    <row r="34" spans="1:6" ht="17.25" customHeight="1" x14ac:dyDescent="0.25">
      <c r="A34" s="45">
        <v>31</v>
      </c>
      <c r="B34" s="45" t="s">
        <v>577</v>
      </c>
      <c r="C34" s="47">
        <v>1545266</v>
      </c>
      <c r="D34" s="42">
        <f t="shared" si="0"/>
        <v>1.7286022649472321E-2</v>
      </c>
      <c r="E34" s="46">
        <f t="shared" si="1"/>
        <v>10.8037641559202</v>
      </c>
      <c r="F34" s="1">
        <v>11</v>
      </c>
    </row>
    <row r="35" spans="1:6" ht="17.25" customHeight="1" x14ac:dyDescent="0.25">
      <c r="A35" s="45">
        <v>32</v>
      </c>
      <c r="B35" s="45" t="s">
        <v>578</v>
      </c>
      <c r="C35" s="47">
        <v>1172191</v>
      </c>
      <c r="D35" s="42">
        <f t="shared" si="0"/>
        <v>1.3112642208854403E-2</v>
      </c>
      <c r="E35" s="46">
        <f t="shared" si="1"/>
        <v>8.1954013805340029</v>
      </c>
      <c r="F35" s="1">
        <v>8</v>
      </c>
    </row>
    <row r="36" spans="1:6" ht="17.25" customHeight="1" x14ac:dyDescent="0.25">
      <c r="A36" s="56" t="s">
        <v>579</v>
      </c>
      <c r="B36" s="57"/>
      <c r="C36" s="47">
        <v>89393959</v>
      </c>
      <c r="D36" s="42">
        <f>SUM(D4:D35)</f>
        <v>1.0000000000000002</v>
      </c>
      <c r="F36" s="1">
        <f>SUM(F4:F35)</f>
        <v>625</v>
      </c>
    </row>
    <row r="38" spans="1:6" x14ac:dyDescent="0.25">
      <c r="A38" s="52"/>
    </row>
  </sheetData>
  <mergeCells count="3">
    <mergeCell ref="A1:F1"/>
    <mergeCell ref="D2:F2"/>
    <mergeCell ref="A36:B36"/>
  </mergeCells>
  <printOptions horizontalCentered="1"/>
  <pageMargins left="0.74803149606299213" right="0.74803149606299213" top="0.98425196850393704" bottom="0.98425196850393704" header="0.51181102362204722" footer="0.51181102362204722"/>
  <pageSetup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CEB56-6404-4AAC-8945-B2661584ECCB}">
  <dimension ref="A1:T644"/>
  <sheetViews>
    <sheetView topLeftCell="J1" workbookViewId="0">
      <pane xSplit="12270" ySplit="7500" topLeftCell="S626" activePane="bottomLeft"/>
      <selection activeCell="P2" sqref="P2:P626"/>
      <selection pane="topRight" activeCell="W1" sqref="W1"/>
      <selection pane="bottomLeft" activeCell="O630" sqref="O630:P633"/>
      <selection pane="bottomRight" activeCell="Z626" sqref="A1:Z626"/>
    </sheetView>
  </sheetViews>
  <sheetFormatPr baseColWidth="10" defaultRowHeight="15" x14ac:dyDescent="0.25"/>
  <cols>
    <col min="1" max="1" width="8.85546875" style="48" bestFit="1" customWidth="1"/>
    <col min="2" max="2" width="30.85546875" style="1" bestFit="1" customWidth="1"/>
    <col min="3" max="6" width="11.42578125" style="1"/>
    <col min="7" max="7" width="20.7109375" style="1" bestFit="1" customWidth="1"/>
    <col min="8" max="8" width="24" style="1" bestFit="1" customWidth="1"/>
    <col min="9" max="9" width="28" style="1" bestFit="1" customWidth="1"/>
    <col min="10" max="14" width="11.42578125" style="1"/>
    <col min="15" max="15" width="15" style="1" bestFit="1" customWidth="1"/>
    <col min="16" max="18" width="11.42578125" style="1"/>
    <col min="19" max="19" width="15" style="1" bestFit="1" customWidth="1"/>
    <col min="20" max="16384" width="11.42578125" style="1"/>
  </cols>
  <sheetData>
    <row r="1" spans="1:20" x14ac:dyDescent="0.25">
      <c r="A1" s="48" t="s">
        <v>580</v>
      </c>
      <c r="B1" s="1" t="s">
        <v>150</v>
      </c>
      <c r="C1" s="1" t="s">
        <v>123</v>
      </c>
      <c r="D1" s="1" t="s">
        <v>64</v>
      </c>
      <c r="E1" s="1" t="s">
        <v>65</v>
      </c>
      <c r="F1" s="1" t="s">
        <v>66</v>
      </c>
      <c r="G1" s="1" t="s">
        <v>67</v>
      </c>
      <c r="H1" s="1" t="s">
        <v>68</v>
      </c>
      <c r="I1" s="1" t="s">
        <v>69</v>
      </c>
      <c r="J1" s="1" t="s">
        <v>591</v>
      </c>
      <c r="K1" s="1" t="s">
        <v>70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119</v>
      </c>
      <c r="R1" s="1" t="s">
        <v>151</v>
      </c>
      <c r="S1" s="1" t="s">
        <v>152</v>
      </c>
      <c r="T1" s="1" t="s">
        <v>124</v>
      </c>
    </row>
    <row r="2" spans="1:20" x14ac:dyDescent="0.25">
      <c r="A2" s="48">
        <v>1</v>
      </c>
      <c r="B2" s="1" t="s">
        <v>153</v>
      </c>
      <c r="D2" s="1" t="s">
        <v>71</v>
      </c>
      <c r="E2" s="1" t="s">
        <v>71</v>
      </c>
      <c r="F2" s="1" t="s">
        <v>72</v>
      </c>
      <c r="G2" s="1">
        <v>52</v>
      </c>
      <c r="H2" s="1" t="s">
        <v>78</v>
      </c>
      <c r="I2" s="1" t="s">
        <v>82</v>
      </c>
      <c r="J2" s="1" t="s">
        <v>75</v>
      </c>
      <c r="K2" s="1">
        <v>1</v>
      </c>
      <c r="L2" s="1" t="s">
        <v>75</v>
      </c>
      <c r="M2" s="1" t="s">
        <v>60</v>
      </c>
      <c r="N2" s="1" t="s">
        <v>75</v>
      </c>
      <c r="O2" s="1" t="s">
        <v>120</v>
      </c>
      <c r="P2" s="1" t="s">
        <v>120</v>
      </c>
      <c r="Q2" s="1" t="s">
        <v>97</v>
      </c>
      <c r="R2" s="1" t="s">
        <v>154</v>
      </c>
      <c r="S2" s="1" t="s">
        <v>120</v>
      </c>
    </row>
    <row r="3" spans="1:20" x14ac:dyDescent="0.25">
      <c r="A3" s="48">
        <v>1</v>
      </c>
      <c r="B3" s="1" t="s">
        <v>153</v>
      </c>
      <c r="D3" s="1" t="s">
        <v>71</v>
      </c>
      <c r="E3" s="1" t="s">
        <v>71</v>
      </c>
      <c r="F3" s="1" t="s">
        <v>79</v>
      </c>
      <c r="G3" s="1">
        <v>27</v>
      </c>
      <c r="H3" s="1" t="s">
        <v>78</v>
      </c>
      <c r="I3" s="1" t="s">
        <v>80</v>
      </c>
      <c r="J3" s="1" t="s">
        <v>75</v>
      </c>
      <c r="K3" s="1">
        <v>1</v>
      </c>
      <c r="L3" s="1" t="s">
        <v>75</v>
      </c>
      <c r="M3" s="1" t="s">
        <v>60</v>
      </c>
      <c r="N3" s="1" t="s">
        <v>71</v>
      </c>
      <c r="O3" s="1" t="s">
        <v>60</v>
      </c>
      <c r="P3" s="1" t="s">
        <v>105</v>
      </c>
      <c r="Q3" s="1" t="s">
        <v>97</v>
      </c>
      <c r="R3" s="1" t="s">
        <v>154</v>
      </c>
      <c r="S3" s="1" t="s">
        <v>120</v>
      </c>
    </row>
    <row r="4" spans="1:20" x14ac:dyDescent="0.25">
      <c r="A4" s="48">
        <v>1</v>
      </c>
      <c r="B4" s="1" t="s">
        <v>153</v>
      </c>
      <c r="D4" s="1" t="s">
        <v>71</v>
      </c>
      <c r="E4" s="1" t="s">
        <v>71</v>
      </c>
      <c r="F4" s="1" t="s">
        <v>72</v>
      </c>
      <c r="G4" s="1">
        <v>18</v>
      </c>
      <c r="H4" s="1" t="s">
        <v>78</v>
      </c>
      <c r="I4" s="1" t="s">
        <v>73</v>
      </c>
      <c r="J4" s="1" t="s">
        <v>10</v>
      </c>
      <c r="K4" s="1">
        <v>1</v>
      </c>
      <c r="L4" s="1" t="s">
        <v>90</v>
      </c>
      <c r="M4" s="1" t="s">
        <v>39</v>
      </c>
      <c r="N4" s="1" t="s">
        <v>71</v>
      </c>
      <c r="O4" s="1" t="s">
        <v>127</v>
      </c>
      <c r="P4" s="1" t="s">
        <v>105</v>
      </c>
      <c r="Q4" s="1" t="s">
        <v>97</v>
      </c>
      <c r="R4" s="1" t="s">
        <v>154</v>
      </c>
      <c r="S4" s="1" t="s">
        <v>39</v>
      </c>
    </row>
    <row r="5" spans="1:20" x14ac:dyDescent="0.25">
      <c r="A5" s="48">
        <v>1</v>
      </c>
      <c r="B5" s="1" t="s">
        <v>153</v>
      </c>
      <c r="D5" s="1" t="s">
        <v>71</v>
      </c>
      <c r="E5" s="1" t="s">
        <v>71</v>
      </c>
      <c r="F5" s="1" t="s">
        <v>79</v>
      </c>
      <c r="G5" s="1">
        <v>33</v>
      </c>
      <c r="H5" s="1" t="s">
        <v>125</v>
      </c>
      <c r="I5" s="1" t="s">
        <v>84</v>
      </c>
      <c r="J5" s="1" t="s">
        <v>10</v>
      </c>
      <c r="K5" s="1">
        <v>1</v>
      </c>
      <c r="L5" s="1" t="s">
        <v>90</v>
      </c>
      <c r="M5" s="1" t="s">
        <v>39</v>
      </c>
      <c r="N5" s="1" t="s">
        <v>71</v>
      </c>
      <c r="O5" s="1" t="s">
        <v>127</v>
      </c>
      <c r="P5" s="1" t="s">
        <v>105</v>
      </c>
      <c r="Q5" s="1" t="s">
        <v>97</v>
      </c>
      <c r="R5" s="1" t="s">
        <v>154</v>
      </c>
      <c r="S5" s="1" t="s">
        <v>39</v>
      </c>
    </row>
    <row r="6" spans="1:20" x14ac:dyDescent="0.25">
      <c r="A6" s="48">
        <v>1</v>
      </c>
      <c r="B6" s="1" t="s">
        <v>153</v>
      </c>
      <c r="D6" s="1" t="s">
        <v>71</v>
      </c>
      <c r="E6" s="1" t="s">
        <v>71</v>
      </c>
      <c r="F6" s="1" t="s">
        <v>72</v>
      </c>
      <c r="G6" s="1">
        <v>35</v>
      </c>
      <c r="H6" s="1" t="s">
        <v>78</v>
      </c>
      <c r="I6" s="1" t="s">
        <v>82</v>
      </c>
      <c r="J6" s="1" t="s">
        <v>39</v>
      </c>
      <c r="K6" s="1">
        <v>1</v>
      </c>
      <c r="L6" s="1" t="s">
        <v>85</v>
      </c>
      <c r="M6" s="1" t="s">
        <v>4</v>
      </c>
      <c r="N6" s="1" t="s">
        <v>71</v>
      </c>
      <c r="O6" s="1" t="s">
        <v>105</v>
      </c>
      <c r="P6" s="1" t="s">
        <v>127</v>
      </c>
      <c r="Q6" s="1" t="s">
        <v>97</v>
      </c>
      <c r="R6" s="1" t="s">
        <v>154</v>
      </c>
      <c r="S6" s="1" t="s">
        <v>4</v>
      </c>
    </row>
    <row r="7" spans="1:20" x14ac:dyDescent="0.25">
      <c r="A7" s="48">
        <v>1</v>
      </c>
      <c r="B7" s="1" t="s">
        <v>153</v>
      </c>
      <c r="D7" s="1" t="s">
        <v>71</v>
      </c>
      <c r="E7" s="1" t="s">
        <v>71</v>
      </c>
      <c r="F7" s="1" t="s">
        <v>79</v>
      </c>
      <c r="G7" s="1">
        <v>29</v>
      </c>
      <c r="H7" s="1" t="s">
        <v>78</v>
      </c>
      <c r="I7" s="1" t="s">
        <v>80</v>
      </c>
      <c r="J7" s="1" t="s">
        <v>4</v>
      </c>
      <c r="K7" s="1">
        <v>1</v>
      </c>
      <c r="L7" s="1" t="s">
        <v>85</v>
      </c>
      <c r="M7" s="1" t="s">
        <v>4</v>
      </c>
      <c r="N7" s="1" t="s">
        <v>71</v>
      </c>
      <c r="O7" s="1" t="s">
        <v>105</v>
      </c>
      <c r="P7" s="1" t="s">
        <v>127</v>
      </c>
      <c r="Q7" s="1" t="s">
        <v>99</v>
      </c>
      <c r="R7" s="1" t="s">
        <v>154</v>
      </c>
      <c r="S7" s="1" t="s">
        <v>4</v>
      </c>
    </row>
    <row r="8" spans="1:20" x14ac:dyDescent="0.25">
      <c r="A8" s="48">
        <v>1</v>
      </c>
      <c r="B8" s="1" t="s">
        <v>155</v>
      </c>
      <c r="D8" s="1" t="s">
        <v>71</v>
      </c>
      <c r="E8" s="1" t="s">
        <v>71</v>
      </c>
      <c r="F8" s="1" t="s">
        <v>79</v>
      </c>
      <c r="G8" s="1">
        <v>48</v>
      </c>
      <c r="H8" s="1" t="s">
        <v>78</v>
      </c>
      <c r="I8" s="1" t="s">
        <v>80</v>
      </c>
      <c r="J8" s="1" t="s">
        <v>10</v>
      </c>
      <c r="K8" s="1">
        <v>1</v>
      </c>
      <c r="L8" s="1" t="s">
        <v>74</v>
      </c>
      <c r="M8" s="1" t="s">
        <v>39</v>
      </c>
      <c r="N8" s="1" t="s">
        <v>71</v>
      </c>
      <c r="O8" s="1" t="s">
        <v>105</v>
      </c>
      <c r="P8" s="1" t="s">
        <v>105</v>
      </c>
      <c r="Q8" s="1" t="s">
        <v>97</v>
      </c>
      <c r="R8" s="1" t="s">
        <v>154</v>
      </c>
      <c r="S8" s="1" t="s">
        <v>39</v>
      </c>
    </row>
    <row r="9" spans="1:20" x14ac:dyDescent="0.25">
      <c r="A9" s="48">
        <v>2</v>
      </c>
      <c r="B9" s="1" t="s">
        <v>156</v>
      </c>
      <c r="D9" s="1" t="s">
        <v>71</v>
      </c>
      <c r="E9" s="1" t="s">
        <v>71</v>
      </c>
      <c r="F9" s="1" t="s">
        <v>72</v>
      </c>
      <c r="G9" s="1">
        <v>28</v>
      </c>
      <c r="H9" s="1" t="s">
        <v>125</v>
      </c>
      <c r="I9" s="1" t="s">
        <v>82</v>
      </c>
      <c r="J9" s="1" t="s">
        <v>3</v>
      </c>
      <c r="K9" s="1">
        <v>1</v>
      </c>
      <c r="L9" s="1" t="s">
        <v>90</v>
      </c>
      <c r="M9" s="1" t="s">
        <v>127</v>
      </c>
      <c r="N9" s="1" t="s">
        <v>71</v>
      </c>
      <c r="O9" s="1" t="s">
        <v>16</v>
      </c>
      <c r="P9" s="1" t="s">
        <v>120</v>
      </c>
      <c r="Q9" s="1" t="s">
        <v>98</v>
      </c>
      <c r="R9" s="1" t="s">
        <v>157</v>
      </c>
      <c r="S9" s="1" t="s">
        <v>11</v>
      </c>
    </row>
    <row r="10" spans="1:20" x14ac:dyDescent="0.25">
      <c r="A10" s="48">
        <v>2</v>
      </c>
      <c r="B10" s="1" t="s">
        <v>156</v>
      </c>
      <c r="D10" s="1" t="s">
        <v>71</v>
      </c>
      <c r="E10" s="1" t="s">
        <v>71</v>
      </c>
      <c r="F10" s="1" t="s">
        <v>72</v>
      </c>
      <c r="G10" s="1">
        <v>19</v>
      </c>
      <c r="H10" s="1" t="s">
        <v>78</v>
      </c>
      <c r="I10" s="1" t="s">
        <v>73</v>
      </c>
      <c r="J10" s="1" t="s">
        <v>10</v>
      </c>
      <c r="K10" s="1">
        <v>1</v>
      </c>
      <c r="L10" s="1" t="s">
        <v>91</v>
      </c>
      <c r="M10" s="1" t="s">
        <v>105</v>
      </c>
      <c r="N10" s="1" t="s">
        <v>71</v>
      </c>
      <c r="O10" s="1" t="s">
        <v>105</v>
      </c>
      <c r="P10" s="1" t="s">
        <v>120</v>
      </c>
      <c r="Q10" s="1" t="s">
        <v>97</v>
      </c>
      <c r="R10" s="1" t="s">
        <v>154</v>
      </c>
      <c r="S10" s="1" t="s">
        <v>39</v>
      </c>
    </row>
    <row r="11" spans="1:20" x14ac:dyDescent="0.25">
      <c r="A11" s="48">
        <v>2</v>
      </c>
      <c r="B11" s="1" t="s">
        <v>156</v>
      </c>
      <c r="D11" s="1" t="s">
        <v>71</v>
      </c>
      <c r="E11" s="1" t="s">
        <v>71</v>
      </c>
      <c r="F11" s="1" t="s">
        <v>79</v>
      </c>
      <c r="G11" s="1">
        <v>38</v>
      </c>
      <c r="H11" s="1" t="s">
        <v>76</v>
      </c>
      <c r="I11" s="1" t="s">
        <v>80</v>
      </c>
      <c r="J11" s="1" t="s">
        <v>10</v>
      </c>
      <c r="K11" s="1">
        <v>1</v>
      </c>
      <c r="L11" s="1" t="s">
        <v>91</v>
      </c>
      <c r="M11" s="1" t="s">
        <v>105</v>
      </c>
      <c r="N11" s="1" t="s">
        <v>71</v>
      </c>
      <c r="O11" s="1" t="s">
        <v>105</v>
      </c>
      <c r="P11" s="1" t="s">
        <v>120</v>
      </c>
      <c r="Q11" s="1" t="s">
        <v>97</v>
      </c>
      <c r="R11" s="1" t="s">
        <v>154</v>
      </c>
      <c r="S11" s="1" t="s">
        <v>105</v>
      </c>
    </row>
    <row r="12" spans="1:20" x14ac:dyDescent="0.25">
      <c r="A12" s="48">
        <v>2</v>
      </c>
      <c r="B12" s="1" t="s">
        <v>158</v>
      </c>
      <c r="D12" s="1" t="s">
        <v>71</v>
      </c>
      <c r="E12" s="1" t="s">
        <v>71</v>
      </c>
      <c r="F12" s="1" t="s">
        <v>79</v>
      </c>
      <c r="G12" s="1">
        <v>42</v>
      </c>
      <c r="H12" s="1" t="s">
        <v>78</v>
      </c>
      <c r="I12" s="1" t="s">
        <v>80</v>
      </c>
      <c r="J12" s="1" t="s">
        <v>3</v>
      </c>
      <c r="K12" s="1">
        <v>1</v>
      </c>
      <c r="L12" s="1" t="s">
        <v>90</v>
      </c>
      <c r="M12" s="1" t="s">
        <v>39</v>
      </c>
      <c r="N12" s="1" t="s">
        <v>71</v>
      </c>
      <c r="O12" s="1" t="s">
        <v>16</v>
      </c>
      <c r="P12" s="1" t="s">
        <v>120</v>
      </c>
      <c r="Q12" s="1" t="s">
        <v>98</v>
      </c>
      <c r="R12" s="1" t="s">
        <v>157</v>
      </c>
      <c r="S12" s="1" t="s">
        <v>159</v>
      </c>
    </row>
    <row r="13" spans="1:20" x14ac:dyDescent="0.25">
      <c r="A13" s="48">
        <v>2</v>
      </c>
      <c r="B13" s="1" t="s">
        <v>158</v>
      </c>
      <c r="D13" s="1" t="s">
        <v>71</v>
      </c>
      <c r="E13" s="1" t="s">
        <v>71</v>
      </c>
      <c r="F13" s="1" t="s">
        <v>72</v>
      </c>
      <c r="G13" s="1">
        <v>26</v>
      </c>
      <c r="H13" s="1" t="s">
        <v>125</v>
      </c>
      <c r="I13" s="1" t="s">
        <v>95</v>
      </c>
      <c r="J13" s="1" t="s">
        <v>10</v>
      </c>
      <c r="K13" s="1">
        <v>1</v>
      </c>
      <c r="L13" s="1" t="s">
        <v>90</v>
      </c>
      <c r="M13" s="1" t="s">
        <v>127</v>
      </c>
      <c r="N13" s="1" t="s">
        <v>71</v>
      </c>
      <c r="O13" s="1" t="s">
        <v>127</v>
      </c>
      <c r="P13" s="1" t="s">
        <v>120</v>
      </c>
      <c r="Q13" s="1" t="s">
        <v>98</v>
      </c>
      <c r="R13" s="1" t="s">
        <v>154</v>
      </c>
      <c r="S13" s="1" t="s">
        <v>159</v>
      </c>
    </row>
    <row r="14" spans="1:20" x14ac:dyDescent="0.25">
      <c r="A14" s="48">
        <v>2</v>
      </c>
      <c r="B14" s="1" t="s">
        <v>158</v>
      </c>
      <c r="D14" s="1" t="s">
        <v>71</v>
      </c>
      <c r="E14" s="1" t="s">
        <v>71</v>
      </c>
      <c r="F14" s="1" t="s">
        <v>79</v>
      </c>
      <c r="G14" s="1">
        <v>23</v>
      </c>
      <c r="H14" s="1" t="s">
        <v>78</v>
      </c>
      <c r="I14" s="1" t="s">
        <v>82</v>
      </c>
      <c r="J14" s="1" t="s">
        <v>10</v>
      </c>
      <c r="K14" s="1">
        <v>2</v>
      </c>
      <c r="L14" s="1" t="s">
        <v>90</v>
      </c>
      <c r="M14" s="1" t="s">
        <v>39</v>
      </c>
      <c r="N14" s="1" t="s">
        <v>71</v>
      </c>
      <c r="O14" s="1" t="s">
        <v>16</v>
      </c>
      <c r="P14" s="1" t="s">
        <v>16</v>
      </c>
      <c r="Q14" s="1" t="s">
        <v>98</v>
      </c>
      <c r="R14" s="1" t="s">
        <v>154</v>
      </c>
      <c r="S14" s="1" t="s">
        <v>159</v>
      </c>
    </row>
    <row r="15" spans="1:20" x14ac:dyDescent="0.25">
      <c r="A15" s="48">
        <v>2</v>
      </c>
      <c r="B15" s="1" t="s">
        <v>158</v>
      </c>
      <c r="D15" s="1" t="s">
        <v>71</v>
      </c>
      <c r="E15" s="1" t="s">
        <v>71</v>
      </c>
      <c r="F15" s="1" t="s">
        <v>72</v>
      </c>
      <c r="G15" s="1">
        <v>48</v>
      </c>
      <c r="H15" s="1" t="s">
        <v>78</v>
      </c>
      <c r="I15" s="1" t="s">
        <v>82</v>
      </c>
      <c r="J15" s="1" t="s">
        <v>10</v>
      </c>
      <c r="K15" s="1">
        <v>2</v>
      </c>
      <c r="L15" s="1" t="s">
        <v>90</v>
      </c>
      <c r="M15" s="1" t="s">
        <v>39</v>
      </c>
      <c r="N15" s="1" t="s">
        <v>71</v>
      </c>
      <c r="O15" s="1" t="s">
        <v>16</v>
      </c>
      <c r="P15" s="1" t="s">
        <v>120</v>
      </c>
      <c r="Q15" s="1" t="s">
        <v>98</v>
      </c>
      <c r="R15" s="1" t="s">
        <v>154</v>
      </c>
      <c r="S15" s="1" t="s">
        <v>159</v>
      </c>
    </row>
    <row r="16" spans="1:20" x14ac:dyDescent="0.25">
      <c r="A16" s="48">
        <v>2</v>
      </c>
      <c r="B16" s="1" t="s">
        <v>158</v>
      </c>
      <c r="D16" s="1" t="s">
        <v>71</v>
      </c>
      <c r="E16" s="1" t="s">
        <v>71</v>
      </c>
      <c r="F16" s="1" t="s">
        <v>79</v>
      </c>
      <c r="G16" s="1">
        <v>43</v>
      </c>
      <c r="H16" s="1" t="s">
        <v>76</v>
      </c>
      <c r="I16" s="1" t="s">
        <v>80</v>
      </c>
      <c r="J16" s="1" t="s">
        <v>39</v>
      </c>
      <c r="K16" s="1">
        <v>2</v>
      </c>
      <c r="L16" s="1" t="s">
        <v>86</v>
      </c>
      <c r="M16" s="1" t="s">
        <v>129</v>
      </c>
      <c r="N16" s="1" t="s">
        <v>71</v>
      </c>
      <c r="O16" s="1" t="s">
        <v>16</v>
      </c>
      <c r="P16" s="1" t="s">
        <v>120</v>
      </c>
      <c r="Q16" s="1" t="s">
        <v>99</v>
      </c>
      <c r="R16" s="1" t="s">
        <v>154</v>
      </c>
      <c r="S16" s="1" t="s">
        <v>159</v>
      </c>
    </row>
    <row r="17" spans="1:20" x14ac:dyDescent="0.25">
      <c r="A17" s="48">
        <v>2</v>
      </c>
      <c r="B17" s="1" t="s">
        <v>160</v>
      </c>
      <c r="D17" s="1" t="s">
        <v>71</v>
      </c>
      <c r="E17" s="1" t="s">
        <v>71</v>
      </c>
      <c r="F17" s="1" t="s">
        <v>72</v>
      </c>
      <c r="G17" s="1">
        <v>42</v>
      </c>
      <c r="H17" s="1" t="s">
        <v>78</v>
      </c>
      <c r="I17" s="1" t="s">
        <v>82</v>
      </c>
      <c r="J17" s="1" t="s">
        <v>10</v>
      </c>
      <c r="K17" s="1">
        <v>1</v>
      </c>
      <c r="L17" s="1" t="s">
        <v>74</v>
      </c>
      <c r="M17" s="1" t="s">
        <v>127</v>
      </c>
      <c r="N17" s="1" t="s">
        <v>71</v>
      </c>
      <c r="O17" s="1" t="s">
        <v>127</v>
      </c>
      <c r="P17" s="1" t="s">
        <v>120</v>
      </c>
      <c r="Q17" s="1" t="s">
        <v>98</v>
      </c>
      <c r="R17" s="1" t="s">
        <v>154</v>
      </c>
      <c r="S17" s="1" t="s">
        <v>159</v>
      </c>
    </row>
    <row r="18" spans="1:20" x14ac:dyDescent="0.25">
      <c r="A18" s="48">
        <v>2</v>
      </c>
      <c r="B18" s="1" t="s">
        <v>161</v>
      </c>
      <c r="D18" s="1" t="s">
        <v>71</v>
      </c>
      <c r="E18" s="1" t="s">
        <v>71</v>
      </c>
      <c r="F18" s="1" t="s">
        <v>72</v>
      </c>
      <c r="G18" s="1">
        <v>36</v>
      </c>
      <c r="H18" s="1" t="s">
        <v>76</v>
      </c>
      <c r="I18" s="1" t="s">
        <v>82</v>
      </c>
      <c r="J18" s="1" t="s">
        <v>3</v>
      </c>
      <c r="K18" s="1">
        <v>1</v>
      </c>
      <c r="L18" s="1" t="s">
        <v>90</v>
      </c>
      <c r="M18" s="1" t="s">
        <v>127</v>
      </c>
      <c r="N18" s="1" t="s">
        <v>71</v>
      </c>
      <c r="O18" s="1" t="s">
        <v>16</v>
      </c>
      <c r="P18" s="1" t="s">
        <v>105</v>
      </c>
      <c r="Q18" s="1" t="s">
        <v>97</v>
      </c>
      <c r="R18" s="1" t="s">
        <v>154</v>
      </c>
      <c r="S18" s="1" t="s">
        <v>159</v>
      </c>
    </row>
    <row r="19" spans="1:20" x14ac:dyDescent="0.25">
      <c r="A19" s="48">
        <v>2</v>
      </c>
      <c r="B19" s="1" t="s">
        <v>162</v>
      </c>
      <c r="D19" s="1" t="s">
        <v>71</v>
      </c>
      <c r="E19" s="1" t="s">
        <v>71</v>
      </c>
      <c r="F19" s="1" t="s">
        <v>72</v>
      </c>
      <c r="G19" s="1">
        <v>36</v>
      </c>
      <c r="H19" s="1" t="s">
        <v>76</v>
      </c>
      <c r="I19" s="1" t="s">
        <v>82</v>
      </c>
      <c r="J19" s="1" t="s">
        <v>10</v>
      </c>
      <c r="K19" s="1">
        <v>1</v>
      </c>
      <c r="L19" s="1" t="s">
        <v>90</v>
      </c>
      <c r="M19" s="1" t="s">
        <v>127</v>
      </c>
      <c r="N19" s="1" t="s">
        <v>71</v>
      </c>
      <c r="O19" s="1" t="s">
        <v>16</v>
      </c>
      <c r="P19" s="1" t="s">
        <v>120</v>
      </c>
      <c r="Q19" s="1" t="s">
        <v>98</v>
      </c>
      <c r="R19" s="1" t="s">
        <v>157</v>
      </c>
      <c r="S19" s="1" t="s">
        <v>159</v>
      </c>
    </row>
    <row r="20" spans="1:20" x14ac:dyDescent="0.25">
      <c r="A20" s="48">
        <v>2</v>
      </c>
      <c r="B20" s="1" t="s">
        <v>162</v>
      </c>
      <c r="D20" s="1" t="s">
        <v>71</v>
      </c>
      <c r="E20" s="1" t="s">
        <v>71</v>
      </c>
      <c r="F20" s="1" t="s">
        <v>72</v>
      </c>
      <c r="G20" s="1">
        <v>35</v>
      </c>
      <c r="H20" s="1" t="s">
        <v>78</v>
      </c>
      <c r="I20" s="1" t="s">
        <v>82</v>
      </c>
      <c r="J20" s="1" t="s">
        <v>10</v>
      </c>
      <c r="K20" s="1">
        <v>1</v>
      </c>
      <c r="L20" s="1" t="s">
        <v>75</v>
      </c>
      <c r="M20" s="1" t="s">
        <v>16</v>
      </c>
      <c r="N20" s="1" t="s">
        <v>71</v>
      </c>
      <c r="O20" s="1" t="s">
        <v>16</v>
      </c>
      <c r="P20" s="1" t="s">
        <v>120</v>
      </c>
      <c r="Q20" s="1" t="s">
        <v>97</v>
      </c>
      <c r="R20" s="1" t="s">
        <v>154</v>
      </c>
      <c r="S20" s="1" t="s">
        <v>159</v>
      </c>
    </row>
    <row r="21" spans="1:20" x14ac:dyDescent="0.25">
      <c r="A21" s="48">
        <v>2</v>
      </c>
      <c r="B21" s="1" t="s">
        <v>162</v>
      </c>
      <c r="D21" s="1" t="s">
        <v>71</v>
      </c>
      <c r="E21" s="1" t="s">
        <v>71</v>
      </c>
      <c r="F21" s="1" t="s">
        <v>72</v>
      </c>
      <c r="G21" s="1">
        <v>21</v>
      </c>
      <c r="H21" s="1" t="s">
        <v>78</v>
      </c>
      <c r="I21" s="1" t="s">
        <v>73</v>
      </c>
      <c r="J21" s="1" t="s">
        <v>39</v>
      </c>
      <c r="K21" s="1">
        <v>1</v>
      </c>
      <c r="L21" s="1" t="s">
        <v>86</v>
      </c>
      <c r="M21" s="1" t="s">
        <v>10</v>
      </c>
      <c r="N21" s="1" t="s">
        <v>71</v>
      </c>
      <c r="O21" s="1" t="s">
        <v>127</v>
      </c>
      <c r="P21" s="1" t="s">
        <v>127</v>
      </c>
      <c r="Q21" s="1" t="s">
        <v>97</v>
      </c>
      <c r="R21" s="1" t="s">
        <v>154</v>
      </c>
      <c r="S21" s="1" t="s">
        <v>159</v>
      </c>
    </row>
    <row r="22" spans="1:20" x14ac:dyDescent="0.25">
      <c r="A22" s="48">
        <v>2</v>
      </c>
      <c r="B22" s="1" t="s">
        <v>162</v>
      </c>
      <c r="D22" s="1" t="s">
        <v>71</v>
      </c>
      <c r="E22" s="1" t="s">
        <v>71</v>
      </c>
      <c r="F22" s="1" t="s">
        <v>79</v>
      </c>
      <c r="G22" s="1">
        <v>40</v>
      </c>
      <c r="H22" s="1" t="s">
        <v>76</v>
      </c>
      <c r="I22" s="1" t="s">
        <v>80</v>
      </c>
      <c r="J22" s="1" t="s">
        <v>10</v>
      </c>
      <c r="K22" s="1">
        <v>1</v>
      </c>
      <c r="L22" s="1" t="s">
        <v>90</v>
      </c>
      <c r="M22" s="1" t="s">
        <v>39</v>
      </c>
      <c r="N22" s="1" t="s">
        <v>71</v>
      </c>
      <c r="O22" s="1" t="s">
        <v>16</v>
      </c>
      <c r="P22" s="1" t="s">
        <v>120</v>
      </c>
      <c r="Q22" s="1" t="s">
        <v>97</v>
      </c>
      <c r="R22" s="1" t="s">
        <v>154</v>
      </c>
      <c r="S22" s="1" t="s">
        <v>159</v>
      </c>
    </row>
    <row r="23" spans="1:20" x14ac:dyDescent="0.25">
      <c r="A23" s="48">
        <v>2</v>
      </c>
      <c r="B23" s="1" t="s">
        <v>162</v>
      </c>
      <c r="D23" s="1" t="s">
        <v>71</v>
      </c>
      <c r="E23" s="1" t="s">
        <v>71</v>
      </c>
      <c r="F23" s="1" t="s">
        <v>72</v>
      </c>
      <c r="G23" s="1">
        <v>45</v>
      </c>
      <c r="H23" s="1" t="s">
        <v>125</v>
      </c>
      <c r="I23" s="1" t="s">
        <v>83</v>
      </c>
      <c r="J23" s="1" t="s">
        <v>39</v>
      </c>
      <c r="K23" s="1">
        <v>1</v>
      </c>
      <c r="L23" s="1" t="s">
        <v>91</v>
      </c>
      <c r="M23" s="1" t="s">
        <v>105</v>
      </c>
      <c r="N23" s="1" t="s">
        <v>71</v>
      </c>
      <c r="O23" s="1" t="s">
        <v>16</v>
      </c>
      <c r="P23" s="1" t="s">
        <v>120</v>
      </c>
      <c r="Q23" s="1" t="s">
        <v>98</v>
      </c>
      <c r="R23" s="1" t="s">
        <v>154</v>
      </c>
      <c r="S23" s="1" t="s">
        <v>129</v>
      </c>
    </row>
    <row r="24" spans="1:20" x14ac:dyDescent="0.25">
      <c r="A24" s="48">
        <v>2</v>
      </c>
      <c r="B24" s="1" t="s">
        <v>162</v>
      </c>
      <c r="D24" s="1" t="s">
        <v>71</v>
      </c>
      <c r="E24" s="1" t="s">
        <v>71</v>
      </c>
      <c r="F24" s="1" t="s">
        <v>72</v>
      </c>
      <c r="G24" s="1">
        <v>51</v>
      </c>
      <c r="H24" s="1" t="s">
        <v>76</v>
      </c>
      <c r="I24" s="1" t="s">
        <v>77</v>
      </c>
      <c r="J24" s="1" t="s">
        <v>3</v>
      </c>
      <c r="K24" s="1">
        <v>1</v>
      </c>
      <c r="L24" s="1" t="s">
        <v>90</v>
      </c>
      <c r="M24" s="1" t="s">
        <v>127</v>
      </c>
      <c r="N24" s="1" t="s">
        <v>71</v>
      </c>
      <c r="O24" s="1" t="s">
        <v>16</v>
      </c>
      <c r="P24" s="1" t="s">
        <v>120</v>
      </c>
      <c r="Q24" s="1" t="s">
        <v>98</v>
      </c>
      <c r="R24" s="1" t="s">
        <v>154</v>
      </c>
      <c r="S24" s="1" t="s">
        <v>159</v>
      </c>
    </row>
    <row r="25" spans="1:20" x14ac:dyDescent="0.25">
      <c r="A25" s="48">
        <v>2</v>
      </c>
      <c r="B25" s="1" t="s">
        <v>162</v>
      </c>
      <c r="D25" s="1" t="s">
        <v>71</v>
      </c>
      <c r="E25" s="1" t="s">
        <v>71</v>
      </c>
      <c r="F25" s="1" t="s">
        <v>79</v>
      </c>
      <c r="G25" s="1">
        <v>35</v>
      </c>
      <c r="H25" s="1" t="s">
        <v>78</v>
      </c>
      <c r="I25" s="1" t="s">
        <v>80</v>
      </c>
      <c r="J25" s="1" t="s">
        <v>3</v>
      </c>
      <c r="K25" s="1">
        <v>2</v>
      </c>
      <c r="L25" s="1" t="s">
        <v>90</v>
      </c>
      <c r="M25" s="1" t="s">
        <v>39</v>
      </c>
      <c r="N25" s="1" t="s">
        <v>71</v>
      </c>
      <c r="O25" s="1" t="s">
        <v>16</v>
      </c>
      <c r="P25" s="1" t="s">
        <v>120</v>
      </c>
      <c r="Q25" s="1" t="s">
        <v>98</v>
      </c>
      <c r="R25" s="1" t="s">
        <v>154</v>
      </c>
      <c r="S25" s="1" t="s">
        <v>159</v>
      </c>
    </row>
    <row r="26" spans="1:20" x14ac:dyDescent="0.25">
      <c r="A26" s="48">
        <v>2</v>
      </c>
      <c r="B26" s="1" t="s">
        <v>162</v>
      </c>
      <c r="D26" s="1" t="s">
        <v>71</v>
      </c>
      <c r="E26" s="1" t="s">
        <v>71</v>
      </c>
      <c r="F26" s="1" t="s">
        <v>79</v>
      </c>
      <c r="G26" s="1">
        <v>58</v>
      </c>
      <c r="H26" s="1" t="s">
        <v>125</v>
      </c>
      <c r="I26" s="1" t="s">
        <v>95</v>
      </c>
      <c r="J26" s="1" t="s">
        <v>3</v>
      </c>
      <c r="K26" s="1">
        <v>2</v>
      </c>
      <c r="L26" s="1" t="s">
        <v>90</v>
      </c>
      <c r="M26" s="1" t="s">
        <v>39</v>
      </c>
      <c r="N26" s="1" t="s">
        <v>71</v>
      </c>
      <c r="O26" s="1" t="s">
        <v>16</v>
      </c>
      <c r="P26" s="1" t="s">
        <v>120</v>
      </c>
      <c r="Q26" s="1" t="s">
        <v>98</v>
      </c>
      <c r="R26" s="1" t="s">
        <v>154</v>
      </c>
      <c r="S26" s="1" t="s">
        <v>159</v>
      </c>
    </row>
    <row r="27" spans="1:20" x14ac:dyDescent="0.25">
      <c r="A27" s="48">
        <v>2</v>
      </c>
      <c r="B27" s="1" t="s">
        <v>162</v>
      </c>
      <c r="D27" s="1" t="s">
        <v>71</v>
      </c>
      <c r="E27" s="1" t="s">
        <v>71</v>
      </c>
      <c r="F27" s="1" t="s">
        <v>72</v>
      </c>
      <c r="G27" s="1">
        <v>24</v>
      </c>
      <c r="H27" s="1" t="s">
        <v>125</v>
      </c>
      <c r="I27" s="1" t="s">
        <v>89</v>
      </c>
      <c r="J27" s="1" t="s">
        <v>39</v>
      </c>
      <c r="K27" s="1">
        <v>1</v>
      </c>
      <c r="L27" s="1" t="s">
        <v>81</v>
      </c>
      <c r="M27" s="1" t="s">
        <v>10</v>
      </c>
      <c r="N27" s="1" t="s">
        <v>71</v>
      </c>
      <c r="O27" s="1" t="s">
        <v>129</v>
      </c>
      <c r="P27" s="1" t="s">
        <v>127</v>
      </c>
      <c r="Q27" s="1" t="s">
        <v>98</v>
      </c>
      <c r="R27" s="1" t="s">
        <v>154</v>
      </c>
      <c r="S27" s="1" t="s">
        <v>105</v>
      </c>
    </row>
    <row r="28" spans="1:20" s="24" customFormat="1" x14ac:dyDescent="0.25">
      <c r="A28" s="48">
        <v>3</v>
      </c>
      <c r="B28" s="1" t="s">
        <v>163</v>
      </c>
      <c r="C28" s="1"/>
      <c r="D28" s="1" t="s">
        <v>71</v>
      </c>
      <c r="E28" s="1" t="s">
        <v>71</v>
      </c>
      <c r="F28" s="1" t="s">
        <v>72</v>
      </c>
      <c r="G28" s="1">
        <v>19</v>
      </c>
      <c r="H28" s="1" t="s">
        <v>125</v>
      </c>
      <c r="I28" s="1" t="s">
        <v>73</v>
      </c>
      <c r="J28" s="1" t="s">
        <v>10</v>
      </c>
      <c r="K28" s="1">
        <v>1</v>
      </c>
      <c r="L28" s="1" t="s">
        <v>90</v>
      </c>
      <c r="M28" s="1" t="s">
        <v>39</v>
      </c>
      <c r="N28" s="1" t="s">
        <v>71</v>
      </c>
      <c r="O28" s="1" t="s">
        <v>127</v>
      </c>
      <c r="P28" s="1" t="s">
        <v>129</v>
      </c>
      <c r="Q28" s="1" t="s">
        <v>97</v>
      </c>
      <c r="R28" s="1" t="s">
        <v>154</v>
      </c>
      <c r="S28" s="1" t="s">
        <v>39</v>
      </c>
      <c r="T28" s="1"/>
    </row>
    <row r="29" spans="1:20" x14ac:dyDescent="0.25">
      <c r="A29" s="48">
        <v>3</v>
      </c>
      <c r="B29" s="1" t="s">
        <v>163</v>
      </c>
      <c r="D29" s="1" t="s">
        <v>71</v>
      </c>
      <c r="E29" s="1" t="s">
        <v>71</v>
      </c>
      <c r="F29" s="1" t="s">
        <v>79</v>
      </c>
      <c r="G29" s="1">
        <v>45</v>
      </c>
      <c r="H29" s="1" t="s">
        <v>78</v>
      </c>
      <c r="I29" s="1" t="s">
        <v>80</v>
      </c>
      <c r="J29" s="1" t="s">
        <v>39</v>
      </c>
      <c r="K29" s="1">
        <v>1</v>
      </c>
      <c r="L29" s="1" t="s">
        <v>81</v>
      </c>
      <c r="M29" s="1" t="s">
        <v>10</v>
      </c>
      <c r="N29" s="1" t="s">
        <v>75</v>
      </c>
      <c r="O29" s="1" t="s">
        <v>60</v>
      </c>
      <c r="P29" s="1" t="s">
        <v>60</v>
      </c>
      <c r="Q29" s="1" t="s">
        <v>97</v>
      </c>
      <c r="R29" s="1" t="s">
        <v>154</v>
      </c>
      <c r="S29" s="1" t="s">
        <v>10</v>
      </c>
    </row>
    <row r="30" spans="1:20" x14ac:dyDescent="0.25">
      <c r="A30" s="48">
        <v>3</v>
      </c>
      <c r="B30" s="1" t="s">
        <v>164</v>
      </c>
      <c r="D30" s="1" t="s">
        <v>71</v>
      </c>
      <c r="E30" s="1" t="s">
        <v>71</v>
      </c>
      <c r="F30" s="1" t="s">
        <v>79</v>
      </c>
      <c r="G30" s="1">
        <v>58</v>
      </c>
      <c r="H30" s="1" t="s">
        <v>78</v>
      </c>
      <c r="I30" s="1" t="s">
        <v>80</v>
      </c>
      <c r="J30" s="1" t="s">
        <v>39</v>
      </c>
      <c r="K30" s="1">
        <v>1</v>
      </c>
      <c r="L30" s="1" t="s">
        <v>81</v>
      </c>
      <c r="M30" s="1" t="s">
        <v>10</v>
      </c>
      <c r="N30" s="1" t="s">
        <v>75</v>
      </c>
      <c r="O30" s="1" t="s">
        <v>60</v>
      </c>
      <c r="P30" s="1" t="s">
        <v>60</v>
      </c>
      <c r="Q30" s="1" t="s">
        <v>97</v>
      </c>
      <c r="R30" s="1" t="s">
        <v>154</v>
      </c>
      <c r="S30" s="1" t="s">
        <v>10</v>
      </c>
    </row>
    <row r="31" spans="1:20" x14ac:dyDescent="0.25">
      <c r="A31" s="48">
        <v>3</v>
      </c>
      <c r="B31" s="1" t="s">
        <v>164</v>
      </c>
      <c r="D31" s="1" t="s">
        <v>71</v>
      </c>
      <c r="E31" s="1" t="s">
        <v>71</v>
      </c>
      <c r="F31" s="1" t="s">
        <v>72</v>
      </c>
      <c r="G31" s="1">
        <v>65</v>
      </c>
      <c r="H31" s="1" t="s">
        <v>78</v>
      </c>
      <c r="I31" s="1" t="s">
        <v>82</v>
      </c>
      <c r="J31" s="1" t="s">
        <v>10</v>
      </c>
      <c r="K31" s="1">
        <v>1</v>
      </c>
      <c r="L31" s="1" t="s">
        <v>74</v>
      </c>
      <c r="M31" s="1" t="s">
        <v>39</v>
      </c>
      <c r="N31" s="1" t="s">
        <v>71</v>
      </c>
      <c r="O31" s="1" t="s">
        <v>127</v>
      </c>
      <c r="P31" s="1" t="s">
        <v>105</v>
      </c>
      <c r="Q31" s="1" t="s">
        <v>99</v>
      </c>
      <c r="R31" s="1" t="s">
        <v>154</v>
      </c>
      <c r="S31" s="1" t="s">
        <v>39</v>
      </c>
    </row>
    <row r="32" spans="1:20" x14ac:dyDescent="0.25">
      <c r="A32" s="48">
        <v>4</v>
      </c>
      <c r="B32" s="1" t="s">
        <v>165</v>
      </c>
      <c r="D32" s="1" t="s">
        <v>71</v>
      </c>
      <c r="E32" s="1" t="s">
        <v>71</v>
      </c>
      <c r="F32" s="1" t="s">
        <v>72</v>
      </c>
      <c r="G32" s="1">
        <v>35</v>
      </c>
      <c r="H32" s="1" t="s">
        <v>125</v>
      </c>
      <c r="I32" s="1" t="s">
        <v>84</v>
      </c>
      <c r="J32" s="1" t="s">
        <v>10</v>
      </c>
      <c r="K32" s="1">
        <v>1</v>
      </c>
      <c r="L32" s="1" t="s">
        <v>85</v>
      </c>
      <c r="M32" s="1" t="s">
        <v>4</v>
      </c>
      <c r="N32" s="1" t="s">
        <v>71</v>
      </c>
      <c r="O32" s="1" t="s">
        <v>105</v>
      </c>
      <c r="P32" s="1" t="s">
        <v>127</v>
      </c>
      <c r="Q32" s="1" t="s">
        <v>98</v>
      </c>
      <c r="R32" s="1" t="s">
        <v>154</v>
      </c>
      <c r="S32" s="1" t="s">
        <v>4</v>
      </c>
    </row>
    <row r="33" spans="1:19" x14ac:dyDescent="0.25">
      <c r="A33" s="48">
        <v>4</v>
      </c>
      <c r="B33" s="1" t="s">
        <v>166</v>
      </c>
      <c r="D33" s="1" t="s">
        <v>71</v>
      </c>
      <c r="E33" s="1" t="s">
        <v>71</v>
      </c>
      <c r="F33" s="1" t="s">
        <v>72</v>
      </c>
      <c r="G33" s="1">
        <v>20</v>
      </c>
      <c r="H33" s="1" t="s">
        <v>125</v>
      </c>
      <c r="I33" s="1" t="s">
        <v>73</v>
      </c>
      <c r="J33" s="1" t="s">
        <v>4</v>
      </c>
      <c r="K33" s="1">
        <v>2</v>
      </c>
      <c r="L33" s="1" t="s">
        <v>90</v>
      </c>
      <c r="M33" s="1" t="s">
        <v>39</v>
      </c>
      <c r="N33" s="1" t="s">
        <v>167</v>
      </c>
      <c r="O33" s="1" t="s">
        <v>60</v>
      </c>
      <c r="P33" s="1" t="s">
        <v>60</v>
      </c>
      <c r="Q33" s="1" t="s">
        <v>97</v>
      </c>
      <c r="R33" s="1" t="s">
        <v>154</v>
      </c>
      <c r="S33" s="1" t="s">
        <v>39</v>
      </c>
    </row>
    <row r="34" spans="1:19" x14ac:dyDescent="0.25">
      <c r="A34" s="48">
        <v>4</v>
      </c>
      <c r="B34" s="1" t="s">
        <v>132</v>
      </c>
      <c r="D34" s="1" t="s">
        <v>71</v>
      </c>
      <c r="E34" s="1" t="s">
        <v>71</v>
      </c>
      <c r="F34" s="1" t="s">
        <v>72</v>
      </c>
      <c r="G34" s="1">
        <v>58</v>
      </c>
      <c r="H34" s="1" t="s">
        <v>78</v>
      </c>
      <c r="I34" s="1" t="s">
        <v>77</v>
      </c>
      <c r="J34" s="1" t="s">
        <v>10</v>
      </c>
      <c r="K34" s="1">
        <v>1</v>
      </c>
      <c r="L34" s="1" t="s">
        <v>90</v>
      </c>
      <c r="M34" s="1" t="s">
        <v>39</v>
      </c>
      <c r="N34" s="1" t="s">
        <v>71</v>
      </c>
      <c r="O34" s="1" t="s">
        <v>127</v>
      </c>
      <c r="P34" s="1" t="s">
        <v>105</v>
      </c>
      <c r="Q34" s="1" t="s">
        <v>97</v>
      </c>
      <c r="R34" s="1" t="s">
        <v>154</v>
      </c>
      <c r="S34" s="1" t="s">
        <v>39</v>
      </c>
    </row>
    <row r="35" spans="1:19" x14ac:dyDescent="0.25">
      <c r="A35" s="48">
        <v>4</v>
      </c>
      <c r="B35" s="1" t="s">
        <v>168</v>
      </c>
      <c r="D35" s="1" t="s">
        <v>71</v>
      </c>
      <c r="E35" s="1" t="s">
        <v>71</v>
      </c>
      <c r="F35" s="1" t="s">
        <v>79</v>
      </c>
      <c r="G35" s="1">
        <v>25</v>
      </c>
      <c r="H35" s="1" t="s">
        <v>125</v>
      </c>
      <c r="I35" s="1" t="s">
        <v>80</v>
      </c>
      <c r="J35" s="1" t="s">
        <v>4</v>
      </c>
      <c r="K35" s="1">
        <v>1</v>
      </c>
      <c r="L35" s="1" t="s">
        <v>81</v>
      </c>
      <c r="M35" s="1" t="s">
        <v>10</v>
      </c>
      <c r="N35" s="1" t="s">
        <v>71</v>
      </c>
      <c r="O35" s="1" t="s">
        <v>129</v>
      </c>
      <c r="P35" s="1" t="s">
        <v>127</v>
      </c>
      <c r="Q35" s="1" t="s">
        <v>97</v>
      </c>
      <c r="R35" s="1" t="s">
        <v>154</v>
      </c>
      <c r="S35" s="1" t="s">
        <v>10</v>
      </c>
    </row>
    <row r="36" spans="1:19" x14ac:dyDescent="0.25">
      <c r="A36" s="48">
        <v>5</v>
      </c>
      <c r="B36" s="1" t="s">
        <v>169</v>
      </c>
      <c r="D36" s="1" t="s">
        <v>71</v>
      </c>
      <c r="E36" s="1" t="s">
        <v>71</v>
      </c>
      <c r="F36" s="1" t="s">
        <v>72</v>
      </c>
      <c r="G36" s="1">
        <v>52</v>
      </c>
      <c r="H36" s="1" t="s">
        <v>78</v>
      </c>
      <c r="I36" s="1" t="s">
        <v>89</v>
      </c>
      <c r="J36" s="1" t="s">
        <v>39</v>
      </c>
      <c r="K36" s="1">
        <v>2</v>
      </c>
      <c r="L36" s="1" t="s">
        <v>91</v>
      </c>
      <c r="M36" s="1" t="s">
        <v>105</v>
      </c>
      <c r="N36" s="1" t="s">
        <v>71</v>
      </c>
      <c r="O36" s="1" t="s">
        <v>105</v>
      </c>
      <c r="P36" s="1" t="s">
        <v>120</v>
      </c>
      <c r="Q36" s="1" t="s">
        <v>97</v>
      </c>
      <c r="R36" s="1" t="s">
        <v>154</v>
      </c>
      <c r="S36" s="1" t="s">
        <v>159</v>
      </c>
    </row>
    <row r="37" spans="1:19" x14ac:dyDescent="0.25">
      <c r="A37" s="48">
        <v>5</v>
      </c>
      <c r="B37" s="1" t="s">
        <v>170</v>
      </c>
      <c r="D37" s="1" t="s">
        <v>71</v>
      </c>
      <c r="E37" s="1" t="s">
        <v>71</v>
      </c>
      <c r="F37" s="1" t="s">
        <v>72</v>
      </c>
      <c r="G37" s="1">
        <v>56</v>
      </c>
      <c r="H37" s="1" t="s">
        <v>78</v>
      </c>
      <c r="I37" s="1" t="s">
        <v>94</v>
      </c>
      <c r="J37" s="1" t="s">
        <v>75</v>
      </c>
      <c r="K37" s="1">
        <v>2</v>
      </c>
      <c r="L37" s="1" t="s">
        <v>88</v>
      </c>
      <c r="M37" s="1" t="s">
        <v>105</v>
      </c>
      <c r="N37" s="1" t="s">
        <v>71</v>
      </c>
      <c r="O37" s="1" t="s">
        <v>120</v>
      </c>
      <c r="P37" s="1" t="s">
        <v>127</v>
      </c>
      <c r="Q37" s="1" t="s">
        <v>99</v>
      </c>
      <c r="R37" s="1" t="s">
        <v>154</v>
      </c>
      <c r="S37" s="1" t="s">
        <v>159</v>
      </c>
    </row>
    <row r="38" spans="1:19" x14ac:dyDescent="0.25">
      <c r="A38" s="48">
        <v>5</v>
      </c>
      <c r="B38" s="1" t="s">
        <v>171</v>
      </c>
      <c r="D38" s="1" t="s">
        <v>71</v>
      </c>
      <c r="E38" s="1" t="s">
        <v>71</v>
      </c>
      <c r="F38" s="1" t="s">
        <v>72</v>
      </c>
      <c r="G38" s="1">
        <v>34</v>
      </c>
      <c r="H38" s="1" t="s">
        <v>76</v>
      </c>
      <c r="I38" s="1" t="s">
        <v>89</v>
      </c>
      <c r="J38" s="1" t="s">
        <v>39</v>
      </c>
      <c r="K38" s="1">
        <v>1</v>
      </c>
      <c r="L38" s="1" t="s">
        <v>81</v>
      </c>
      <c r="M38" s="1" t="s">
        <v>129</v>
      </c>
      <c r="N38" s="1" t="s">
        <v>167</v>
      </c>
      <c r="O38" s="1" t="s">
        <v>60</v>
      </c>
      <c r="P38" s="1" t="s">
        <v>60</v>
      </c>
      <c r="Q38" s="1" t="s">
        <v>98</v>
      </c>
      <c r="R38" s="1" t="s">
        <v>154</v>
      </c>
      <c r="S38" s="1" t="s">
        <v>159</v>
      </c>
    </row>
    <row r="39" spans="1:19" x14ac:dyDescent="0.25">
      <c r="A39" s="48">
        <v>5</v>
      </c>
      <c r="B39" s="1" t="s">
        <v>172</v>
      </c>
      <c r="D39" s="1" t="s">
        <v>71</v>
      </c>
      <c r="E39" s="1" t="s">
        <v>71</v>
      </c>
      <c r="F39" s="1" t="s">
        <v>72</v>
      </c>
      <c r="G39" s="1">
        <v>30</v>
      </c>
      <c r="H39" s="1" t="s">
        <v>78</v>
      </c>
      <c r="I39" s="1" t="s">
        <v>82</v>
      </c>
      <c r="J39" s="1" t="s">
        <v>17</v>
      </c>
      <c r="K39" s="1">
        <v>2</v>
      </c>
      <c r="L39" s="1" t="s">
        <v>85</v>
      </c>
      <c r="M39" s="1" t="s">
        <v>4</v>
      </c>
      <c r="N39" s="1" t="s">
        <v>71</v>
      </c>
      <c r="O39" s="1" t="s">
        <v>105</v>
      </c>
      <c r="P39" s="1" t="s">
        <v>127</v>
      </c>
      <c r="Q39" s="1" t="s">
        <v>98</v>
      </c>
      <c r="R39" s="1" t="s">
        <v>154</v>
      </c>
      <c r="S39" s="1" t="s">
        <v>159</v>
      </c>
    </row>
    <row r="40" spans="1:19" x14ac:dyDescent="0.25">
      <c r="A40" s="48">
        <v>5</v>
      </c>
      <c r="B40" s="1" t="s">
        <v>173</v>
      </c>
      <c r="D40" s="1" t="s">
        <v>71</v>
      </c>
      <c r="E40" s="1" t="s">
        <v>71</v>
      </c>
      <c r="F40" s="1" t="s">
        <v>79</v>
      </c>
      <c r="G40" s="1">
        <v>70</v>
      </c>
      <c r="H40" s="1" t="s">
        <v>126</v>
      </c>
      <c r="I40" s="1" t="s">
        <v>80</v>
      </c>
      <c r="J40" s="1" t="s">
        <v>39</v>
      </c>
      <c r="K40" s="1">
        <v>1</v>
      </c>
      <c r="L40" s="1" t="s">
        <v>81</v>
      </c>
      <c r="M40" s="1" t="s">
        <v>10</v>
      </c>
      <c r="N40" s="1" t="s">
        <v>71</v>
      </c>
      <c r="O40" s="1" t="s">
        <v>129</v>
      </c>
      <c r="P40" s="1" t="s">
        <v>127</v>
      </c>
      <c r="Q40" s="1" t="s">
        <v>97</v>
      </c>
      <c r="R40" s="1" t="s">
        <v>154</v>
      </c>
      <c r="S40" s="1" t="s">
        <v>105</v>
      </c>
    </row>
    <row r="41" spans="1:19" x14ac:dyDescent="0.25">
      <c r="A41" s="48">
        <v>5</v>
      </c>
      <c r="B41" s="1" t="s">
        <v>174</v>
      </c>
      <c r="D41" s="1" t="s">
        <v>71</v>
      </c>
      <c r="E41" s="1" t="s">
        <v>71</v>
      </c>
      <c r="F41" s="1" t="s">
        <v>72</v>
      </c>
      <c r="G41" s="1">
        <v>37</v>
      </c>
      <c r="H41" s="1" t="s">
        <v>125</v>
      </c>
      <c r="I41" s="1" t="s">
        <v>84</v>
      </c>
      <c r="J41" s="1" t="s">
        <v>39</v>
      </c>
      <c r="K41" s="1">
        <v>1</v>
      </c>
      <c r="L41" s="1" t="s">
        <v>81</v>
      </c>
      <c r="M41" s="1" t="s">
        <v>129</v>
      </c>
      <c r="N41" s="1" t="s">
        <v>71</v>
      </c>
      <c r="O41" s="1" t="s">
        <v>129</v>
      </c>
      <c r="P41" s="1" t="s">
        <v>127</v>
      </c>
      <c r="Q41" s="1" t="s">
        <v>98</v>
      </c>
      <c r="R41" s="1" t="s">
        <v>154</v>
      </c>
      <c r="S41" s="1" t="s">
        <v>159</v>
      </c>
    </row>
    <row r="42" spans="1:19" x14ac:dyDescent="0.25">
      <c r="A42" s="48">
        <v>5</v>
      </c>
      <c r="B42" s="1" t="s">
        <v>175</v>
      </c>
      <c r="D42" s="1" t="s">
        <v>71</v>
      </c>
      <c r="E42" s="1" t="s">
        <v>71</v>
      </c>
      <c r="F42" s="1" t="s">
        <v>72</v>
      </c>
      <c r="G42" s="1">
        <v>45</v>
      </c>
      <c r="H42" s="1" t="s">
        <v>125</v>
      </c>
      <c r="I42" s="1" t="s">
        <v>89</v>
      </c>
      <c r="J42" s="1" t="s">
        <v>10</v>
      </c>
      <c r="K42" s="1">
        <v>1</v>
      </c>
      <c r="L42" s="1" t="s">
        <v>74</v>
      </c>
      <c r="M42" s="1" t="s">
        <v>127</v>
      </c>
      <c r="N42" s="1" t="s">
        <v>71</v>
      </c>
      <c r="O42" s="1" t="s">
        <v>127</v>
      </c>
      <c r="P42" s="1" t="s">
        <v>120</v>
      </c>
      <c r="Q42" s="1" t="s">
        <v>97</v>
      </c>
      <c r="R42" s="1" t="s">
        <v>154</v>
      </c>
      <c r="S42" s="1" t="s">
        <v>159</v>
      </c>
    </row>
    <row r="43" spans="1:19" x14ac:dyDescent="0.25">
      <c r="A43" s="48">
        <v>5</v>
      </c>
      <c r="B43" s="1" t="s">
        <v>176</v>
      </c>
      <c r="D43" s="1" t="s">
        <v>71</v>
      </c>
      <c r="E43" s="1" t="s">
        <v>71</v>
      </c>
      <c r="F43" s="1" t="s">
        <v>72</v>
      </c>
      <c r="G43" s="1">
        <v>58</v>
      </c>
      <c r="H43" s="1" t="s">
        <v>78</v>
      </c>
      <c r="I43" s="1" t="s">
        <v>89</v>
      </c>
      <c r="J43" s="1" t="s">
        <v>39</v>
      </c>
      <c r="K43" s="1">
        <v>1</v>
      </c>
      <c r="L43" s="1" t="s">
        <v>88</v>
      </c>
      <c r="M43" s="1" t="s">
        <v>105</v>
      </c>
      <c r="N43" s="1" t="s">
        <v>71</v>
      </c>
      <c r="O43" s="1" t="s">
        <v>105</v>
      </c>
      <c r="P43" s="1" t="s">
        <v>127</v>
      </c>
      <c r="Q43" s="1" t="s">
        <v>98</v>
      </c>
      <c r="R43" s="1" t="s">
        <v>157</v>
      </c>
      <c r="S43" s="1" t="s">
        <v>129</v>
      </c>
    </row>
    <row r="44" spans="1:19" x14ac:dyDescent="0.25">
      <c r="A44" s="48">
        <v>5</v>
      </c>
      <c r="B44" s="1" t="s">
        <v>176</v>
      </c>
      <c r="D44" s="1" t="s">
        <v>71</v>
      </c>
      <c r="E44" s="1" t="s">
        <v>71</v>
      </c>
      <c r="F44" s="1" t="s">
        <v>72</v>
      </c>
      <c r="G44" s="1">
        <v>45</v>
      </c>
      <c r="H44" s="1" t="s">
        <v>125</v>
      </c>
      <c r="I44" s="1" t="s">
        <v>84</v>
      </c>
      <c r="J44" s="1" t="s">
        <v>75</v>
      </c>
      <c r="K44" s="1">
        <v>1</v>
      </c>
      <c r="L44" s="1" t="s">
        <v>81</v>
      </c>
      <c r="M44" s="1" t="s">
        <v>129</v>
      </c>
      <c r="N44" s="1" t="s">
        <v>71</v>
      </c>
      <c r="O44" s="1" t="s">
        <v>129</v>
      </c>
      <c r="P44" s="1" t="s">
        <v>120</v>
      </c>
      <c r="Q44" s="1" t="s">
        <v>97</v>
      </c>
      <c r="R44" s="1" t="s">
        <v>154</v>
      </c>
      <c r="S44" s="1" t="s">
        <v>159</v>
      </c>
    </row>
    <row r="45" spans="1:19" x14ac:dyDescent="0.25">
      <c r="A45" s="48">
        <v>5</v>
      </c>
      <c r="B45" s="1" t="s">
        <v>176</v>
      </c>
      <c r="D45" s="1" t="s">
        <v>71</v>
      </c>
      <c r="E45" s="1" t="s">
        <v>71</v>
      </c>
      <c r="F45" s="1" t="s">
        <v>79</v>
      </c>
      <c r="G45" s="1">
        <v>35</v>
      </c>
      <c r="H45" s="1" t="s">
        <v>125</v>
      </c>
      <c r="I45" s="1" t="s">
        <v>89</v>
      </c>
      <c r="J45" s="1" t="s">
        <v>10</v>
      </c>
      <c r="K45" s="1">
        <v>1</v>
      </c>
      <c r="L45" s="1" t="s">
        <v>74</v>
      </c>
      <c r="M45" s="1" t="s">
        <v>127</v>
      </c>
      <c r="N45" s="1" t="s">
        <v>71</v>
      </c>
      <c r="O45" s="1" t="s">
        <v>127</v>
      </c>
      <c r="P45" s="1" t="s">
        <v>16</v>
      </c>
      <c r="Q45" s="1" t="s">
        <v>97</v>
      </c>
      <c r="R45" s="1" t="s">
        <v>154</v>
      </c>
      <c r="S45" s="1" t="s">
        <v>159</v>
      </c>
    </row>
    <row r="46" spans="1:19" x14ac:dyDescent="0.25">
      <c r="A46" s="48">
        <v>5</v>
      </c>
      <c r="B46" s="1" t="s">
        <v>176</v>
      </c>
      <c r="D46" s="1" t="s">
        <v>71</v>
      </c>
      <c r="E46" s="1" t="s">
        <v>71</v>
      </c>
      <c r="F46" s="1" t="s">
        <v>72</v>
      </c>
      <c r="G46" s="1">
        <v>25</v>
      </c>
      <c r="H46" s="1" t="s">
        <v>125</v>
      </c>
      <c r="I46" s="1" t="s">
        <v>96</v>
      </c>
      <c r="J46" s="1" t="s">
        <v>10</v>
      </c>
      <c r="K46" s="1">
        <v>1</v>
      </c>
      <c r="L46" s="1" t="s">
        <v>90</v>
      </c>
      <c r="M46" s="1" t="s">
        <v>127</v>
      </c>
      <c r="N46" s="1" t="s">
        <v>71</v>
      </c>
      <c r="O46" s="1" t="s">
        <v>16</v>
      </c>
      <c r="P46" s="1" t="s">
        <v>16</v>
      </c>
      <c r="Q46" s="1" t="s">
        <v>98</v>
      </c>
      <c r="R46" s="1" t="s">
        <v>154</v>
      </c>
      <c r="S46" s="1" t="s">
        <v>159</v>
      </c>
    </row>
    <row r="47" spans="1:19" x14ac:dyDescent="0.25">
      <c r="A47" s="48">
        <v>5</v>
      </c>
      <c r="B47" s="1" t="s">
        <v>177</v>
      </c>
      <c r="D47" s="1" t="s">
        <v>71</v>
      </c>
      <c r="E47" s="1" t="s">
        <v>71</v>
      </c>
      <c r="F47" s="1" t="s">
        <v>79</v>
      </c>
      <c r="G47" s="1">
        <v>28</v>
      </c>
      <c r="H47" s="1" t="s">
        <v>78</v>
      </c>
      <c r="I47" s="1" t="s">
        <v>82</v>
      </c>
      <c r="J47" s="1" t="s">
        <v>75</v>
      </c>
      <c r="K47" s="1">
        <v>2</v>
      </c>
      <c r="L47" s="1" t="s">
        <v>85</v>
      </c>
      <c r="M47" s="1" t="s">
        <v>4</v>
      </c>
      <c r="N47" s="1" t="s">
        <v>167</v>
      </c>
      <c r="O47" s="1" t="s">
        <v>16</v>
      </c>
      <c r="P47" s="1" t="s">
        <v>16</v>
      </c>
      <c r="Q47" s="1" t="s">
        <v>99</v>
      </c>
      <c r="R47" s="1" t="s">
        <v>154</v>
      </c>
      <c r="S47" s="1" t="s">
        <v>159</v>
      </c>
    </row>
    <row r="48" spans="1:19" x14ac:dyDescent="0.25">
      <c r="A48" s="48">
        <v>5</v>
      </c>
      <c r="B48" s="1" t="s">
        <v>178</v>
      </c>
      <c r="D48" s="1" t="s">
        <v>71</v>
      </c>
      <c r="E48" s="1" t="s">
        <v>71</v>
      </c>
      <c r="F48" s="1" t="s">
        <v>79</v>
      </c>
      <c r="G48" s="1">
        <v>40</v>
      </c>
      <c r="H48" s="1" t="s">
        <v>125</v>
      </c>
      <c r="I48" s="1" t="s">
        <v>95</v>
      </c>
      <c r="J48" s="1" t="s">
        <v>39</v>
      </c>
      <c r="K48" s="1">
        <v>1</v>
      </c>
      <c r="L48" s="1" t="s">
        <v>130</v>
      </c>
      <c r="M48" s="1" t="s">
        <v>12</v>
      </c>
      <c r="N48" s="1" t="s">
        <v>71</v>
      </c>
      <c r="O48" s="1" t="s">
        <v>129</v>
      </c>
      <c r="P48" s="1" t="s">
        <v>127</v>
      </c>
      <c r="Q48" s="1" t="s">
        <v>97</v>
      </c>
      <c r="R48" s="1" t="s">
        <v>154</v>
      </c>
      <c r="S48" s="1" t="s">
        <v>159</v>
      </c>
    </row>
    <row r="49" spans="1:19" x14ac:dyDescent="0.25">
      <c r="A49" s="48">
        <v>5</v>
      </c>
      <c r="B49" s="1" t="s">
        <v>178</v>
      </c>
      <c r="D49" s="1" t="s">
        <v>71</v>
      </c>
      <c r="E49" s="1" t="s">
        <v>71</v>
      </c>
      <c r="F49" s="1" t="s">
        <v>79</v>
      </c>
      <c r="G49" s="1">
        <v>31</v>
      </c>
      <c r="H49" s="1" t="s">
        <v>78</v>
      </c>
      <c r="I49" s="1" t="s">
        <v>82</v>
      </c>
      <c r="J49" s="1" t="s">
        <v>14</v>
      </c>
      <c r="K49" s="1">
        <v>2</v>
      </c>
      <c r="L49" s="1" t="s">
        <v>81</v>
      </c>
      <c r="M49" s="1" t="s">
        <v>10</v>
      </c>
      <c r="N49" s="1" t="s">
        <v>71</v>
      </c>
      <c r="O49" s="1" t="s">
        <v>16</v>
      </c>
      <c r="P49" s="1" t="s">
        <v>16</v>
      </c>
      <c r="Q49" s="1" t="s">
        <v>98</v>
      </c>
      <c r="R49" s="1" t="s">
        <v>154</v>
      </c>
      <c r="S49" s="1" t="s">
        <v>159</v>
      </c>
    </row>
    <row r="50" spans="1:19" x14ac:dyDescent="0.25">
      <c r="A50" s="48">
        <v>5</v>
      </c>
      <c r="B50" s="1" t="s">
        <v>178</v>
      </c>
      <c r="D50" s="1" t="s">
        <v>71</v>
      </c>
      <c r="E50" s="1" t="s">
        <v>71</v>
      </c>
      <c r="F50" s="1" t="s">
        <v>79</v>
      </c>
      <c r="G50" s="1">
        <v>29</v>
      </c>
      <c r="H50" s="1" t="s">
        <v>125</v>
      </c>
      <c r="I50" s="1" t="s">
        <v>95</v>
      </c>
      <c r="J50" s="1" t="s">
        <v>75</v>
      </c>
      <c r="K50" s="1">
        <v>1</v>
      </c>
      <c r="L50" s="1" t="s">
        <v>130</v>
      </c>
      <c r="M50" s="1" t="s">
        <v>129</v>
      </c>
      <c r="N50" s="1" t="s">
        <v>71</v>
      </c>
      <c r="O50" s="1" t="s">
        <v>16</v>
      </c>
      <c r="P50" s="1" t="s">
        <v>16</v>
      </c>
      <c r="Q50" s="1" t="s">
        <v>98</v>
      </c>
      <c r="R50" s="1" t="s">
        <v>154</v>
      </c>
      <c r="S50" s="1" t="s">
        <v>159</v>
      </c>
    </row>
    <row r="51" spans="1:19" x14ac:dyDescent="0.25">
      <c r="A51" s="48">
        <v>6</v>
      </c>
      <c r="B51" s="1" t="s">
        <v>179</v>
      </c>
      <c r="D51" s="1" t="s">
        <v>71</v>
      </c>
      <c r="E51" s="1" t="s">
        <v>71</v>
      </c>
      <c r="F51" s="1" t="s">
        <v>79</v>
      </c>
      <c r="G51" s="1">
        <v>40</v>
      </c>
      <c r="H51" s="1" t="s">
        <v>78</v>
      </c>
      <c r="I51" s="1" t="s">
        <v>80</v>
      </c>
      <c r="J51" s="1" t="s">
        <v>17</v>
      </c>
      <c r="K51" s="1">
        <v>2</v>
      </c>
      <c r="L51" s="1" t="s">
        <v>88</v>
      </c>
      <c r="M51" s="1" t="s">
        <v>105</v>
      </c>
      <c r="N51" s="1" t="s">
        <v>71</v>
      </c>
      <c r="O51" s="1" t="s">
        <v>105</v>
      </c>
      <c r="P51" s="1" t="s">
        <v>127</v>
      </c>
      <c r="Q51" s="1" t="s">
        <v>98</v>
      </c>
      <c r="R51" s="1" t="s">
        <v>154</v>
      </c>
      <c r="S51" s="1" t="s">
        <v>159</v>
      </c>
    </row>
    <row r="52" spans="1:19" x14ac:dyDescent="0.25">
      <c r="A52" s="48">
        <v>6</v>
      </c>
      <c r="B52" s="1" t="s">
        <v>180</v>
      </c>
      <c r="D52" s="1" t="s">
        <v>71</v>
      </c>
      <c r="E52" s="1" t="s">
        <v>71</v>
      </c>
      <c r="F52" s="1" t="s">
        <v>79</v>
      </c>
      <c r="G52" s="1">
        <v>28</v>
      </c>
      <c r="H52" s="1" t="s">
        <v>125</v>
      </c>
      <c r="I52" s="1" t="s">
        <v>84</v>
      </c>
      <c r="J52" s="1" t="s">
        <v>39</v>
      </c>
      <c r="K52" s="1">
        <v>1</v>
      </c>
      <c r="L52" s="1" t="s">
        <v>88</v>
      </c>
      <c r="M52" s="1" t="s">
        <v>105</v>
      </c>
      <c r="N52" s="1" t="s">
        <v>71</v>
      </c>
      <c r="O52" s="1" t="s">
        <v>105</v>
      </c>
      <c r="P52" s="1" t="s">
        <v>127</v>
      </c>
      <c r="Q52" s="1" t="s">
        <v>98</v>
      </c>
      <c r="R52" s="1" t="s">
        <v>154</v>
      </c>
      <c r="S52" s="1" t="s">
        <v>159</v>
      </c>
    </row>
    <row r="53" spans="1:19" x14ac:dyDescent="0.25">
      <c r="A53" s="48">
        <v>6</v>
      </c>
      <c r="B53" s="1" t="s">
        <v>181</v>
      </c>
      <c r="D53" s="1" t="s">
        <v>71</v>
      </c>
      <c r="E53" s="1" t="s">
        <v>71</v>
      </c>
      <c r="F53" s="1" t="s">
        <v>72</v>
      </c>
      <c r="G53" s="1">
        <v>56</v>
      </c>
      <c r="H53" s="1" t="s">
        <v>78</v>
      </c>
      <c r="I53" s="1" t="s">
        <v>75</v>
      </c>
      <c r="J53" s="1" t="s">
        <v>39</v>
      </c>
      <c r="K53" s="1">
        <v>1</v>
      </c>
      <c r="L53" s="1" t="s">
        <v>86</v>
      </c>
      <c r="M53" s="1" t="s">
        <v>129</v>
      </c>
      <c r="N53" s="1" t="s">
        <v>71</v>
      </c>
      <c r="O53" s="1" t="s">
        <v>16</v>
      </c>
      <c r="P53" s="1" t="s">
        <v>127</v>
      </c>
      <c r="Q53" s="1" t="s">
        <v>97</v>
      </c>
      <c r="R53" s="1" t="s">
        <v>154</v>
      </c>
      <c r="S53" s="1" t="s">
        <v>159</v>
      </c>
    </row>
    <row r="54" spans="1:19" x14ac:dyDescent="0.25">
      <c r="A54" s="48">
        <v>6</v>
      </c>
      <c r="B54" s="1" t="s">
        <v>182</v>
      </c>
      <c r="D54" s="1" t="s">
        <v>71</v>
      </c>
      <c r="E54" s="1" t="s">
        <v>71</v>
      </c>
      <c r="F54" s="1" t="s">
        <v>72</v>
      </c>
      <c r="G54" s="1">
        <v>23</v>
      </c>
      <c r="H54" s="1" t="s">
        <v>125</v>
      </c>
      <c r="I54" s="1" t="s">
        <v>82</v>
      </c>
      <c r="J54" s="1" t="s">
        <v>10</v>
      </c>
      <c r="K54" s="1">
        <v>1</v>
      </c>
      <c r="L54" s="1" t="s">
        <v>74</v>
      </c>
      <c r="M54" s="1" t="s">
        <v>127</v>
      </c>
      <c r="N54" s="1" t="s">
        <v>71</v>
      </c>
      <c r="O54" s="1" t="s">
        <v>127</v>
      </c>
      <c r="P54" s="1" t="s">
        <v>120</v>
      </c>
      <c r="Q54" s="1" t="s">
        <v>98</v>
      </c>
      <c r="R54" s="1" t="s">
        <v>154</v>
      </c>
      <c r="S54" s="1" t="s">
        <v>159</v>
      </c>
    </row>
    <row r="55" spans="1:19" x14ac:dyDescent="0.25">
      <c r="A55" s="48">
        <v>7</v>
      </c>
      <c r="B55" s="1" t="s">
        <v>183</v>
      </c>
      <c r="D55" s="1" t="s">
        <v>71</v>
      </c>
      <c r="E55" s="1" t="s">
        <v>71</v>
      </c>
      <c r="F55" s="1" t="s">
        <v>72</v>
      </c>
      <c r="G55" s="1">
        <v>65</v>
      </c>
      <c r="H55" s="1" t="s">
        <v>76</v>
      </c>
      <c r="I55" s="1" t="s">
        <v>83</v>
      </c>
      <c r="J55" s="1" t="s">
        <v>10</v>
      </c>
      <c r="K55" s="1">
        <v>2</v>
      </c>
      <c r="L55" s="1" t="s">
        <v>74</v>
      </c>
      <c r="M55" s="1" t="s">
        <v>127</v>
      </c>
      <c r="N55" s="1" t="s">
        <v>71</v>
      </c>
      <c r="O55" s="1" t="s">
        <v>127</v>
      </c>
      <c r="P55" s="1" t="s">
        <v>105</v>
      </c>
      <c r="Q55" s="1" t="s">
        <v>98</v>
      </c>
      <c r="R55" s="1" t="s">
        <v>154</v>
      </c>
      <c r="S55" s="1" t="s">
        <v>159</v>
      </c>
    </row>
    <row r="56" spans="1:19" x14ac:dyDescent="0.25">
      <c r="A56" s="48">
        <v>7</v>
      </c>
      <c r="B56" s="1" t="s">
        <v>184</v>
      </c>
      <c r="D56" s="1" t="s">
        <v>71</v>
      </c>
      <c r="E56" s="1" t="s">
        <v>71</v>
      </c>
      <c r="F56" s="1" t="s">
        <v>79</v>
      </c>
      <c r="G56" s="1">
        <v>21</v>
      </c>
      <c r="H56" s="1" t="s">
        <v>78</v>
      </c>
      <c r="I56" s="1" t="s">
        <v>73</v>
      </c>
      <c r="J56" s="1" t="s">
        <v>10</v>
      </c>
      <c r="K56" s="1">
        <v>1</v>
      </c>
      <c r="L56" s="1" t="s">
        <v>74</v>
      </c>
      <c r="M56" s="1" t="s">
        <v>39</v>
      </c>
      <c r="N56" s="1" t="s">
        <v>71</v>
      </c>
      <c r="O56" s="1" t="s">
        <v>127</v>
      </c>
      <c r="P56" s="1" t="s">
        <v>120</v>
      </c>
      <c r="Q56" s="1" t="s">
        <v>98</v>
      </c>
      <c r="R56" s="1" t="s">
        <v>154</v>
      </c>
      <c r="S56" s="1" t="s">
        <v>159</v>
      </c>
    </row>
    <row r="57" spans="1:19" x14ac:dyDescent="0.25">
      <c r="A57" s="48">
        <v>7</v>
      </c>
      <c r="B57" s="1" t="s">
        <v>185</v>
      </c>
      <c r="D57" s="1" t="s">
        <v>71</v>
      </c>
      <c r="E57" s="1" t="s">
        <v>71</v>
      </c>
      <c r="F57" s="1" t="s">
        <v>72</v>
      </c>
      <c r="G57" s="1">
        <v>53</v>
      </c>
      <c r="H57" s="1" t="s">
        <v>78</v>
      </c>
      <c r="I57" s="1" t="s">
        <v>82</v>
      </c>
      <c r="J57" s="1" t="s">
        <v>39</v>
      </c>
      <c r="K57" s="1">
        <v>1</v>
      </c>
      <c r="L57" s="1" t="s">
        <v>88</v>
      </c>
      <c r="M57" s="1" t="s">
        <v>105</v>
      </c>
      <c r="N57" s="1" t="s">
        <v>71</v>
      </c>
      <c r="O57" s="1" t="s">
        <v>105</v>
      </c>
      <c r="P57" s="1" t="s">
        <v>127</v>
      </c>
      <c r="Q57" s="1" t="s">
        <v>98</v>
      </c>
      <c r="R57" s="1" t="s">
        <v>154</v>
      </c>
      <c r="S57" s="1" t="s">
        <v>129</v>
      </c>
    </row>
    <row r="58" spans="1:19" x14ac:dyDescent="0.25">
      <c r="A58" s="48">
        <v>7</v>
      </c>
      <c r="B58" s="1" t="s">
        <v>186</v>
      </c>
      <c r="D58" s="1" t="s">
        <v>71</v>
      </c>
      <c r="E58" s="1" t="s">
        <v>71</v>
      </c>
      <c r="F58" s="1" t="s">
        <v>72</v>
      </c>
      <c r="G58" s="1">
        <v>39</v>
      </c>
      <c r="H58" s="1" t="s">
        <v>76</v>
      </c>
      <c r="I58" s="1" t="s">
        <v>82</v>
      </c>
      <c r="J58" s="1" t="s">
        <v>10</v>
      </c>
      <c r="K58" s="1">
        <v>1</v>
      </c>
      <c r="L58" s="1" t="s">
        <v>90</v>
      </c>
      <c r="M58" s="1" t="s">
        <v>127</v>
      </c>
      <c r="N58" s="1" t="s">
        <v>71</v>
      </c>
      <c r="O58" s="1" t="s">
        <v>16</v>
      </c>
      <c r="P58" s="1" t="s">
        <v>120</v>
      </c>
      <c r="Q58" s="1" t="s">
        <v>97</v>
      </c>
      <c r="R58" s="1" t="s">
        <v>154</v>
      </c>
      <c r="S58" s="1" t="s">
        <v>159</v>
      </c>
    </row>
    <row r="59" spans="1:19" x14ac:dyDescent="0.25">
      <c r="A59" s="48">
        <v>7</v>
      </c>
      <c r="B59" s="1" t="s">
        <v>187</v>
      </c>
      <c r="D59" s="1" t="s">
        <v>71</v>
      </c>
      <c r="E59" s="1" t="s">
        <v>71</v>
      </c>
      <c r="F59" s="1" t="s">
        <v>79</v>
      </c>
      <c r="G59" s="1">
        <v>35</v>
      </c>
      <c r="H59" s="1" t="s">
        <v>78</v>
      </c>
      <c r="I59" s="1" t="s">
        <v>80</v>
      </c>
      <c r="J59" s="1" t="s">
        <v>3</v>
      </c>
      <c r="K59" s="1">
        <v>2</v>
      </c>
      <c r="L59" s="1" t="s">
        <v>90</v>
      </c>
      <c r="M59" s="1" t="s">
        <v>127</v>
      </c>
      <c r="N59" s="1" t="s">
        <v>71</v>
      </c>
      <c r="O59" s="1" t="s">
        <v>16</v>
      </c>
      <c r="P59" s="1" t="s">
        <v>120</v>
      </c>
      <c r="Q59" s="1" t="s">
        <v>98</v>
      </c>
      <c r="R59" s="1" t="s">
        <v>154</v>
      </c>
      <c r="S59" s="1" t="s">
        <v>159</v>
      </c>
    </row>
    <row r="60" spans="1:19" x14ac:dyDescent="0.25">
      <c r="A60" s="48">
        <v>7</v>
      </c>
      <c r="B60" s="1" t="s">
        <v>188</v>
      </c>
      <c r="D60" s="1" t="s">
        <v>71</v>
      </c>
      <c r="E60" s="1" t="s">
        <v>71</v>
      </c>
      <c r="F60" s="1" t="s">
        <v>72</v>
      </c>
      <c r="G60" s="1">
        <v>23</v>
      </c>
      <c r="H60" s="1" t="s">
        <v>78</v>
      </c>
      <c r="I60" s="1" t="s">
        <v>96</v>
      </c>
      <c r="J60" s="1" t="s">
        <v>39</v>
      </c>
      <c r="K60" s="1">
        <v>2</v>
      </c>
      <c r="L60" s="1" t="s">
        <v>86</v>
      </c>
      <c r="M60" s="1" t="s">
        <v>129</v>
      </c>
      <c r="N60" s="1" t="s">
        <v>71</v>
      </c>
      <c r="O60" s="1" t="s">
        <v>129</v>
      </c>
      <c r="P60" s="1" t="s">
        <v>120</v>
      </c>
      <c r="Q60" s="1" t="s">
        <v>98</v>
      </c>
      <c r="R60" s="1" t="s">
        <v>154</v>
      </c>
      <c r="S60" s="1" t="s">
        <v>105</v>
      </c>
    </row>
    <row r="61" spans="1:19" x14ac:dyDescent="0.25">
      <c r="A61" s="48">
        <v>7</v>
      </c>
      <c r="B61" s="1" t="s">
        <v>189</v>
      </c>
      <c r="D61" s="1" t="s">
        <v>71</v>
      </c>
      <c r="E61" s="1" t="s">
        <v>71</v>
      </c>
      <c r="F61" s="1" t="s">
        <v>72</v>
      </c>
      <c r="G61" s="1">
        <v>38</v>
      </c>
      <c r="H61" s="1" t="s">
        <v>125</v>
      </c>
      <c r="I61" s="1" t="s">
        <v>95</v>
      </c>
      <c r="J61" s="1" t="s">
        <v>3</v>
      </c>
      <c r="K61" s="1">
        <v>1</v>
      </c>
      <c r="L61" s="1" t="s">
        <v>90</v>
      </c>
      <c r="M61" s="1" t="s">
        <v>127</v>
      </c>
      <c r="N61" s="1" t="s">
        <v>71</v>
      </c>
      <c r="O61" s="1" t="s">
        <v>16</v>
      </c>
      <c r="P61" s="1" t="s">
        <v>120</v>
      </c>
      <c r="Q61" s="1" t="s">
        <v>98</v>
      </c>
      <c r="R61" s="1" t="s">
        <v>154</v>
      </c>
      <c r="S61" s="1" t="s">
        <v>159</v>
      </c>
    </row>
    <row r="62" spans="1:19" x14ac:dyDescent="0.25">
      <c r="A62" s="48">
        <v>7</v>
      </c>
      <c r="B62" s="1" t="s">
        <v>190</v>
      </c>
      <c r="D62" s="1" t="s">
        <v>71</v>
      </c>
      <c r="E62" s="1" t="s">
        <v>71</v>
      </c>
      <c r="F62" s="1" t="s">
        <v>79</v>
      </c>
      <c r="G62" s="1">
        <v>32</v>
      </c>
      <c r="H62" s="1" t="s">
        <v>126</v>
      </c>
      <c r="I62" s="1" t="s">
        <v>82</v>
      </c>
      <c r="J62" s="1" t="s">
        <v>10</v>
      </c>
      <c r="K62" s="1">
        <v>1</v>
      </c>
      <c r="L62" s="1" t="s">
        <v>90</v>
      </c>
      <c r="M62" s="1" t="s">
        <v>127</v>
      </c>
      <c r="N62" s="1" t="s">
        <v>71</v>
      </c>
      <c r="O62" s="1" t="s">
        <v>16</v>
      </c>
      <c r="P62" s="1" t="s">
        <v>120</v>
      </c>
      <c r="Q62" s="1" t="s">
        <v>98</v>
      </c>
      <c r="R62" s="1" t="s">
        <v>154</v>
      </c>
      <c r="S62" s="1" t="s">
        <v>159</v>
      </c>
    </row>
    <row r="63" spans="1:19" x14ac:dyDescent="0.25">
      <c r="A63" s="48">
        <v>7</v>
      </c>
      <c r="B63" s="1" t="s">
        <v>191</v>
      </c>
      <c r="D63" s="1" t="s">
        <v>71</v>
      </c>
      <c r="E63" s="1" t="s">
        <v>71</v>
      </c>
      <c r="F63" s="1" t="s">
        <v>72</v>
      </c>
      <c r="G63" s="1">
        <v>34</v>
      </c>
      <c r="H63" s="1" t="s">
        <v>76</v>
      </c>
      <c r="I63" s="1" t="s">
        <v>84</v>
      </c>
      <c r="J63" s="1" t="s">
        <v>3</v>
      </c>
      <c r="K63" s="1">
        <v>2</v>
      </c>
      <c r="L63" s="1" t="s">
        <v>90</v>
      </c>
      <c r="M63" s="1" t="s">
        <v>105</v>
      </c>
      <c r="N63" s="1" t="s">
        <v>71</v>
      </c>
      <c r="O63" s="1" t="s">
        <v>105</v>
      </c>
      <c r="P63" s="1" t="s">
        <v>120</v>
      </c>
      <c r="Q63" s="1" t="s">
        <v>97</v>
      </c>
      <c r="R63" s="1" t="s">
        <v>154</v>
      </c>
      <c r="S63" s="1" t="s">
        <v>127</v>
      </c>
    </row>
    <row r="64" spans="1:19" x14ac:dyDescent="0.25">
      <c r="A64" s="48">
        <v>7</v>
      </c>
      <c r="B64" s="1" t="s">
        <v>192</v>
      </c>
      <c r="D64" s="1" t="s">
        <v>71</v>
      </c>
      <c r="E64" s="1" t="s">
        <v>71</v>
      </c>
      <c r="F64" s="1" t="s">
        <v>79</v>
      </c>
      <c r="G64" s="1">
        <v>52</v>
      </c>
      <c r="H64" s="1" t="s">
        <v>76</v>
      </c>
      <c r="I64" s="1" t="s">
        <v>82</v>
      </c>
      <c r="J64" s="1" t="s">
        <v>3</v>
      </c>
      <c r="K64" s="1">
        <v>1</v>
      </c>
      <c r="L64" s="1" t="s">
        <v>90</v>
      </c>
      <c r="M64" s="1" t="s">
        <v>127</v>
      </c>
      <c r="N64" s="1" t="s">
        <v>71</v>
      </c>
      <c r="O64" s="1" t="s">
        <v>16</v>
      </c>
      <c r="P64" s="1" t="s">
        <v>120</v>
      </c>
      <c r="Q64" s="1" t="s">
        <v>97</v>
      </c>
      <c r="R64" s="1" t="s">
        <v>157</v>
      </c>
      <c r="S64" s="1" t="s">
        <v>159</v>
      </c>
    </row>
    <row r="65" spans="1:19" x14ac:dyDescent="0.25">
      <c r="A65" s="48">
        <v>7</v>
      </c>
      <c r="B65" s="1" t="s">
        <v>193</v>
      </c>
      <c r="D65" s="1" t="s">
        <v>71</v>
      </c>
      <c r="E65" s="1" t="s">
        <v>71</v>
      </c>
      <c r="F65" s="1" t="s">
        <v>72</v>
      </c>
      <c r="G65" s="1">
        <v>50</v>
      </c>
      <c r="H65" s="1" t="s">
        <v>78</v>
      </c>
      <c r="I65" s="1" t="s">
        <v>82</v>
      </c>
      <c r="J65" s="1" t="s">
        <v>3</v>
      </c>
      <c r="K65" s="1">
        <v>1</v>
      </c>
      <c r="L65" s="1" t="s">
        <v>75</v>
      </c>
      <c r="M65" s="1" t="s">
        <v>127</v>
      </c>
      <c r="N65" s="1" t="s">
        <v>71</v>
      </c>
      <c r="O65" s="1" t="s">
        <v>16</v>
      </c>
      <c r="P65" s="1" t="s">
        <v>120</v>
      </c>
      <c r="Q65" s="1" t="s">
        <v>97</v>
      </c>
      <c r="R65" s="1" t="s">
        <v>154</v>
      </c>
      <c r="S65" s="1" t="s">
        <v>159</v>
      </c>
    </row>
    <row r="66" spans="1:19" x14ac:dyDescent="0.25">
      <c r="A66" s="48">
        <v>7</v>
      </c>
      <c r="B66" s="1" t="s">
        <v>194</v>
      </c>
      <c r="D66" s="1" t="s">
        <v>71</v>
      </c>
      <c r="E66" s="1" t="s">
        <v>71</v>
      </c>
      <c r="F66" s="1" t="s">
        <v>72</v>
      </c>
      <c r="G66" s="1">
        <v>65</v>
      </c>
      <c r="H66" s="1" t="s">
        <v>76</v>
      </c>
      <c r="I66" s="1" t="s">
        <v>80</v>
      </c>
      <c r="J66" s="1" t="s">
        <v>10</v>
      </c>
      <c r="K66" s="1">
        <v>2</v>
      </c>
      <c r="L66" s="1" t="s">
        <v>74</v>
      </c>
      <c r="M66" s="1" t="s">
        <v>39</v>
      </c>
      <c r="N66" s="1" t="s">
        <v>71</v>
      </c>
      <c r="O66" s="1" t="s">
        <v>127</v>
      </c>
      <c r="P66" s="1" t="s">
        <v>105</v>
      </c>
      <c r="Q66" s="1" t="s">
        <v>98</v>
      </c>
      <c r="R66" s="1" t="s">
        <v>154</v>
      </c>
      <c r="S66" s="1" t="s">
        <v>127</v>
      </c>
    </row>
    <row r="67" spans="1:19" x14ac:dyDescent="0.25">
      <c r="A67" s="48">
        <v>7</v>
      </c>
      <c r="B67" s="1" t="s">
        <v>195</v>
      </c>
      <c r="D67" s="1" t="s">
        <v>71</v>
      </c>
      <c r="E67" s="1" t="s">
        <v>71</v>
      </c>
      <c r="F67" s="1" t="s">
        <v>79</v>
      </c>
      <c r="G67" s="1">
        <v>28</v>
      </c>
      <c r="H67" s="1" t="s">
        <v>125</v>
      </c>
      <c r="I67" s="1" t="s">
        <v>73</v>
      </c>
      <c r="J67" s="1" t="s">
        <v>3</v>
      </c>
      <c r="K67" s="1">
        <v>2</v>
      </c>
      <c r="L67" s="1" t="s">
        <v>74</v>
      </c>
      <c r="M67" s="1" t="s">
        <v>39</v>
      </c>
      <c r="N67" s="1" t="s">
        <v>71</v>
      </c>
      <c r="O67" s="1" t="s">
        <v>127</v>
      </c>
      <c r="P67" s="1" t="s">
        <v>105</v>
      </c>
      <c r="Q67" s="1" t="s">
        <v>97</v>
      </c>
      <c r="R67" s="1" t="s">
        <v>154</v>
      </c>
      <c r="S67" s="1" t="s">
        <v>159</v>
      </c>
    </row>
    <row r="68" spans="1:19" x14ac:dyDescent="0.25">
      <c r="A68" s="48">
        <v>7</v>
      </c>
      <c r="B68" s="1" t="s">
        <v>196</v>
      </c>
      <c r="D68" s="1" t="s">
        <v>71</v>
      </c>
      <c r="E68" s="1" t="s">
        <v>71</v>
      </c>
      <c r="F68" s="1" t="s">
        <v>72</v>
      </c>
      <c r="G68" s="1">
        <v>35</v>
      </c>
      <c r="H68" s="1" t="s">
        <v>126</v>
      </c>
      <c r="I68" s="1" t="s">
        <v>89</v>
      </c>
      <c r="J68" s="1" t="s">
        <v>10</v>
      </c>
      <c r="K68" s="1">
        <v>1</v>
      </c>
      <c r="L68" s="1" t="s">
        <v>91</v>
      </c>
      <c r="M68" s="1" t="s">
        <v>3</v>
      </c>
      <c r="N68" s="1" t="s">
        <v>71</v>
      </c>
      <c r="O68" s="1" t="s">
        <v>105</v>
      </c>
      <c r="P68" s="1" t="s">
        <v>120</v>
      </c>
      <c r="Q68" s="1" t="s">
        <v>98</v>
      </c>
      <c r="R68" s="1" t="s">
        <v>154</v>
      </c>
      <c r="S68" s="1" t="s">
        <v>129</v>
      </c>
    </row>
    <row r="69" spans="1:19" x14ac:dyDescent="0.25">
      <c r="A69" s="48">
        <v>7</v>
      </c>
      <c r="B69" s="1" t="s">
        <v>197</v>
      </c>
      <c r="D69" s="1" t="s">
        <v>71</v>
      </c>
      <c r="E69" s="1" t="s">
        <v>71</v>
      </c>
      <c r="F69" s="1" t="s">
        <v>72</v>
      </c>
      <c r="G69" s="1">
        <v>37</v>
      </c>
      <c r="H69" s="1" t="s">
        <v>78</v>
      </c>
      <c r="I69" s="1" t="s">
        <v>82</v>
      </c>
      <c r="J69" s="1" t="s">
        <v>10</v>
      </c>
      <c r="K69" s="1">
        <v>1</v>
      </c>
      <c r="L69" s="1" t="s">
        <v>90</v>
      </c>
      <c r="M69" s="1" t="s">
        <v>127</v>
      </c>
      <c r="N69" s="1" t="s">
        <v>71</v>
      </c>
      <c r="O69" s="1" t="s">
        <v>16</v>
      </c>
      <c r="P69" s="1" t="s">
        <v>120</v>
      </c>
      <c r="Q69" s="1" t="s">
        <v>97</v>
      </c>
      <c r="R69" s="1" t="s">
        <v>154</v>
      </c>
      <c r="S69" s="1" t="s">
        <v>159</v>
      </c>
    </row>
    <row r="70" spans="1:19" x14ac:dyDescent="0.25">
      <c r="A70" s="48">
        <v>7</v>
      </c>
      <c r="B70" s="1" t="s">
        <v>198</v>
      </c>
      <c r="D70" s="1" t="s">
        <v>71</v>
      </c>
      <c r="E70" s="1" t="s">
        <v>71</v>
      </c>
      <c r="F70" s="1" t="s">
        <v>72</v>
      </c>
      <c r="G70" s="1">
        <v>36</v>
      </c>
      <c r="H70" s="1" t="s">
        <v>76</v>
      </c>
      <c r="I70" s="1" t="s">
        <v>84</v>
      </c>
      <c r="J70" s="1" t="s">
        <v>10</v>
      </c>
      <c r="K70" s="1">
        <v>2</v>
      </c>
      <c r="L70" s="1" t="s">
        <v>91</v>
      </c>
      <c r="M70" s="1" t="s">
        <v>16</v>
      </c>
      <c r="N70" s="1" t="s">
        <v>71</v>
      </c>
      <c r="O70" s="1" t="s">
        <v>16</v>
      </c>
      <c r="P70" s="1" t="s">
        <v>120</v>
      </c>
      <c r="Q70" s="1" t="s">
        <v>97</v>
      </c>
      <c r="R70" s="1" t="s">
        <v>154</v>
      </c>
      <c r="S70" s="1" t="s">
        <v>159</v>
      </c>
    </row>
    <row r="71" spans="1:19" x14ac:dyDescent="0.25">
      <c r="A71" s="48">
        <v>7</v>
      </c>
      <c r="B71" s="1" t="s">
        <v>198</v>
      </c>
      <c r="D71" s="1" t="s">
        <v>71</v>
      </c>
      <c r="E71" s="1" t="s">
        <v>71</v>
      </c>
      <c r="F71" s="1" t="s">
        <v>72</v>
      </c>
      <c r="G71" s="1">
        <v>33</v>
      </c>
      <c r="H71" s="1" t="s">
        <v>76</v>
      </c>
      <c r="I71" s="1" t="s">
        <v>82</v>
      </c>
      <c r="J71" s="1" t="s">
        <v>39</v>
      </c>
      <c r="K71" s="1">
        <v>1</v>
      </c>
      <c r="L71" s="1" t="s">
        <v>86</v>
      </c>
      <c r="M71" s="1" t="s">
        <v>129</v>
      </c>
      <c r="N71" s="1" t="s">
        <v>71</v>
      </c>
      <c r="O71" s="1" t="s">
        <v>129</v>
      </c>
      <c r="P71" s="1" t="s">
        <v>127</v>
      </c>
      <c r="Q71" s="1" t="s">
        <v>98</v>
      </c>
      <c r="R71" s="1" t="s">
        <v>154</v>
      </c>
      <c r="S71" s="1" t="s">
        <v>105</v>
      </c>
    </row>
    <row r="72" spans="1:19" x14ac:dyDescent="0.25">
      <c r="A72" s="48">
        <v>7</v>
      </c>
      <c r="B72" s="1" t="s">
        <v>199</v>
      </c>
      <c r="D72" s="1" t="s">
        <v>71</v>
      </c>
      <c r="E72" s="1" t="s">
        <v>71</v>
      </c>
      <c r="F72" s="1" t="s">
        <v>72</v>
      </c>
      <c r="G72" s="1">
        <v>36</v>
      </c>
      <c r="H72" s="1" t="s">
        <v>76</v>
      </c>
      <c r="I72" s="1" t="s">
        <v>82</v>
      </c>
      <c r="J72" s="1" t="s">
        <v>10</v>
      </c>
      <c r="K72" s="1">
        <v>1</v>
      </c>
      <c r="L72" s="1" t="s">
        <v>90</v>
      </c>
      <c r="M72" s="1" t="s">
        <v>127</v>
      </c>
      <c r="N72" s="1" t="s">
        <v>71</v>
      </c>
      <c r="O72" s="1" t="s">
        <v>16</v>
      </c>
      <c r="P72" s="1" t="s">
        <v>120</v>
      </c>
      <c r="Q72" s="1" t="s">
        <v>97</v>
      </c>
      <c r="R72" s="1" t="s">
        <v>157</v>
      </c>
      <c r="S72" s="1" t="s">
        <v>159</v>
      </c>
    </row>
    <row r="73" spans="1:19" x14ac:dyDescent="0.25">
      <c r="A73" s="48">
        <v>7</v>
      </c>
      <c r="B73" s="1" t="s">
        <v>200</v>
      </c>
      <c r="D73" s="1" t="s">
        <v>71</v>
      </c>
      <c r="E73" s="1" t="s">
        <v>71</v>
      </c>
      <c r="F73" s="1" t="s">
        <v>72</v>
      </c>
      <c r="G73" s="1">
        <v>68</v>
      </c>
      <c r="H73" s="1" t="s">
        <v>76</v>
      </c>
      <c r="I73" s="1" t="s">
        <v>82</v>
      </c>
      <c r="J73" s="1" t="s">
        <v>10</v>
      </c>
      <c r="K73" s="1">
        <v>1</v>
      </c>
      <c r="L73" s="1" t="s">
        <v>74</v>
      </c>
      <c r="M73" s="1" t="s">
        <v>39</v>
      </c>
      <c r="N73" s="1" t="s">
        <v>71</v>
      </c>
      <c r="O73" s="1" t="s">
        <v>127</v>
      </c>
      <c r="P73" s="1" t="s">
        <v>105</v>
      </c>
      <c r="Q73" s="1" t="s">
        <v>98</v>
      </c>
      <c r="R73" s="1" t="s">
        <v>154</v>
      </c>
      <c r="S73" s="1" t="s">
        <v>159</v>
      </c>
    </row>
    <row r="74" spans="1:19" x14ac:dyDescent="0.25">
      <c r="A74" s="48">
        <v>7</v>
      </c>
      <c r="B74" s="1" t="s">
        <v>201</v>
      </c>
      <c r="D74" s="1" t="s">
        <v>71</v>
      </c>
      <c r="E74" s="1" t="s">
        <v>71</v>
      </c>
      <c r="F74" s="1" t="s">
        <v>72</v>
      </c>
      <c r="G74" s="1">
        <v>32</v>
      </c>
      <c r="H74" s="1" t="s">
        <v>76</v>
      </c>
      <c r="I74" s="1" t="s">
        <v>82</v>
      </c>
      <c r="J74" s="1" t="s">
        <v>17</v>
      </c>
      <c r="K74" s="1">
        <v>1</v>
      </c>
      <c r="L74" s="1" t="s">
        <v>81</v>
      </c>
      <c r="M74" s="1" t="s">
        <v>12</v>
      </c>
      <c r="N74" s="1" t="s">
        <v>71</v>
      </c>
      <c r="O74" s="1" t="s">
        <v>129</v>
      </c>
      <c r="P74" s="1" t="s">
        <v>105</v>
      </c>
      <c r="Q74" s="1" t="s">
        <v>97</v>
      </c>
      <c r="R74" s="1" t="s">
        <v>157</v>
      </c>
      <c r="S74" s="1" t="s">
        <v>10</v>
      </c>
    </row>
    <row r="75" spans="1:19" x14ac:dyDescent="0.25">
      <c r="A75" s="48">
        <v>7</v>
      </c>
      <c r="B75" s="1" t="s">
        <v>201</v>
      </c>
      <c r="D75" s="1" t="s">
        <v>71</v>
      </c>
      <c r="E75" s="1" t="s">
        <v>71</v>
      </c>
      <c r="F75" s="1" t="s">
        <v>79</v>
      </c>
      <c r="G75" s="1">
        <v>47</v>
      </c>
      <c r="H75" s="1" t="s">
        <v>78</v>
      </c>
      <c r="I75" s="1" t="s">
        <v>80</v>
      </c>
      <c r="J75" s="1" t="s">
        <v>10</v>
      </c>
      <c r="K75" s="1">
        <v>1</v>
      </c>
      <c r="L75" s="1" t="s">
        <v>90</v>
      </c>
      <c r="M75" s="1" t="s">
        <v>127</v>
      </c>
      <c r="N75" s="1" t="s">
        <v>71</v>
      </c>
      <c r="O75" s="1" t="s">
        <v>16</v>
      </c>
      <c r="P75" s="1" t="s">
        <v>120</v>
      </c>
      <c r="Q75" s="1" t="s">
        <v>98</v>
      </c>
      <c r="R75" s="1" t="s">
        <v>154</v>
      </c>
      <c r="S75" s="1" t="s">
        <v>159</v>
      </c>
    </row>
    <row r="76" spans="1:19" x14ac:dyDescent="0.25">
      <c r="A76" s="48">
        <v>7</v>
      </c>
      <c r="B76" s="1" t="s">
        <v>201</v>
      </c>
      <c r="D76" s="1" t="s">
        <v>71</v>
      </c>
      <c r="E76" s="1" t="s">
        <v>71</v>
      </c>
      <c r="F76" s="1" t="s">
        <v>72</v>
      </c>
      <c r="G76" s="1">
        <v>36</v>
      </c>
      <c r="H76" s="1" t="s">
        <v>78</v>
      </c>
      <c r="I76" s="1" t="s">
        <v>82</v>
      </c>
      <c r="J76" s="1" t="s">
        <v>3</v>
      </c>
      <c r="K76" s="1">
        <v>1</v>
      </c>
      <c r="L76" s="1" t="s">
        <v>90</v>
      </c>
      <c r="M76" s="1" t="s">
        <v>127</v>
      </c>
      <c r="N76" s="1" t="s">
        <v>71</v>
      </c>
      <c r="O76" s="1" t="s">
        <v>16</v>
      </c>
      <c r="P76" s="1" t="s">
        <v>120</v>
      </c>
      <c r="Q76" s="1" t="s">
        <v>98</v>
      </c>
      <c r="R76" s="1" t="s">
        <v>154</v>
      </c>
      <c r="S76" s="1" t="s">
        <v>60</v>
      </c>
    </row>
    <row r="77" spans="1:19" x14ac:dyDescent="0.25">
      <c r="A77" s="48">
        <v>7</v>
      </c>
      <c r="B77" s="1" t="s">
        <v>202</v>
      </c>
      <c r="D77" s="1" t="s">
        <v>71</v>
      </c>
      <c r="E77" s="1" t="s">
        <v>71</v>
      </c>
      <c r="F77" s="1" t="s">
        <v>79</v>
      </c>
      <c r="G77" s="1">
        <v>65</v>
      </c>
      <c r="H77" s="1" t="s">
        <v>76</v>
      </c>
      <c r="I77" s="1" t="s">
        <v>83</v>
      </c>
      <c r="J77" s="1" t="s">
        <v>10</v>
      </c>
      <c r="K77" s="1">
        <v>1</v>
      </c>
      <c r="L77" s="1" t="s">
        <v>90</v>
      </c>
      <c r="M77" s="1" t="s">
        <v>127</v>
      </c>
      <c r="N77" s="1" t="s">
        <v>71</v>
      </c>
      <c r="O77" s="1" t="s">
        <v>16</v>
      </c>
      <c r="P77" s="1" t="s">
        <v>120</v>
      </c>
      <c r="Q77" s="1" t="s">
        <v>98</v>
      </c>
      <c r="R77" s="1" t="s">
        <v>154</v>
      </c>
      <c r="S77" s="1" t="s">
        <v>159</v>
      </c>
    </row>
    <row r="78" spans="1:19" x14ac:dyDescent="0.25">
      <c r="A78" s="48">
        <v>7</v>
      </c>
      <c r="B78" s="1" t="s">
        <v>203</v>
      </c>
      <c r="D78" s="1" t="s">
        <v>71</v>
      </c>
      <c r="E78" s="1" t="s">
        <v>71</v>
      </c>
      <c r="F78" s="1" t="s">
        <v>72</v>
      </c>
      <c r="G78" s="1">
        <v>54</v>
      </c>
      <c r="H78" s="1" t="s">
        <v>76</v>
      </c>
      <c r="I78" s="1" t="s">
        <v>77</v>
      </c>
      <c r="J78" s="1" t="s">
        <v>10</v>
      </c>
      <c r="K78" s="1">
        <v>1</v>
      </c>
      <c r="L78" s="1" t="s">
        <v>81</v>
      </c>
      <c r="M78" s="1" t="s">
        <v>127</v>
      </c>
      <c r="N78" s="1" t="s">
        <v>71</v>
      </c>
      <c r="O78" s="1" t="s">
        <v>127</v>
      </c>
      <c r="P78" s="1" t="s">
        <v>105</v>
      </c>
      <c r="Q78" s="1" t="s">
        <v>98</v>
      </c>
      <c r="R78" s="1" t="s">
        <v>154</v>
      </c>
      <c r="S78" s="1" t="s">
        <v>159</v>
      </c>
    </row>
    <row r="79" spans="1:19" x14ac:dyDescent="0.25">
      <c r="A79" s="48">
        <v>7</v>
      </c>
      <c r="B79" s="1" t="s">
        <v>204</v>
      </c>
      <c r="D79" s="1" t="s">
        <v>71</v>
      </c>
      <c r="E79" s="1" t="s">
        <v>71</v>
      </c>
      <c r="F79" s="1" t="s">
        <v>72</v>
      </c>
      <c r="G79" s="1">
        <v>39</v>
      </c>
      <c r="H79" s="1" t="s">
        <v>76</v>
      </c>
      <c r="I79" s="1" t="s">
        <v>82</v>
      </c>
      <c r="J79" s="1" t="s">
        <v>10</v>
      </c>
      <c r="K79" s="1">
        <v>1</v>
      </c>
      <c r="L79" s="1" t="s">
        <v>91</v>
      </c>
      <c r="M79" s="1" t="s">
        <v>3</v>
      </c>
      <c r="N79" s="1" t="s">
        <v>71</v>
      </c>
      <c r="O79" s="1" t="s">
        <v>16</v>
      </c>
      <c r="P79" s="1" t="s">
        <v>120</v>
      </c>
      <c r="Q79" s="1" t="s">
        <v>97</v>
      </c>
      <c r="R79" s="1" t="s">
        <v>154</v>
      </c>
      <c r="S79" s="1" t="s">
        <v>127</v>
      </c>
    </row>
    <row r="80" spans="1:19" x14ac:dyDescent="0.25">
      <c r="A80" s="48">
        <v>8</v>
      </c>
      <c r="B80" s="1" t="s">
        <v>205</v>
      </c>
      <c r="D80" s="1" t="s">
        <v>71</v>
      </c>
      <c r="E80" s="1" t="s">
        <v>71</v>
      </c>
      <c r="F80" s="1" t="s">
        <v>79</v>
      </c>
      <c r="G80" s="1">
        <v>36</v>
      </c>
      <c r="H80" s="1" t="s">
        <v>78</v>
      </c>
      <c r="I80" s="1" t="s">
        <v>89</v>
      </c>
      <c r="J80" s="1" t="s">
        <v>39</v>
      </c>
      <c r="K80" s="1">
        <v>1</v>
      </c>
      <c r="L80" s="1" t="s">
        <v>137</v>
      </c>
      <c r="M80" s="1" t="s">
        <v>105</v>
      </c>
      <c r="N80" s="1" t="s">
        <v>71</v>
      </c>
      <c r="O80" s="1" t="s">
        <v>105</v>
      </c>
      <c r="P80" s="1" t="s">
        <v>16</v>
      </c>
      <c r="Q80" s="1" t="s">
        <v>97</v>
      </c>
      <c r="R80" s="1" t="s">
        <v>154</v>
      </c>
      <c r="S80" s="1" t="s">
        <v>159</v>
      </c>
    </row>
    <row r="81" spans="1:19" x14ac:dyDescent="0.25">
      <c r="A81" s="48">
        <v>8</v>
      </c>
      <c r="B81" s="1" t="s">
        <v>206</v>
      </c>
      <c r="D81" s="1" t="s">
        <v>71</v>
      </c>
      <c r="E81" s="1" t="s">
        <v>71</v>
      </c>
      <c r="F81" s="1" t="s">
        <v>79</v>
      </c>
      <c r="G81" s="1">
        <v>30</v>
      </c>
      <c r="H81" s="1" t="s">
        <v>125</v>
      </c>
      <c r="I81" s="1" t="s">
        <v>84</v>
      </c>
      <c r="J81" s="1" t="s">
        <v>39</v>
      </c>
      <c r="K81" s="1">
        <v>2</v>
      </c>
      <c r="L81" s="1" t="s">
        <v>130</v>
      </c>
      <c r="M81" s="1" t="s">
        <v>129</v>
      </c>
      <c r="N81" s="1" t="s">
        <v>71</v>
      </c>
      <c r="O81" s="1" t="s">
        <v>16</v>
      </c>
      <c r="P81" s="1" t="s">
        <v>16</v>
      </c>
      <c r="Q81" s="1" t="s">
        <v>97</v>
      </c>
      <c r="R81" s="1" t="s">
        <v>154</v>
      </c>
      <c r="S81" s="1" t="s">
        <v>159</v>
      </c>
    </row>
    <row r="82" spans="1:19" x14ac:dyDescent="0.25">
      <c r="A82" s="48">
        <v>8</v>
      </c>
      <c r="B82" s="1" t="s">
        <v>206</v>
      </c>
      <c r="D82" s="1" t="s">
        <v>71</v>
      </c>
      <c r="E82" s="1" t="s">
        <v>71</v>
      </c>
      <c r="F82" s="1" t="s">
        <v>72</v>
      </c>
      <c r="G82" s="1">
        <v>32</v>
      </c>
      <c r="H82" s="1" t="s">
        <v>78</v>
      </c>
      <c r="I82" s="1" t="s">
        <v>82</v>
      </c>
      <c r="J82" s="1" t="s">
        <v>10</v>
      </c>
      <c r="K82" s="1">
        <v>1</v>
      </c>
      <c r="L82" s="1" t="s">
        <v>74</v>
      </c>
      <c r="M82" s="1" t="s">
        <v>127</v>
      </c>
      <c r="N82" s="1" t="s">
        <v>71</v>
      </c>
      <c r="O82" s="1" t="s">
        <v>127</v>
      </c>
      <c r="P82" s="1" t="s">
        <v>129</v>
      </c>
      <c r="Q82" s="1" t="s">
        <v>97</v>
      </c>
      <c r="R82" s="1" t="s">
        <v>154</v>
      </c>
      <c r="S82" s="1" t="s">
        <v>159</v>
      </c>
    </row>
    <row r="83" spans="1:19" x14ac:dyDescent="0.25">
      <c r="A83" s="48">
        <v>8</v>
      </c>
      <c r="B83" s="1" t="s">
        <v>206</v>
      </c>
      <c r="D83" s="1" t="s">
        <v>71</v>
      </c>
      <c r="E83" s="1" t="s">
        <v>71</v>
      </c>
      <c r="F83" s="1" t="s">
        <v>72</v>
      </c>
      <c r="G83" s="1">
        <v>45</v>
      </c>
      <c r="H83" s="1" t="s">
        <v>78</v>
      </c>
      <c r="I83" s="1" t="s">
        <v>94</v>
      </c>
      <c r="J83" s="1" t="s">
        <v>39</v>
      </c>
      <c r="K83" s="1">
        <v>1</v>
      </c>
      <c r="L83" s="1" t="s">
        <v>88</v>
      </c>
      <c r="M83" s="1" t="s">
        <v>105</v>
      </c>
      <c r="N83" s="1" t="s">
        <v>71</v>
      </c>
      <c r="O83" s="1" t="s">
        <v>105</v>
      </c>
      <c r="P83" s="1" t="s">
        <v>16</v>
      </c>
      <c r="Q83" s="1" t="s">
        <v>98</v>
      </c>
      <c r="R83" s="1" t="s">
        <v>154</v>
      </c>
      <c r="S83" s="1" t="s">
        <v>159</v>
      </c>
    </row>
    <row r="84" spans="1:19" x14ac:dyDescent="0.25">
      <c r="A84" s="48">
        <v>8</v>
      </c>
      <c r="B84" s="1" t="s">
        <v>206</v>
      </c>
      <c r="D84" s="1" t="s">
        <v>71</v>
      </c>
      <c r="E84" s="1" t="s">
        <v>71</v>
      </c>
      <c r="F84" s="1" t="s">
        <v>72</v>
      </c>
      <c r="G84" s="1">
        <v>35</v>
      </c>
      <c r="H84" s="1" t="s">
        <v>125</v>
      </c>
      <c r="I84" s="1" t="s">
        <v>82</v>
      </c>
      <c r="J84" s="1" t="s">
        <v>10</v>
      </c>
      <c r="K84" s="1">
        <v>2</v>
      </c>
      <c r="L84" s="1" t="s">
        <v>74</v>
      </c>
      <c r="M84" s="1" t="s">
        <v>127</v>
      </c>
      <c r="N84" s="1" t="s">
        <v>71</v>
      </c>
      <c r="O84" s="1" t="s">
        <v>16</v>
      </c>
      <c r="P84" s="1" t="s">
        <v>127</v>
      </c>
      <c r="Q84" s="1" t="s">
        <v>98</v>
      </c>
      <c r="R84" s="1" t="s">
        <v>154</v>
      </c>
      <c r="S84" s="1" t="s">
        <v>159</v>
      </c>
    </row>
    <row r="85" spans="1:19" x14ac:dyDescent="0.25">
      <c r="A85" s="48">
        <v>8</v>
      </c>
      <c r="B85" s="1" t="s">
        <v>206</v>
      </c>
      <c r="D85" s="1" t="s">
        <v>71</v>
      </c>
      <c r="E85" s="1" t="s">
        <v>71</v>
      </c>
      <c r="F85" s="1" t="s">
        <v>72</v>
      </c>
      <c r="G85" s="1">
        <v>45</v>
      </c>
      <c r="H85" s="1" t="s">
        <v>125</v>
      </c>
      <c r="I85" s="1" t="s">
        <v>84</v>
      </c>
      <c r="J85" s="1" t="s">
        <v>39</v>
      </c>
      <c r="K85" s="1">
        <v>1</v>
      </c>
      <c r="L85" s="1" t="s">
        <v>81</v>
      </c>
      <c r="M85" s="1" t="s">
        <v>129</v>
      </c>
      <c r="N85" s="1" t="s">
        <v>71</v>
      </c>
      <c r="O85" s="1" t="s">
        <v>129</v>
      </c>
      <c r="P85" s="1" t="s">
        <v>127</v>
      </c>
      <c r="Q85" s="1" t="s">
        <v>98</v>
      </c>
      <c r="R85" s="1" t="s">
        <v>154</v>
      </c>
      <c r="S85" s="1" t="s">
        <v>159</v>
      </c>
    </row>
    <row r="86" spans="1:19" x14ac:dyDescent="0.25">
      <c r="A86" s="48">
        <v>8</v>
      </c>
      <c r="B86" s="1" t="s">
        <v>207</v>
      </c>
      <c r="D86" s="1" t="s">
        <v>71</v>
      </c>
      <c r="E86" s="1" t="s">
        <v>71</v>
      </c>
      <c r="F86" s="1" t="s">
        <v>79</v>
      </c>
      <c r="G86" s="1">
        <v>50</v>
      </c>
      <c r="H86" s="1" t="s">
        <v>78</v>
      </c>
      <c r="I86" s="1" t="s">
        <v>80</v>
      </c>
      <c r="J86" s="1" t="s">
        <v>4</v>
      </c>
      <c r="K86" s="1">
        <v>1</v>
      </c>
      <c r="L86" s="1" t="s">
        <v>86</v>
      </c>
      <c r="M86" s="1" t="s">
        <v>10</v>
      </c>
      <c r="N86" s="1" t="s">
        <v>71</v>
      </c>
      <c r="O86" s="1" t="s">
        <v>129</v>
      </c>
      <c r="P86" s="1" t="s">
        <v>127</v>
      </c>
      <c r="Q86" s="1" t="s">
        <v>97</v>
      </c>
      <c r="R86" s="1" t="s">
        <v>154</v>
      </c>
      <c r="S86" s="1" t="s">
        <v>159</v>
      </c>
    </row>
    <row r="87" spans="1:19" x14ac:dyDescent="0.25">
      <c r="A87" s="48">
        <v>8</v>
      </c>
      <c r="B87" s="1" t="s">
        <v>208</v>
      </c>
      <c r="D87" s="1" t="s">
        <v>71</v>
      </c>
      <c r="E87" s="1" t="s">
        <v>71</v>
      </c>
      <c r="F87" s="1" t="s">
        <v>79</v>
      </c>
      <c r="G87" s="1">
        <v>35</v>
      </c>
      <c r="H87" s="1" t="s">
        <v>78</v>
      </c>
      <c r="I87" s="1" t="s">
        <v>80</v>
      </c>
      <c r="J87" s="1" t="s">
        <v>10</v>
      </c>
      <c r="K87" s="1">
        <v>2</v>
      </c>
      <c r="L87" s="1" t="s">
        <v>74</v>
      </c>
      <c r="M87" s="1" t="s">
        <v>39</v>
      </c>
      <c r="N87" s="1" t="s">
        <v>71</v>
      </c>
      <c r="O87" s="1" t="s">
        <v>127</v>
      </c>
      <c r="P87" s="1" t="s">
        <v>105</v>
      </c>
      <c r="Q87" s="1" t="s">
        <v>97</v>
      </c>
      <c r="R87" s="1" t="s">
        <v>154</v>
      </c>
      <c r="S87" s="1" t="s">
        <v>159</v>
      </c>
    </row>
    <row r="88" spans="1:19" x14ac:dyDescent="0.25">
      <c r="A88" s="48">
        <v>8</v>
      </c>
      <c r="B88" s="1" t="s">
        <v>209</v>
      </c>
      <c r="D88" s="1" t="s">
        <v>71</v>
      </c>
      <c r="E88" s="1" t="s">
        <v>71</v>
      </c>
      <c r="F88" s="1" t="s">
        <v>72</v>
      </c>
      <c r="G88" s="1">
        <v>29</v>
      </c>
      <c r="H88" s="1" t="s">
        <v>125</v>
      </c>
      <c r="I88" s="1" t="s">
        <v>82</v>
      </c>
      <c r="J88" s="1" t="s">
        <v>10</v>
      </c>
      <c r="K88" s="1">
        <v>1</v>
      </c>
      <c r="L88" s="1" t="s">
        <v>74</v>
      </c>
      <c r="M88" s="1" t="s">
        <v>127</v>
      </c>
      <c r="N88" s="1" t="s">
        <v>71</v>
      </c>
      <c r="O88" s="1" t="s">
        <v>127</v>
      </c>
      <c r="P88" s="1" t="s">
        <v>16</v>
      </c>
      <c r="Q88" s="1" t="s">
        <v>97</v>
      </c>
      <c r="R88" s="1" t="s">
        <v>154</v>
      </c>
      <c r="S88" s="1" t="s">
        <v>159</v>
      </c>
    </row>
    <row r="89" spans="1:19" x14ac:dyDescent="0.25">
      <c r="A89" s="48">
        <v>8</v>
      </c>
      <c r="B89" s="1" t="s">
        <v>210</v>
      </c>
      <c r="D89" s="1" t="s">
        <v>71</v>
      </c>
      <c r="E89" s="1" t="s">
        <v>71</v>
      </c>
      <c r="F89" s="1" t="s">
        <v>79</v>
      </c>
      <c r="G89" s="1">
        <v>24</v>
      </c>
      <c r="H89" s="1" t="s">
        <v>78</v>
      </c>
      <c r="I89" s="1" t="s">
        <v>84</v>
      </c>
      <c r="J89" s="1" t="s">
        <v>17</v>
      </c>
      <c r="K89" s="1">
        <v>2</v>
      </c>
      <c r="L89" s="1" t="s">
        <v>93</v>
      </c>
      <c r="M89" s="1" t="s">
        <v>11</v>
      </c>
      <c r="N89" s="1" t="s">
        <v>71</v>
      </c>
      <c r="O89" s="1" t="s">
        <v>129</v>
      </c>
      <c r="P89" s="1" t="s">
        <v>120</v>
      </c>
      <c r="Q89" s="1" t="s">
        <v>97</v>
      </c>
      <c r="R89" s="1" t="s">
        <v>154</v>
      </c>
      <c r="S89" s="1" t="s">
        <v>159</v>
      </c>
    </row>
    <row r="90" spans="1:19" x14ac:dyDescent="0.25">
      <c r="A90" s="48">
        <v>8</v>
      </c>
      <c r="B90" s="1" t="s">
        <v>211</v>
      </c>
      <c r="D90" s="1" t="s">
        <v>71</v>
      </c>
      <c r="E90" s="1" t="s">
        <v>71</v>
      </c>
      <c r="F90" s="1" t="s">
        <v>79</v>
      </c>
      <c r="G90" s="1">
        <v>48</v>
      </c>
      <c r="H90" s="1" t="s">
        <v>78</v>
      </c>
      <c r="I90" s="1" t="s">
        <v>80</v>
      </c>
      <c r="J90" s="1" t="s">
        <v>39</v>
      </c>
      <c r="K90" s="1">
        <v>1</v>
      </c>
      <c r="L90" s="1" t="s">
        <v>91</v>
      </c>
      <c r="M90" s="1" t="s">
        <v>3</v>
      </c>
      <c r="N90" s="1" t="s">
        <v>71</v>
      </c>
      <c r="O90" s="1" t="s">
        <v>105</v>
      </c>
      <c r="P90" s="1" t="s">
        <v>127</v>
      </c>
      <c r="Q90" s="1" t="s">
        <v>97</v>
      </c>
      <c r="R90" s="1" t="s">
        <v>157</v>
      </c>
      <c r="S90" s="1" t="s">
        <v>10</v>
      </c>
    </row>
    <row r="91" spans="1:19" x14ac:dyDescent="0.25">
      <c r="A91" s="48">
        <v>8</v>
      </c>
      <c r="B91" s="1" t="s">
        <v>211</v>
      </c>
      <c r="D91" s="1" t="s">
        <v>71</v>
      </c>
      <c r="E91" s="1" t="s">
        <v>71</v>
      </c>
      <c r="F91" s="1" t="s">
        <v>79</v>
      </c>
      <c r="G91" s="1">
        <v>35</v>
      </c>
      <c r="H91" s="1" t="s">
        <v>125</v>
      </c>
      <c r="I91" s="1" t="s">
        <v>89</v>
      </c>
      <c r="J91" s="1" t="s">
        <v>39</v>
      </c>
      <c r="K91" s="1">
        <v>1</v>
      </c>
      <c r="L91" s="1" t="s">
        <v>81</v>
      </c>
      <c r="M91" s="1" t="s">
        <v>129</v>
      </c>
      <c r="N91" s="1" t="s">
        <v>71</v>
      </c>
      <c r="O91" s="1" t="s">
        <v>129</v>
      </c>
      <c r="P91" s="1" t="s">
        <v>127</v>
      </c>
      <c r="Q91" s="1" t="s">
        <v>97</v>
      </c>
      <c r="R91" s="1" t="s">
        <v>157</v>
      </c>
      <c r="S91" s="1" t="s">
        <v>105</v>
      </c>
    </row>
    <row r="92" spans="1:19" x14ac:dyDescent="0.25">
      <c r="A92" s="48">
        <v>8</v>
      </c>
      <c r="B92" s="1" t="s">
        <v>211</v>
      </c>
      <c r="D92" s="1" t="s">
        <v>71</v>
      </c>
      <c r="E92" s="1" t="s">
        <v>71</v>
      </c>
      <c r="F92" s="1" t="s">
        <v>72</v>
      </c>
      <c r="G92" s="1">
        <v>65</v>
      </c>
      <c r="H92" s="1" t="s">
        <v>125</v>
      </c>
      <c r="I92" s="1" t="s">
        <v>83</v>
      </c>
      <c r="J92" s="1" t="s">
        <v>39</v>
      </c>
      <c r="K92" s="1">
        <v>1</v>
      </c>
      <c r="L92" s="1" t="s">
        <v>88</v>
      </c>
      <c r="M92" s="1" t="s">
        <v>105</v>
      </c>
      <c r="N92" s="1" t="s">
        <v>71</v>
      </c>
      <c r="O92" s="1" t="s">
        <v>105</v>
      </c>
      <c r="P92" s="1" t="s">
        <v>16</v>
      </c>
      <c r="Q92" s="1" t="s">
        <v>97</v>
      </c>
      <c r="R92" s="1" t="s">
        <v>154</v>
      </c>
      <c r="S92" s="1" t="s">
        <v>159</v>
      </c>
    </row>
    <row r="93" spans="1:19" x14ac:dyDescent="0.25">
      <c r="A93" s="48">
        <v>8</v>
      </c>
      <c r="B93" s="1" t="s">
        <v>211</v>
      </c>
      <c r="D93" s="1" t="s">
        <v>71</v>
      </c>
      <c r="E93" s="1" t="s">
        <v>71</v>
      </c>
      <c r="F93" s="1" t="s">
        <v>72</v>
      </c>
      <c r="G93" s="1">
        <v>24</v>
      </c>
      <c r="H93" s="1" t="s">
        <v>78</v>
      </c>
      <c r="I93" s="1" t="s">
        <v>73</v>
      </c>
      <c r="J93" s="1" t="s">
        <v>10</v>
      </c>
      <c r="K93" s="1">
        <v>2</v>
      </c>
      <c r="L93" s="1" t="s">
        <v>74</v>
      </c>
      <c r="M93" s="1" t="s">
        <v>127</v>
      </c>
      <c r="N93" s="1" t="s">
        <v>71</v>
      </c>
      <c r="O93" s="1" t="s">
        <v>127</v>
      </c>
      <c r="P93" s="1" t="s">
        <v>120</v>
      </c>
      <c r="Q93" s="1" t="s">
        <v>97</v>
      </c>
      <c r="R93" s="1" t="s">
        <v>154</v>
      </c>
      <c r="S93" s="1" t="s">
        <v>159</v>
      </c>
    </row>
    <row r="94" spans="1:19" x14ac:dyDescent="0.25">
      <c r="A94" s="48">
        <v>8</v>
      </c>
      <c r="B94" s="1" t="s">
        <v>211</v>
      </c>
      <c r="D94" s="1" t="s">
        <v>71</v>
      </c>
      <c r="E94" s="1" t="s">
        <v>71</v>
      </c>
      <c r="F94" s="1" t="s">
        <v>72</v>
      </c>
      <c r="G94" s="1">
        <v>37</v>
      </c>
      <c r="H94" s="1" t="s">
        <v>125</v>
      </c>
      <c r="I94" s="1" t="s">
        <v>84</v>
      </c>
      <c r="J94" s="1" t="s">
        <v>7</v>
      </c>
      <c r="K94" s="1">
        <v>2</v>
      </c>
      <c r="L94" s="1" t="s">
        <v>143</v>
      </c>
      <c r="M94" s="1" t="s">
        <v>129</v>
      </c>
      <c r="N94" s="1" t="s">
        <v>71</v>
      </c>
      <c r="O94" s="1" t="s">
        <v>129</v>
      </c>
      <c r="P94" s="1" t="s">
        <v>16</v>
      </c>
      <c r="Q94" s="1" t="s">
        <v>97</v>
      </c>
      <c r="R94" s="1" t="s">
        <v>154</v>
      </c>
      <c r="S94" s="1" t="s">
        <v>159</v>
      </c>
    </row>
    <row r="95" spans="1:19" x14ac:dyDescent="0.25">
      <c r="A95" s="48">
        <v>8</v>
      </c>
      <c r="B95" s="1" t="s">
        <v>211</v>
      </c>
      <c r="D95" s="1" t="s">
        <v>71</v>
      </c>
      <c r="E95" s="1" t="s">
        <v>71</v>
      </c>
      <c r="F95" s="1" t="s">
        <v>79</v>
      </c>
      <c r="G95" s="1">
        <v>28</v>
      </c>
      <c r="H95" s="1" t="s">
        <v>125</v>
      </c>
      <c r="I95" s="1" t="s">
        <v>84</v>
      </c>
      <c r="J95" s="1" t="s">
        <v>17</v>
      </c>
      <c r="K95" s="1">
        <v>1</v>
      </c>
      <c r="L95" s="1" t="s">
        <v>85</v>
      </c>
      <c r="M95" s="1" t="s">
        <v>105</v>
      </c>
      <c r="N95" s="1" t="s">
        <v>71</v>
      </c>
      <c r="O95" s="1" t="s">
        <v>105</v>
      </c>
      <c r="P95" s="1" t="s">
        <v>127</v>
      </c>
      <c r="Q95" s="1" t="s">
        <v>97</v>
      </c>
      <c r="R95" s="1" t="s">
        <v>154</v>
      </c>
      <c r="S95" s="1" t="s">
        <v>10</v>
      </c>
    </row>
    <row r="96" spans="1:19" x14ac:dyDescent="0.25">
      <c r="A96" s="48">
        <v>8</v>
      </c>
      <c r="B96" s="1" t="s">
        <v>211</v>
      </c>
      <c r="D96" s="1" t="s">
        <v>71</v>
      </c>
      <c r="E96" s="1" t="s">
        <v>71</v>
      </c>
      <c r="F96" s="1" t="s">
        <v>72</v>
      </c>
      <c r="G96" s="1">
        <v>29</v>
      </c>
      <c r="H96" s="1" t="s">
        <v>125</v>
      </c>
      <c r="I96" s="1" t="s">
        <v>96</v>
      </c>
      <c r="J96" s="1" t="s">
        <v>10</v>
      </c>
      <c r="K96" s="1">
        <v>2</v>
      </c>
      <c r="L96" s="1" t="s">
        <v>74</v>
      </c>
      <c r="M96" s="1" t="s">
        <v>127</v>
      </c>
      <c r="N96" s="1" t="s">
        <v>167</v>
      </c>
      <c r="O96" s="1" t="s">
        <v>60</v>
      </c>
      <c r="P96" s="1" t="s">
        <v>60</v>
      </c>
      <c r="Q96" s="1" t="s">
        <v>99</v>
      </c>
      <c r="R96" s="1" t="s">
        <v>154</v>
      </c>
      <c r="S96" s="1" t="s">
        <v>60</v>
      </c>
    </row>
    <row r="97" spans="1:19" x14ac:dyDescent="0.25">
      <c r="A97" s="48">
        <v>8</v>
      </c>
      <c r="B97" s="1" t="s">
        <v>212</v>
      </c>
      <c r="D97" s="1" t="s">
        <v>71</v>
      </c>
      <c r="E97" s="1" t="s">
        <v>71</v>
      </c>
      <c r="F97" s="1" t="s">
        <v>72</v>
      </c>
      <c r="G97" s="1">
        <v>38</v>
      </c>
      <c r="H97" s="1" t="s">
        <v>78</v>
      </c>
      <c r="I97" s="1" t="s">
        <v>77</v>
      </c>
      <c r="J97" s="1" t="s">
        <v>14</v>
      </c>
      <c r="K97" s="1">
        <v>1</v>
      </c>
      <c r="L97" s="1" t="s">
        <v>86</v>
      </c>
      <c r="M97" s="1" t="s">
        <v>129</v>
      </c>
      <c r="N97" s="1" t="s">
        <v>71</v>
      </c>
      <c r="O97" s="1" t="s">
        <v>129</v>
      </c>
      <c r="P97" s="1" t="s">
        <v>120</v>
      </c>
      <c r="Q97" s="1" t="s">
        <v>97</v>
      </c>
      <c r="R97" s="1" t="s">
        <v>154</v>
      </c>
      <c r="S97" s="1" t="s">
        <v>159</v>
      </c>
    </row>
    <row r="98" spans="1:19" x14ac:dyDescent="0.25">
      <c r="A98" s="48">
        <v>8</v>
      </c>
      <c r="B98" s="1" t="s">
        <v>213</v>
      </c>
      <c r="D98" s="1" t="s">
        <v>71</v>
      </c>
      <c r="E98" s="1" t="s">
        <v>71</v>
      </c>
      <c r="F98" s="1" t="s">
        <v>79</v>
      </c>
      <c r="G98" s="1">
        <v>28</v>
      </c>
      <c r="H98" s="1" t="s">
        <v>78</v>
      </c>
      <c r="I98" s="1" t="s">
        <v>82</v>
      </c>
      <c r="J98" s="1" t="s">
        <v>39</v>
      </c>
      <c r="K98" s="1">
        <v>1</v>
      </c>
      <c r="L98" s="1" t="s">
        <v>85</v>
      </c>
      <c r="M98" s="1" t="s">
        <v>105</v>
      </c>
      <c r="N98" s="1" t="s">
        <v>71</v>
      </c>
      <c r="O98" s="1" t="s">
        <v>105</v>
      </c>
      <c r="P98" s="1" t="s">
        <v>127</v>
      </c>
      <c r="Q98" s="1" t="s">
        <v>97</v>
      </c>
      <c r="R98" s="1" t="s">
        <v>154</v>
      </c>
      <c r="S98" s="1" t="s">
        <v>159</v>
      </c>
    </row>
    <row r="99" spans="1:19" x14ac:dyDescent="0.25">
      <c r="A99" s="48">
        <v>9</v>
      </c>
      <c r="B99" s="1" t="s">
        <v>214</v>
      </c>
      <c r="D99" s="1" t="s">
        <v>71</v>
      </c>
      <c r="E99" s="1" t="s">
        <v>71</v>
      </c>
      <c r="F99" s="1" t="s">
        <v>72</v>
      </c>
      <c r="G99" s="1">
        <v>37</v>
      </c>
      <c r="H99" s="1" t="s">
        <v>125</v>
      </c>
      <c r="I99" s="1" t="s">
        <v>84</v>
      </c>
      <c r="J99" s="1" t="s">
        <v>4</v>
      </c>
      <c r="K99" s="1">
        <v>1</v>
      </c>
      <c r="L99" s="1" t="s">
        <v>90</v>
      </c>
      <c r="M99" s="1" t="s">
        <v>39</v>
      </c>
      <c r="N99" s="1" t="s">
        <v>71</v>
      </c>
      <c r="O99" s="1" t="s">
        <v>127</v>
      </c>
      <c r="P99" s="1" t="s">
        <v>105</v>
      </c>
      <c r="Q99" s="1" t="s">
        <v>97</v>
      </c>
      <c r="R99" s="1" t="s">
        <v>154</v>
      </c>
      <c r="S99" s="1" t="s">
        <v>159</v>
      </c>
    </row>
    <row r="100" spans="1:19" x14ac:dyDescent="0.25">
      <c r="A100" s="48">
        <v>9</v>
      </c>
      <c r="B100" s="1" t="s">
        <v>214</v>
      </c>
      <c r="D100" s="1" t="s">
        <v>71</v>
      </c>
      <c r="E100" s="1" t="s">
        <v>71</v>
      </c>
      <c r="F100" s="1" t="s">
        <v>79</v>
      </c>
      <c r="G100" s="1">
        <v>48</v>
      </c>
      <c r="H100" s="1" t="s">
        <v>78</v>
      </c>
      <c r="I100" s="1" t="s">
        <v>80</v>
      </c>
      <c r="J100" s="1" t="s">
        <v>39</v>
      </c>
      <c r="K100" s="1">
        <v>1</v>
      </c>
      <c r="L100" s="1" t="s">
        <v>90</v>
      </c>
      <c r="M100" s="1" t="s">
        <v>39</v>
      </c>
      <c r="N100" s="1" t="s">
        <v>71</v>
      </c>
      <c r="O100" s="1" t="s">
        <v>127</v>
      </c>
      <c r="P100" s="1" t="s">
        <v>105</v>
      </c>
      <c r="Q100" s="1" t="s">
        <v>97</v>
      </c>
      <c r="R100" s="1" t="s">
        <v>154</v>
      </c>
      <c r="S100" s="1" t="s">
        <v>159</v>
      </c>
    </row>
    <row r="101" spans="1:19" x14ac:dyDescent="0.25">
      <c r="A101" s="48">
        <v>9</v>
      </c>
      <c r="B101" s="1" t="s">
        <v>214</v>
      </c>
      <c r="D101" s="1" t="s">
        <v>71</v>
      </c>
      <c r="E101" s="1" t="s">
        <v>71</v>
      </c>
      <c r="F101" s="1" t="s">
        <v>72</v>
      </c>
      <c r="G101" s="1">
        <v>31</v>
      </c>
      <c r="H101" s="1" t="s">
        <v>125</v>
      </c>
      <c r="I101" s="1" t="s">
        <v>84</v>
      </c>
      <c r="J101" s="1" t="s">
        <v>39</v>
      </c>
      <c r="K101" s="1">
        <v>1</v>
      </c>
      <c r="L101" s="1" t="s">
        <v>88</v>
      </c>
      <c r="M101" s="1" t="s">
        <v>105</v>
      </c>
      <c r="N101" s="1" t="s">
        <v>71</v>
      </c>
      <c r="O101" s="1" t="s">
        <v>105</v>
      </c>
      <c r="P101" s="1" t="s">
        <v>127</v>
      </c>
      <c r="Q101" s="1" t="s">
        <v>97</v>
      </c>
      <c r="R101" s="1" t="s">
        <v>154</v>
      </c>
      <c r="S101" s="1" t="s">
        <v>159</v>
      </c>
    </row>
    <row r="102" spans="1:19" x14ac:dyDescent="0.25">
      <c r="A102" s="48">
        <v>9</v>
      </c>
      <c r="B102" s="1" t="s">
        <v>214</v>
      </c>
      <c r="D102" s="1" t="s">
        <v>71</v>
      </c>
      <c r="E102" s="1" t="s">
        <v>71</v>
      </c>
      <c r="F102" s="1" t="s">
        <v>79</v>
      </c>
      <c r="G102" s="1">
        <v>49</v>
      </c>
      <c r="H102" s="1" t="s">
        <v>125</v>
      </c>
      <c r="I102" s="1" t="s">
        <v>89</v>
      </c>
      <c r="J102" s="1" t="s">
        <v>39</v>
      </c>
      <c r="K102" s="1">
        <v>1</v>
      </c>
      <c r="L102" s="1" t="s">
        <v>85</v>
      </c>
      <c r="M102" s="1" t="s">
        <v>105</v>
      </c>
      <c r="N102" s="1" t="s">
        <v>71</v>
      </c>
      <c r="O102" s="1" t="s">
        <v>105</v>
      </c>
      <c r="P102" s="1" t="s">
        <v>127</v>
      </c>
      <c r="Q102" s="1" t="s">
        <v>99</v>
      </c>
      <c r="R102" s="1" t="s">
        <v>154</v>
      </c>
      <c r="S102" s="1" t="s">
        <v>159</v>
      </c>
    </row>
    <row r="103" spans="1:19" x14ac:dyDescent="0.25">
      <c r="A103" s="48">
        <v>9</v>
      </c>
      <c r="B103" s="1" t="s">
        <v>215</v>
      </c>
      <c r="D103" s="1" t="s">
        <v>71</v>
      </c>
      <c r="E103" s="1" t="s">
        <v>71</v>
      </c>
      <c r="F103" s="1" t="s">
        <v>79</v>
      </c>
      <c r="G103" s="1">
        <v>38</v>
      </c>
      <c r="H103" s="1" t="s">
        <v>125</v>
      </c>
      <c r="I103" s="1" t="s">
        <v>84</v>
      </c>
      <c r="J103" s="1" t="s">
        <v>4</v>
      </c>
      <c r="K103" s="1">
        <v>1</v>
      </c>
      <c r="L103" s="1" t="s">
        <v>81</v>
      </c>
      <c r="M103" s="1" t="s">
        <v>129</v>
      </c>
      <c r="N103" s="1" t="s">
        <v>71</v>
      </c>
      <c r="O103" s="1" t="s">
        <v>129</v>
      </c>
      <c r="P103" s="1" t="s">
        <v>105</v>
      </c>
      <c r="Q103" s="1" t="s">
        <v>97</v>
      </c>
      <c r="R103" s="1" t="s">
        <v>154</v>
      </c>
      <c r="S103" s="1" t="s">
        <v>159</v>
      </c>
    </row>
    <row r="104" spans="1:19" x14ac:dyDescent="0.25">
      <c r="A104" s="48">
        <v>9</v>
      </c>
      <c r="B104" s="1" t="s">
        <v>216</v>
      </c>
      <c r="D104" s="1" t="s">
        <v>71</v>
      </c>
      <c r="E104" s="1" t="s">
        <v>71</v>
      </c>
      <c r="F104" s="1" t="s">
        <v>72</v>
      </c>
      <c r="G104" s="1">
        <v>67</v>
      </c>
      <c r="H104" s="1" t="s">
        <v>76</v>
      </c>
      <c r="I104" s="1" t="s">
        <v>82</v>
      </c>
      <c r="J104" s="1" t="s">
        <v>4</v>
      </c>
      <c r="K104" s="1">
        <v>1</v>
      </c>
      <c r="L104" s="1" t="s">
        <v>90</v>
      </c>
      <c r="M104" s="1" t="s">
        <v>39</v>
      </c>
      <c r="N104" s="1" t="s">
        <v>71</v>
      </c>
      <c r="O104" s="1" t="s">
        <v>127</v>
      </c>
      <c r="P104" s="1" t="s">
        <v>105</v>
      </c>
      <c r="Q104" s="1" t="s">
        <v>97</v>
      </c>
      <c r="R104" s="1" t="s">
        <v>154</v>
      </c>
      <c r="S104" s="1" t="s">
        <v>159</v>
      </c>
    </row>
    <row r="105" spans="1:19" x14ac:dyDescent="0.25">
      <c r="A105" s="48">
        <v>9</v>
      </c>
      <c r="B105" s="1" t="s">
        <v>216</v>
      </c>
      <c r="D105" s="1" t="s">
        <v>71</v>
      </c>
      <c r="E105" s="1" t="s">
        <v>71</v>
      </c>
      <c r="F105" s="1" t="s">
        <v>79</v>
      </c>
      <c r="G105" s="1">
        <v>19</v>
      </c>
      <c r="H105" s="1" t="s">
        <v>78</v>
      </c>
      <c r="I105" s="1" t="s">
        <v>73</v>
      </c>
      <c r="J105" s="1" t="s">
        <v>3</v>
      </c>
      <c r="K105" s="1">
        <v>1</v>
      </c>
      <c r="L105" s="1" t="s">
        <v>88</v>
      </c>
      <c r="M105" s="1" t="s">
        <v>105</v>
      </c>
      <c r="N105" s="1" t="s">
        <v>71</v>
      </c>
      <c r="O105" s="1" t="s">
        <v>105</v>
      </c>
      <c r="P105" s="1" t="s">
        <v>127</v>
      </c>
      <c r="Q105" s="1" t="s">
        <v>97</v>
      </c>
      <c r="R105" s="1" t="s">
        <v>154</v>
      </c>
      <c r="S105" s="1" t="s">
        <v>159</v>
      </c>
    </row>
    <row r="106" spans="1:19" x14ac:dyDescent="0.25">
      <c r="A106" s="48">
        <v>9</v>
      </c>
      <c r="B106" s="1" t="s">
        <v>217</v>
      </c>
      <c r="D106" s="1" t="s">
        <v>71</v>
      </c>
      <c r="E106" s="1" t="s">
        <v>71</v>
      </c>
      <c r="F106" s="1" t="s">
        <v>72</v>
      </c>
      <c r="G106" s="1">
        <v>66</v>
      </c>
      <c r="H106" s="1" t="s">
        <v>76</v>
      </c>
      <c r="I106" s="1" t="s">
        <v>82</v>
      </c>
      <c r="J106" s="1" t="s">
        <v>39</v>
      </c>
      <c r="K106" s="1">
        <v>1</v>
      </c>
      <c r="L106" s="1" t="s">
        <v>85</v>
      </c>
      <c r="M106" s="1" t="s">
        <v>4</v>
      </c>
      <c r="N106" s="1" t="s">
        <v>71</v>
      </c>
      <c r="O106" s="1" t="s">
        <v>105</v>
      </c>
      <c r="P106" s="1" t="s">
        <v>127</v>
      </c>
      <c r="Q106" s="1" t="s">
        <v>97</v>
      </c>
      <c r="R106" s="1" t="s">
        <v>154</v>
      </c>
      <c r="S106" s="1" t="s">
        <v>120</v>
      </c>
    </row>
    <row r="107" spans="1:19" x14ac:dyDescent="0.25">
      <c r="A107" s="48">
        <v>9</v>
      </c>
      <c r="B107" s="1" t="s">
        <v>217</v>
      </c>
      <c r="D107" s="1" t="s">
        <v>71</v>
      </c>
      <c r="E107" s="1" t="s">
        <v>71</v>
      </c>
      <c r="F107" s="1" t="s">
        <v>79</v>
      </c>
      <c r="G107" s="1">
        <v>28</v>
      </c>
      <c r="H107" s="1" t="s">
        <v>78</v>
      </c>
      <c r="I107" s="1" t="s">
        <v>80</v>
      </c>
      <c r="J107" s="1" t="s">
        <v>10</v>
      </c>
      <c r="K107" s="1">
        <v>1</v>
      </c>
      <c r="L107" s="1" t="s">
        <v>90</v>
      </c>
      <c r="M107" s="1" t="s">
        <v>39</v>
      </c>
      <c r="N107" s="1" t="s">
        <v>71</v>
      </c>
      <c r="O107" s="1" t="s">
        <v>127</v>
      </c>
      <c r="P107" s="1" t="s">
        <v>105</v>
      </c>
      <c r="Q107" s="1" t="s">
        <v>97</v>
      </c>
      <c r="R107" s="1" t="s">
        <v>154</v>
      </c>
      <c r="S107" s="1" t="s">
        <v>159</v>
      </c>
    </row>
    <row r="108" spans="1:19" x14ac:dyDescent="0.25">
      <c r="A108" s="48">
        <v>9</v>
      </c>
      <c r="B108" s="1" t="s">
        <v>217</v>
      </c>
      <c r="D108" s="1" t="s">
        <v>71</v>
      </c>
      <c r="E108" s="1" t="s">
        <v>71</v>
      </c>
      <c r="F108" s="1" t="s">
        <v>72</v>
      </c>
      <c r="G108" s="1">
        <v>59</v>
      </c>
      <c r="H108" s="1" t="s">
        <v>78</v>
      </c>
      <c r="I108" s="1" t="s">
        <v>82</v>
      </c>
      <c r="J108" s="1" t="s">
        <v>4</v>
      </c>
      <c r="K108" s="1">
        <v>1</v>
      </c>
      <c r="L108" s="1" t="s">
        <v>90</v>
      </c>
      <c r="M108" s="1" t="s">
        <v>127</v>
      </c>
      <c r="N108" s="1" t="s">
        <v>71</v>
      </c>
      <c r="O108" s="1" t="s">
        <v>127</v>
      </c>
      <c r="P108" s="1" t="s">
        <v>105</v>
      </c>
      <c r="Q108" s="1" t="s">
        <v>97</v>
      </c>
      <c r="R108" s="1" t="s">
        <v>154</v>
      </c>
      <c r="S108" s="1" t="s">
        <v>60</v>
      </c>
    </row>
    <row r="109" spans="1:19" x14ac:dyDescent="0.25">
      <c r="A109" s="48">
        <v>9</v>
      </c>
      <c r="B109" s="1" t="s">
        <v>218</v>
      </c>
      <c r="D109" s="1" t="s">
        <v>71</v>
      </c>
      <c r="E109" s="1" t="s">
        <v>71</v>
      </c>
      <c r="F109" s="1" t="s">
        <v>79</v>
      </c>
      <c r="G109" s="1">
        <v>23</v>
      </c>
      <c r="H109" s="1" t="s">
        <v>125</v>
      </c>
      <c r="I109" s="1" t="s">
        <v>84</v>
      </c>
      <c r="J109" s="1" t="s">
        <v>17</v>
      </c>
      <c r="K109" s="1">
        <v>1</v>
      </c>
      <c r="L109" s="1" t="s">
        <v>90</v>
      </c>
      <c r="M109" s="1" t="s">
        <v>39</v>
      </c>
      <c r="N109" s="1" t="s">
        <v>71</v>
      </c>
      <c r="O109" s="1" t="s">
        <v>127</v>
      </c>
      <c r="P109" s="1" t="s">
        <v>105</v>
      </c>
      <c r="Q109" s="1" t="s">
        <v>97</v>
      </c>
      <c r="R109" s="1" t="s">
        <v>154</v>
      </c>
      <c r="S109" s="1" t="s">
        <v>159</v>
      </c>
    </row>
    <row r="110" spans="1:19" x14ac:dyDescent="0.25">
      <c r="A110" s="48">
        <v>9</v>
      </c>
      <c r="B110" s="1" t="s">
        <v>218</v>
      </c>
      <c r="D110" s="1" t="s">
        <v>71</v>
      </c>
      <c r="E110" s="1" t="s">
        <v>71</v>
      </c>
      <c r="F110" s="1" t="s">
        <v>79</v>
      </c>
      <c r="G110" s="1">
        <v>44</v>
      </c>
      <c r="H110" s="1" t="s">
        <v>125</v>
      </c>
      <c r="I110" s="1" t="s">
        <v>84</v>
      </c>
      <c r="J110" s="1" t="s">
        <v>4</v>
      </c>
      <c r="K110" s="1">
        <v>1</v>
      </c>
      <c r="L110" s="1" t="s">
        <v>90</v>
      </c>
      <c r="M110" s="1" t="s">
        <v>39</v>
      </c>
      <c r="N110" s="1" t="s">
        <v>71</v>
      </c>
      <c r="O110" s="1" t="s">
        <v>127</v>
      </c>
      <c r="P110" s="1" t="s">
        <v>105</v>
      </c>
      <c r="Q110" s="1" t="s">
        <v>97</v>
      </c>
      <c r="R110" s="1" t="s">
        <v>154</v>
      </c>
      <c r="S110" s="1" t="s">
        <v>60</v>
      </c>
    </row>
    <row r="111" spans="1:19" x14ac:dyDescent="0.25">
      <c r="A111" s="48">
        <v>9</v>
      </c>
      <c r="B111" s="1" t="s">
        <v>218</v>
      </c>
      <c r="D111" s="1" t="s">
        <v>71</v>
      </c>
      <c r="E111" s="1" t="s">
        <v>71</v>
      </c>
      <c r="F111" s="1" t="s">
        <v>79</v>
      </c>
      <c r="G111" s="1">
        <v>18</v>
      </c>
      <c r="H111" s="1" t="s">
        <v>78</v>
      </c>
      <c r="I111" s="1" t="s">
        <v>73</v>
      </c>
      <c r="J111" s="1" t="s">
        <v>39</v>
      </c>
      <c r="K111" s="1">
        <v>1</v>
      </c>
      <c r="L111" s="1" t="s">
        <v>88</v>
      </c>
      <c r="M111" s="1" t="s">
        <v>105</v>
      </c>
      <c r="N111" s="1" t="s">
        <v>71</v>
      </c>
      <c r="O111" s="1" t="s">
        <v>105</v>
      </c>
      <c r="P111" s="1" t="s">
        <v>127</v>
      </c>
      <c r="Q111" s="1" t="s">
        <v>98</v>
      </c>
      <c r="R111" s="1" t="s">
        <v>154</v>
      </c>
      <c r="S111" s="1" t="s">
        <v>159</v>
      </c>
    </row>
    <row r="112" spans="1:19" x14ac:dyDescent="0.25">
      <c r="A112" s="48">
        <v>9</v>
      </c>
      <c r="B112" s="1" t="s">
        <v>218</v>
      </c>
      <c r="D112" s="1" t="s">
        <v>71</v>
      </c>
      <c r="E112" s="1" t="s">
        <v>71</v>
      </c>
      <c r="F112" s="1" t="s">
        <v>72</v>
      </c>
      <c r="G112" s="1">
        <v>45</v>
      </c>
      <c r="H112" s="1" t="s">
        <v>125</v>
      </c>
      <c r="I112" s="1" t="s">
        <v>84</v>
      </c>
      <c r="J112" s="1" t="s">
        <v>39</v>
      </c>
      <c r="K112" s="1">
        <v>1</v>
      </c>
      <c r="L112" s="1" t="s">
        <v>92</v>
      </c>
      <c r="M112" s="1" t="s">
        <v>105</v>
      </c>
      <c r="N112" s="1" t="s">
        <v>71</v>
      </c>
      <c r="O112" s="1" t="s">
        <v>105</v>
      </c>
      <c r="P112" s="1" t="s">
        <v>127</v>
      </c>
      <c r="Q112" s="1" t="s">
        <v>99</v>
      </c>
      <c r="R112" s="1" t="s">
        <v>154</v>
      </c>
      <c r="S112" s="1" t="s">
        <v>159</v>
      </c>
    </row>
    <row r="113" spans="1:19" x14ac:dyDescent="0.25">
      <c r="A113" s="48">
        <v>9</v>
      </c>
      <c r="B113" s="1" t="s">
        <v>219</v>
      </c>
      <c r="D113" s="1" t="s">
        <v>71</v>
      </c>
      <c r="E113" s="1" t="s">
        <v>71</v>
      </c>
      <c r="F113" s="1" t="s">
        <v>72</v>
      </c>
      <c r="G113" s="1">
        <v>47</v>
      </c>
      <c r="H113" s="1" t="s">
        <v>125</v>
      </c>
      <c r="I113" s="1" t="s">
        <v>82</v>
      </c>
      <c r="J113" s="1" t="s">
        <v>10</v>
      </c>
      <c r="K113" s="1">
        <v>1</v>
      </c>
      <c r="L113" s="1" t="s">
        <v>90</v>
      </c>
      <c r="M113" s="1" t="s">
        <v>39</v>
      </c>
      <c r="N113" s="1" t="s">
        <v>75</v>
      </c>
      <c r="O113" s="1" t="s">
        <v>60</v>
      </c>
      <c r="P113" s="1" t="s">
        <v>60</v>
      </c>
      <c r="Q113" s="1" t="s">
        <v>97</v>
      </c>
      <c r="R113" s="1" t="s">
        <v>154</v>
      </c>
      <c r="S113" s="1" t="s">
        <v>39</v>
      </c>
    </row>
    <row r="114" spans="1:19" x14ac:dyDescent="0.25">
      <c r="A114" s="48">
        <v>9</v>
      </c>
      <c r="B114" s="1" t="s">
        <v>207</v>
      </c>
      <c r="D114" s="1" t="s">
        <v>71</v>
      </c>
      <c r="E114" s="1" t="s">
        <v>71</v>
      </c>
      <c r="F114" s="1" t="s">
        <v>72</v>
      </c>
      <c r="G114" s="1">
        <v>57</v>
      </c>
      <c r="H114" s="1" t="s">
        <v>78</v>
      </c>
      <c r="I114" s="1" t="s">
        <v>82</v>
      </c>
      <c r="J114" s="1" t="s">
        <v>14</v>
      </c>
      <c r="K114" s="1">
        <v>1</v>
      </c>
      <c r="L114" s="1" t="s">
        <v>85</v>
      </c>
      <c r="M114" s="1" t="s">
        <v>4</v>
      </c>
      <c r="N114" s="1" t="s">
        <v>71</v>
      </c>
      <c r="O114" s="1" t="s">
        <v>105</v>
      </c>
      <c r="P114" s="1" t="s">
        <v>127</v>
      </c>
      <c r="Q114" s="1" t="s">
        <v>97</v>
      </c>
      <c r="R114" s="1" t="s">
        <v>154</v>
      </c>
      <c r="S114" s="1" t="s">
        <v>159</v>
      </c>
    </row>
    <row r="115" spans="1:19" x14ac:dyDescent="0.25">
      <c r="A115" s="48">
        <v>9</v>
      </c>
      <c r="B115" s="1" t="s">
        <v>207</v>
      </c>
      <c r="D115" s="1" t="s">
        <v>71</v>
      </c>
      <c r="E115" s="1" t="s">
        <v>71</v>
      </c>
      <c r="F115" s="1" t="s">
        <v>79</v>
      </c>
      <c r="G115" s="1">
        <v>54</v>
      </c>
      <c r="H115" s="1" t="s">
        <v>125</v>
      </c>
      <c r="I115" s="1" t="s">
        <v>84</v>
      </c>
      <c r="J115" s="1" t="s">
        <v>14</v>
      </c>
      <c r="K115" s="1">
        <v>1</v>
      </c>
      <c r="L115" s="1" t="s">
        <v>81</v>
      </c>
      <c r="M115" s="1" t="s">
        <v>129</v>
      </c>
      <c r="N115" s="1" t="s">
        <v>71</v>
      </c>
      <c r="O115" s="1" t="s">
        <v>129</v>
      </c>
      <c r="P115" s="1" t="s">
        <v>127</v>
      </c>
      <c r="Q115" s="1" t="s">
        <v>97</v>
      </c>
      <c r="R115" s="1" t="s">
        <v>154</v>
      </c>
      <c r="S115" s="1" t="s">
        <v>159</v>
      </c>
    </row>
    <row r="116" spans="1:19" x14ac:dyDescent="0.25">
      <c r="A116" s="48">
        <v>9</v>
      </c>
      <c r="B116" s="1" t="s">
        <v>207</v>
      </c>
      <c r="D116" s="1" t="s">
        <v>71</v>
      </c>
      <c r="E116" s="1" t="s">
        <v>71</v>
      </c>
      <c r="F116" s="1" t="s">
        <v>79</v>
      </c>
      <c r="G116" s="1">
        <v>58</v>
      </c>
      <c r="H116" s="1" t="s">
        <v>126</v>
      </c>
      <c r="I116" s="1" t="s">
        <v>82</v>
      </c>
      <c r="J116" s="1" t="s">
        <v>12</v>
      </c>
      <c r="K116" s="1">
        <v>1</v>
      </c>
      <c r="L116" s="1" t="s">
        <v>74</v>
      </c>
      <c r="M116" s="1" t="s">
        <v>127</v>
      </c>
      <c r="N116" s="1" t="s">
        <v>71</v>
      </c>
      <c r="O116" s="1" t="s">
        <v>127</v>
      </c>
      <c r="P116" s="1" t="s">
        <v>105</v>
      </c>
      <c r="Q116" s="1" t="s">
        <v>99</v>
      </c>
      <c r="R116" s="1" t="s">
        <v>154</v>
      </c>
      <c r="S116" s="1" t="s">
        <v>159</v>
      </c>
    </row>
    <row r="117" spans="1:19" x14ac:dyDescent="0.25">
      <c r="A117" s="48">
        <v>9</v>
      </c>
      <c r="B117" s="1" t="s">
        <v>220</v>
      </c>
      <c r="D117" s="1" t="s">
        <v>71</v>
      </c>
      <c r="E117" s="1" t="s">
        <v>71</v>
      </c>
      <c r="F117" s="1" t="s">
        <v>72</v>
      </c>
      <c r="G117" s="1">
        <v>55</v>
      </c>
      <c r="H117" s="1" t="s">
        <v>125</v>
      </c>
      <c r="I117" s="1" t="s">
        <v>89</v>
      </c>
      <c r="J117" s="1" t="s">
        <v>4</v>
      </c>
      <c r="K117" s="1">
        <v>1</v>
      </c>
      <c r="L117" s="1" t="s">
        <v>90</v>
      </c>
      <c r="M117" s="1" t="s">
        <v>127</v>
      </c>
      <c r="N117" s="1" t="s">
        <v>71</v>
      </c>
      <c r="O117" s="1" t="s">
        <v>127</v>
      </c>
      <c r="P117" s="1" t="s">
        <v>105</v>
      </c>
      <c r="Q117" s="1" t="s">
        <v>97</v>
      </c>
      <c r="R117" s="1" t="s">
        <v>154</v>
      </c>
      <c r="S117" s="1" t="s">
        <v>159</v>
      </c>
    </row>
    <row r="118" spans="1:19" x14ac:dyDescent="0.25">
      <c r="A118" s="48">
        <v>9</v>
      </c>
      <c r="B118" s="1" t="s">
        <v>220</v>
      </c>
      <c r="D118" s="1" t="s">
        <v>71</v>
      </c>
      <c r="E118" s="1" t="s">
        <v>71</v>
      </c>
      <c r="F118" s="1" t="s">
        <v>79</v>
      </c>
      <c r="G118" s="1">
        <v>18</v>
      </c>
      <c r="H118" s="1" t="s">
        <v>78</v>
      </c>
      <c r="I118" s="1" t="s">
        <v>73</v>
      </c>
      <c r="J118" s="1" t="s">
        <v>7</v>
      </c>
      <c r="K118" s="1">
        <v>1</v>
      </c>
      <c r="L118" s="1" t="s">
        <v>81</v>
      </c>
      <c r="M118" s="1" t="s">
        <v>129</v>
      </c>
      <c r="N118" s="1" t="s">
        <v>71</v>
      </c>
      <c r="O118" s="1" t="s">
        <v>129</v>
      </c>
      <c r="P118" s="1" t="s">
        <v>127</v>
      </c>
      <c r="Q118" s="1" t="s">
        <v>97</v>
      </c>
      <c r="R118" s="1" t="s">
        <v>154</v>
      </c>
      <c r="S118" s="1" t="s">
        <v>159</v>
      </c>
    </row>
    <row r="119" spans="1:19" x14ac:dyDescent="0.25">
      <c r="A119" s="48">
        <v>9</v>
      </c>
      <c r="B119" s="1" t="s">
        <v>220</v>
      </c>
      <c r="D119" s="1" t="s">
        <v>71</v>
      </c>
      <c r="E119" s="1" t="s">
        <v>71</v>
      </c>
      <c r="F119" s="1" t="s">
        <v>79</v>
      </c>
      <c r="G119" s="1">
        <v>58</v>
      </c>
      <c r="H119" s="1" t="s">
        <v>125</v>
      </c>
      <c r="I119" s="1" t="s">
        <v>84</v>
      </c>
      <c r="J119" s="1" t="s">
        <v>39</v>
      </c>
      <c r="K119" s="1">
        <v>1</v>
      </c>
      <c r="L119" s="1" t="s">
        <v>91</v>
      </c>
      <c r="M119" s="1" t="s">
        <v>105</v>
      </c>
      <c r="N119" s="1" t="s">
        <v>71</v>
      </c>
      <c r="O119" s="1" t="s">
        <v>105</v>
      </c>
      <c r="P119" s="1" t="s">
        <v>127</v>
      </c>
      <c r="Q119" s="1" t="s">
        <v>97</v>
      </c>
      <c r="R119" s="1" t="s">
        <v>154</v>
      </c>
      <c r="S119" s="1" t="s">
        <v>159</v>
      </c>
    </row>
    <row r="120" spans="1:19" x14ac:dyDescent="0.25">
      <c r="A120" s="48">
        <v>9</v>
      </c>
      <c r="B120" s="1" t="s">
        <v>220</v>
      </c>
      <c r="D120" s="1" t="s">
        <v>71</v>
      </c>
      <c r="E120" s="1" t="s">
        <v>71</v>
      </c>
      <c r="F120" s="1" t="s">
        <v>72</v>
      </c>
      <c r="G120" s="1">
        <v>65</v>
      </c>
      <c r="H120" s="1" t="s">
        <v>126</v>
      </c>
      <c r="I120" s="1" t="s">
        <v>82</v>
      </c>
      <c r="J120" s="1" t="s">
        <v>4</v>
      </c>
      <c r="K120" s="1">
        <v>1</v>
      </c>
      <c r="L120" s="1" t="s">
        <v>90</v>
      </c>
      <c r="M120" s="1" t="s">
        <v>127</v>
      </c>
      <c r="N120" s="1" t="s">
        <v>71</v>
      </c>
      <c r="O120" s="1" t="s">
        <v>127</v>
      </c>
      <c r="P120" s="1" t="s">
        <v>105</v>
      </c>
      <c r="Q120" s="1" t="s">
        <v>97</v>
      </c>
      <c r="R120" s="1" t="s">
        <v>154</v>
      </c>
      <c r="S120" s="1" t="s">
        <v>159</v>
      </c>
    </row>
    <row r="121" spans="1:19" x14ac:dyDescent="0.25">
      <c r="A121" s="48">
        <v>9</v>
      </c>
      <c r="B121" s="1" t="s">
        <v>220</v>
      </c>
      <c r="D121" s="1" t="s">
        <v>71</v>
      </c>
      <c r="E121" s="1" t="s">
        <v>71</v>
      </c>
      <c r="F121" s="1" t="s">
        <v>79</v>
      </c>
      <c r="G121" s="1">
        <v>46</v>
      </c>
      <c r="H121" s="1" t="s">
        <v>125</v>
      </c>
      <c r="I121" s="1" t="s">
        <v>84</v>
      </c>
      <c r="J121" s="1" t="s">
        <v>3</v>
      </c>
      <c r="K121" s="1">
        <v>1</v>
      </c>
      <c r="L121" s="1" t="s">
        <v>86</v>
      </c>
      <c r="M121" s="1" t="s">
        <v>129</v>
      </c>
      <c r="N121" s="1" t="s">
        <v>71</v>
      </c>
      <c r="O121" s="1" t="s">
        <v>129</v>
      </c>
      <c r="P121" s="1" t="s">
        <v>127</v>
      </c>
      <c r="Q121" s="1" t="s">
        <v>97</v>
      </c>
      <c r="R121" s="1" t="s">
        <v>154</v>
      </c>
      <c r="S121" s="1" t="s">
        <v>159</v>
      </c>
    </row>
    <row r="122" spans="1:19" x14ac:dyDescent="0.25">
      <c r="A122" s="48">
        <v>9</v>
      </c>
      <c r="B122" s="1" t="s">
        <v>220</v>
      </c>
      <c r="D122" s="1" t="s">
        <v>71</v>
      </c>
      <c r="E122" s="1" t="s">
        <v>71</v>
      </c>
      <c r="F122" s="1" t="s">
        <v>79</v>
      </c>
      <c r="G122" s="1">
        <v>48</v>
      </c>
      <c r="H122" s="1" t="s">
        <v>125</v>
      </c>
      <c r="I122" s="1" t="s">
        <v>84</v>
      </c>
      <c r="J122" s="1" t="s">
        <v>10</v>
      </c>
      <c r="K122" s="1">
        <v>1</v>
      </c>
      <c r="L122" s="1" t="s">
        <v>91</v>
      </c>
      <c r="M122" s="1" t="s">
        <v>105</v>
      </c>
      <c r="N122" s="1" t="s">
        <v>71</v>
      </c>
      <c r="O122" s="1" t="s">
        <v>105</v>
      </c>
      <c r="P122" s="1" t="s">
        <v>127</v>
      </c>
      <c r="Q122" s="1" t="s">
        <v>97</v>
      </c>
      <c r="R122" s="1" t="s">
        <v>154</v>
      </c>
      <c r="S122" s="1" t="s">
        <v>159</v>
      </c>
    </row>
    <row r="123" spans="1:19" x14ac:dyDescent="0.25">
      <c r="A123" s="48">
        <v>9</v>
      </c>
      <c r="B123" s="1" t="s">
        <v>220</v>
      </c>
      <c r="D123" s="1" t="s">
        <v>71</v>
      </c>
      <c r="E123" s="1" t="s">
        <v>71</v>
      </c>
      <c r="F123" s="1" t="s">
        <v>72</v>
      </c>
      <c r="G123" s="1">
        <v>37</v>
      </c>
      <c r="H123" s="1" t="s">
        <v>125</v>
      </c>
      <c r="I123" s="1" t="s">
        <v>89</v>
      </c>
      <c r="J123" s="1" t="s">
        <v>4</v>
      </c>
      <c r="K123" s="1">
        <v>1</v>
      </c>
      <c r="L123" s="1" t="s">
        <v>90</v>
      </c>
      <c r="M123" s="1" t="s">
        <v>127</v>
      </c>
      <c r="N123" s="1" t="s">
        <v>71</v>
      </c>
      <c r="O123" s="1" t="s">
        <v>127</v>
      </c>
      <c r="P123" s="1" t="s">
        <v>105</v>
      </c>
      <c r="Q123" s="1" t="s">
        <v>97</v>
      </c>
      <c r="R123" s="1" t="s">
        <v>154</v>
      </c>
      <c r="S123" s="1" t="s">
        <v>159</v>
      </c>
    </row>
    <row r="124" spans="1:19" x14ac:dyDescent="0.25">
      <c r="A124" s="48">
        <v>9</v>
      </c>
      <c r="B124" s="1" t="s">
        <v>220</v>
      </c>
      <c r="D124" s="1" t="s">
        <v>71</v>
      </c>
      <c r="E124" s="1" t="s">
        <v>71</v>
      </c>
      <c r="F124" s="1" t="s">
        <v>79</v>
      </c>
      <c r="G124" s="1">
        <v>19</v>
      </c>
      <c r="H124" s="1" t="s">
        <v>78</v>
      </c>
      <c r="I124" s="1" t="s">
        <v>73</v>
      </c>
      <c r="J124" s="1" t="s">
        <v>4</v>
      </c>
      <c r="K124" s="1">
        <v>1</v>
      </c>
      <c r="L124" s="1" t="s">
        <v>90</v>
      </c>
      <c r="M124" s="1" t="s">
        <v>127</v>
      </c>
      <c r="N124" s="1" t="s">
        <v>71</v>
      </c>
      <c r="O124" s="1" t="s">
        <v>127</v>
      </c>
      <c r="P124" s="1" t="s">
        <v>105</v>
      </c>
      <c r="Q124" s="1" t="s">
        <v>99</v>
      </c>
      <c r="R124" s="1" t="s">
        <v>154</v>
      </c>
      <c r="S124" s="1" t="s">
        <v>159</v>
      </c>
    </row>
    <row r="125" spans="1:19" x14ac:dyDescent="0.25">
      <c r="A125" s="48">
        <v>9</v>
      </c>
      <c r="B125" s="1" t="s">
        <v>221</v>
      </c>
      <c r="D125" s="1" t="s">
        <v>71</v>
      </c>
      <c r="E125" s="1" t="s">
        <v>71</v>
      </c>
      <c r="F125" s="1" t="s">
        <v>72</v>
      </c>
      <c r="G125" s="1">
        <v>19</v>
      </c>
      <c r="H125" s="1" t="s">
        <v>78</v>
      </c>
      <c r="I125" s="1" t="s">
        <v>82</v>
      </c>
      <c r="J125" s="1" t="s">
        <v>39</v>
      </c>
      <c r="K125" s="1">
        <v>2</v>
      </c>
      <c r="L125" s="1" t="s">
        <v>86</v>
      </c>
      <c r="M125" s="1" t="s">
        <v>129</v>
      </c>
      <c r="N125" s="1" t="s">
        <v>75</v>
      </c>
      <c r="O125" s="1" t="s">
        <v>60</v>
      </c>
      <c r="P125" s="1" t="s">
        <v>60</v>
      </c>
      <c r="Q125" s="1" t="s">
        <v>97</v>
      </c>
      <c r="R125" s="1" t="s">
        <v>154</v>
      </c>
      <c r="S125" s="1" t="s">
        <v>159</v>
      </c>
    </row>
    <row r="126" spans="1:19" x14ac:dyDescent="0.25">
      <c r="A126" s="48">
        <v>9</v>
      </c>
      <c r="B126" s="1" t="s">
        <v>221</v>
      </c>
      <c r="D126" s="1" t="s">
        <v>71</v>
      </c>
      <c r="E126" s="1" t="s">
        <v>71</v>
      </c>
      <c r="F126" s="1" t="s">
        <v>79</v>
      </c>
      <c r="G126" s="1">
        <v>18</v>
      </c>
      <c r="H126" s="1" t="s">
        <v>78</v>
      </c>
      <c r="I126" s="1" t="s">
        <v>73</v>
      </c>
      <c r="J126" s="1" t="s">
        <v>4</v>
      </c>
      <c r="K126" s="1">
        <v>1</v>
      </c>
      <c r="L126" s="1" t="s">
        <v>90</v>
      </c>
      <c r="M126" s="1" t="s">
        <v>39</v>
      </c>
      <c r="N126" s="1" t="s">
        <v>71</v>
      </c>
      <c r="O126" s="1" t="s">
        <v>127</v>
      </c>
      <c r="P126" s="1" t="s">
        <v>105</v>
      </c>
      <c r="Q126" s="1" t="s">
        <v>97</v>
      </c>
      <c r="R126" s="1" t="s">
        <v>154</v>
      </c>
      <c r="S126" s="1" t="s">
        <v>159</v>
      </c>
    </row>
    <row r="127" spans="1:19" x14ac:dyDescent="0.25">
      <c r="A127" s="48">
        <v>9</v>
      </c>
      <c r="B127" s="1" t="s">
        <v>221</v>
      </c>
      <c r="D127" s="1" t="s">
        <v>71</v>
      </c>
      <c r="E127" s="1" t="s">
        <v>71</v>
      </c>
      <c r="F127" s="1" t="s">
        <v>79</v>
      </c>
      <c r="G127" s="1">
        <v>25</v>
      </c>
      <c r="H127" s="1" t="s">
        <v>125</v>
      </c>
      <c r="I127" s="1" t="s">
        <v>73</v>
      </c>
      <c r="J127" s="1" t="s">
        <v>10</v>
      </c>
      <c r="K127" s="1">
        <v>1</v>
      </c>
      <c r="L127" s="1" t="s">
        <v>90</v>
      </c>
      <c r="M127" s="1" t="s">
        <v>39</v>
      </c>
      <c r="N127" s="1" t="s">
        <v>71</v>
      </c>
      <c r="O127" s="1" t="s">
        <v>127</v>
      </c>
      <c r="P127" s="1" t="s">
        <v>105</v>
      </c>
      <c r="Q127" s="1" t="s">
        <v>97</v>
      </c>
      <c r="R127" s="1" t="s">
        <v>154</v>
      </c>
      <c r="S127" s="1" t="s">
        <v>159</v>
      </c>
    </row>
    <row r="128" spans="1:19" x14ac:dyDescent="0.25">
      <c r="A128" s="48">
        <v>9</v>
      </c>
      <c r="B128" s="1" t="s">
        <v>222</v>
      </c>
      <c r="D128" s="1" t="s">
        <v>71</v>
      </c>
      <c r="E128" s="1" t="s">
        <v>71</v>
      </c>
      <c r="F128" s="1" t="s">
        <v>72</v>
      </c>
      <c r="G128" s="1">
        <v>63</v>
      </c>
      <c r="H128" s="1" t="s">
        <v>126</v>
      </c>
      <c r="I128" s="1" t="s">
        <v>82</v>
      </c>
      <c r="J128" s="1" t="s">
        <v>4</v>
      </c>
      <c r="K128" s="1">
        <v>1</v>
      </c>
      <c r="L128" s="1" t="s">
        <v>90</v>
      </c>
      <c r="M128" s="1" t="s">
        <v>127</v>
      </c>
      <c r="N128" s="1" t="s">
        <v>71</v>
      </c>
      <c r="O128" s="1" t="s">
        <v>127</v>
      </c>
      <c r="P128" s="1" t="s">
        <v>105</v>
      </c>
      <c r="Q128" s="1" t="s">
        <v>97</v>
      </c>
      <c r="R128" s="1" t="s">
        <v>154</v>
      </c>
      <c r="S128" s="1" t="s">
        <v>159</v>
      </c>
    </row>
    <row r="129" spans="1:19" x14ac:dyDescent="0.25">
      <c r="A129" s="48">
        <v>9</v>
      </c>
      <c r="B129" s="1" t="s">
        <v>222</v>
      </c>
      <c r="D129" s="1" t="s">
        <v>71</v>
      </c>
      <c r="E129" s="1" t="s">
        <v>71</v>
      </c>
      <c r="F129" s="1" t="s">
        <v>79</v>
      </c>
      <c r="G129" s="1">
        <v>29</v>
      </c>
      <c r="H129" s="1" t="s">
        <v>125</v>
      </c>
      <c r="I129" s="1" t="s">
        <v>89</v>
      </c>
      <c r="J129" s="1" t="s">
        <v>10</v>
      </c>
      <c r="K129" s="1">
        <v>1</v>
      </c>
      <c r="L129" s="1" t="s">
        <v>90</v>
      </c>
      <c r="M129" s="1" t="s">
        <v>39</v>
      </c>
      <c r="N129" s="1" t="s">
        <v>71</v>
      </c>
      <c r="O129" s="1" t="s">
        <v>127</v>
      </c>
      <c r="P129" s="1" t="s">
        <v>105</v>
      </c>
      <c r="Q129" s="1" t="s">
        <v>97</v>
      </c>
      <c r="R129" s="1" t="s">
        <v>154</v>
      </c>
      <c r="S129" s="1" t="s">
        <v>159</v>
      </c>
    </row>
    <row r="130" spans="1:19" x14ac:dyDescent="0.25">
      <c r="A130" s="48">
        <v>9</v>
      </c>
      <c r="B130" s="1" t="s">
        <v>222</v>
      </c>
      <c r="D130" s="1" t="s">
        <v>71</v>
      </c>
      <c r="E130" s="1" t="s">
        <v>71</v>
      </c>
      <c r="F130" s="1" t="s">
        <v>79</v>
      </c>
      <c r="G130" s="1">
        <v>48</v>
      </c>
      <c r="H130" s="1" t="s">
        <v>125</v>
      </c>
      <c r="I130" s="1" t="s">
        <v>84</v>
      </c>
      <c r="J130" s="1" t="s">
        <v>10</v>
      </c>
      <c r="K130" s="1">
        <v>1</v>
      </c>
      <c r="L130" s="1" t="s">
        <v>92</v>
      </c>
      <c r="M130" s="1" t="s">
        <v>4</v>
      </c>
      <c r="N130" s="1" t="s">
        <v>71</v>
      </c>
      <c r="O130" s="1" t="s">
        <v>105</v>
      </c>
      <c r="P130" s="1" t="s">
        <v>129</v>
      </c>
      <c r="Q130" s="1" t="s">
        <v>97</v>
      </c>
      <c r="R130" s="1" t="s">
        <v>154</v>
      </c>
      <c r="S130" s="1" t="s">
        <v>159</v>
      </c>
    </row>
    <row r="131" spans="1:19" x14ac:dyDescent="0.25">
      <c r="A131" s="48">
        <v>9</v>
      </c>
      <c r="B131" s="1" t="s">
        <v>222</v>
      </c>
      <c r="D131" s="1" t="s">
        <v>71</v>
      </c>
      <c r="E131" s="1" t="s">
        <v>71</v>
      </c>
      <c r="F131" s="1" t="s">
        <v>79</v>
      </c>
      <c r="G131" s="1">
        <v>63</v>
      </c>
      <c r="H131" s="1" t="s">
        <v>126</v>
      </c>
      <c r="I131" s="1" t="s">
        <v>80</v>
      </c>
      <c r="J131" s="1" t="s">
        <v>39</v>
      </c>
      <c r="K131" s="1">
        <v>1</v>
      </c>
      <c r="L131" s="1" t="s">
        <v>86</v>
      </c>
      <c r="M131" s="1" t="s">
        <v>129</v>
      </c>
      <c r="N131" s="1" t="s">
        <v>71</v>
      </c>
      <c r="O131" s="1" t="s">
        <v>127</v>
      </c>
      <c r="P131" s="1" t="s">
        <v>127</v>
      </c>
      <c r="Q131" s="1" t="s">
        <v>97</v>
      </c>
      <c r="R131" s="1" t="s">
        <v>154</v>
      </c>
      <c r="S131" s="1" t="s">
        <v>159</v>
      </c>
    </row>
    <row r="132" spans="1:19" x14ac:dyDescent="0.25">
      <c r="A132" s="48">
        <v>9</v>
      </c>
      <c r="B132" s="1" t="s">
        <v>222</v>
      </c>
      <c r="D132" s="1" t="s">
        <v>71</v>
      </c>
      <c r="E132" s="1" t="s">
        <v>71</v>
      </c>
      <c r="F132" s="1" t="s">
        <v>72</v>
      </c>
      <c r="G132" s="1">
        <v>35</v>
      </c>
      <c r="H132" s="1" t="s">
        <v>125</v>
      </c>
      <c r="I132" s="1" t="s">
        <v>84</v>
      </c>
      <c r="J132" s="1" t="s">
        <v>3</v>
      </c>
      <c r="K132" s="1">
        <v>1</v>
      </c>
      <c r="L132" s="1" t="s">
        <v>90</v>
      </c>
      <c r="M132" s="1" t="s">
        <v>39</v>
      </c>
      <c r="N132" s="1" t="s">
        <v>71</v>
      </c>
      <c r="O132" s="1" t="s">
        <v>127</v>
      </c>
      <c r="P132" s="1" t="s">
        <v>105</v>
      </c>
      <c r="Q132" s="1" t="s">
        <v>97</v>
      </c>
      <c r="R132" s="1" t="s">
        <v>154</v>
      </c>
      <c r="S132" s="1" t="s">
        <v>159</v>
      </c>
    </row>
    <row r="133" spans="1:19" x14ac:dyDescent="0.25">
      <c r="A133" s="48">
        <v>9</v>
      </c>
      <c r="B133" s="1" t="s">
        <v>222</v>
      </c>
      <c r="D133" s="1" t="s">
        <v>71</v>
      </c>
      <c r="E133" s="1" t="s">
        <v>71</v>
      </c>
      <c r="F133" s="1" t="s">
        <v>72</v>
      </c>
      <c r="G133" s="1">
        <v>22</v>
      </c>
      <c r="H133" s="1" t="s">
        <v>125</v>
      </c>
      <c r="I133" s="1" t="s">
        <v>73</v>
      </c>
      <c r="J133" s="1" t="s">
        <v>4</v>
      </c>
      <c r="K133" s="1">
        <v>1</v>
      </c>
      <c r="L133" s="1" t="s">
        <v>90</v>
      </c>
      <c r="M133" s="1" t="s">
        <v>39</v>
      </c>
      <c r="N133" s="1" t="s">
        <v>71</v>
      </c>
      <c r="O133" s="1" t="s">
        <v>127</v>
      </c>
      <c r="P133" s="1" t="s">
        <v>105</v>
      </c>
      <c r="Q133" s="1" t="s">
        <v>97</v>
      </c>
      <c r="R133" s="1" t="s">
        <v>154</v>
      </c>
      <c r="S133" s="1" t="s">
        <v>159</v>
      </c>
    </row>
    <row r="134" spans="1:19" x14ac:dyDescent="0.25">
      <c r="A134" s="48">
        <v>9</v>
      </c>
      <c r="B134" s="1" t="s">
        <v>222</v>
      </c>
      <c r="D134" s="1" t="s">
        <v>71</v>
      </c>
      <c r="E134" s="1" t="s">
        <v>71</v>
      </c>
      <c r="F134" s="1" t="s">
        <v>79</v>
      </c>
      <c r="G134" s="1">
        <v>19</v>
      </c>
      <c r="H134" s="1" t="s">
        <v>78</v>
      </c>
      <c r="I134" s="1" t="s">
        <v>73</v>
      </c>
      <c r="J134" s="1" t="s">
        <v>3</v>
      </c>
      <c r="K134" s="1">
        <v>1</v>
      </c>
      <c r="L134" s="1" t="s">
        <v>81</v>
      </c>
      <c r="M134" s="1" t="s">
        <v>10</v>
      </c>
      <c r="N134" s="1" t="s">
        <v>71</v>
      </c>
      <c r="O134" s="1" t="s">
        <v>129</v>
      </c>
      <c r="P134" s="1" t="s">
        <v>105</v>
      </c>
      <c r="Q134" s="1" t="s">
        <v>97</v>
      </c>
      <c r="R134" s="1" t="s">
        <v>154</v>
      </c>
      <c r="S134" s="1" t="s">
        <v>159</v>
      </c>
    </row>
    <row r="135" spans="1:19" x14ac:dyDescent="0.25">
      <c r="A135" s="48">
        <v>9</v>
      </c>
      <c r="B135" s="1" t="s">
        <v>222</v>
      </c>
      <c r="D135" s="1" t="s">
        <v>71</v>
      </c>
      <c r="E135" s="1" t="s">
        <v>71</v>
      </c>
      <c r="F135" s="1" t="s">
        <v>72</v>
      </c>
      <c r="G135" s="1">
        <v>55</v>
      </c>
      <c r="H135" s="1" t="s">
        <v>125</v>
      </c>
      <c r="I135" s="1" t="s">
        <v>82</v>
      </c>
      <c r="J135" s="1" t="s">
        <v>4</v>
      </c>
      <c r="K135" s="1">
        <v>1</v>
      </c>
      <c r="L135" s="1" t="s">
        <v>90</v>
      </c>
      <c r="M135" s="1" t="s">
        <v>39</v>
      </c>
      <c r="N135" s="1" t="s">
        <v>71</v>
      </c>
      <c r="O135" s="1" t="s">
        <v>127</v>
      </c>
      <c r="P135" s="1" t="s">
        <v>129</v>
      </c>
      <c r="Q135" s="1" t="s">
        <v>99</v>
      </c>
      <c r="R135" s="1" t="s">
        <v>154</v>
      </c>
      <c r="S135" s="1" t="s">
        <v>159</v>
      </c>
    </row>
    <row r="136" spans="1:19" x14ac:dyDescent="0.25">
      <c r="A136" s="48">
        <v>9</v>
      </c>
      <c r="B136" s="1" t="s">
        <v>222</v>
      </c>
      <c r="D136" s="1" t="s">
        <v>71</v>
      </c>
      <c r="E136" s="1" t="s">
        <v>71</v>
      </c>
      <c r="F136" s="1" t="s">
        <v>72</v>
      </c>
      <c r="G136" s="1">
        <v>59</v>
      </c>
      <c r="H136" s="1" t="s">
        <v>78</v>
      </c>
      <c r="I136" s="1" t="s">
        <v>96</v>
      </c>
      <c r="J136" s="1" t="s">
        <v>39</v>
      </c>
      <c r="K136" s="1">
        <v>1</v>
      </c>
      <c r="L136" s="1" t="s">
        <v>91</v>
      </c>
      <c r="M136" s="1" t="s">
        <v>105</v>
      </c>
      <c r="N136" s="1" t="s">
        <v>71</v>
      </c>
      <c r="O136" s="1" t="s">
        <v>105</v>
      </c>
      <c r="P136" s="1" t="s">
        <v>127</v>
      </c>
      <c r="Q136" s="1" t="s">
        <v>99</v>
      </c>
      <c r="R136" s="1" t="s">
        <v>154</v>
      </c>
      <c r="S136" s="1" t="s">
        <v>159</v>
      </c>
    </row>
    <row r="137" spans="1:19" x14ac:dyDescent="0.25">
      <c r="A137" s="48">
        <v>9</v>
      </c>
      <c r="B137" s="1" t="s">
        <v>222</v>
      </c>
      <c r="D137" s="1" t="s">
        <v>71</v>
      </c>
      <c r="E137" s="1" t="s">
        <v>71</v>
      </c>
      <c r="F137" s="1" t="s">
        <v>79</v>
      </c>
      <c r="G137" s="1">
        <v>66</v>
      </c>
      <c r="H137" s="1" t="s">
        <v>76</v>
      </c>
      <c r="I137" s="1" t="s">
        <v>80</v>
      </c>
      <c r="J137" s="1" t="s">
        <v>3</v>
      </c>
      <c r="K137" s="1">
        <v>1</v>
      </c>
      <c r="L137" s="1" t="s">
        <v>90</v>
      </c>
      <c r="M137" s="1" t="s">
        <v>39</v>
      </c>
      <c r="N137" s="1" t="s">
        <v>71</v>
      </c>
      <c r="O137" s="1" t="s">
        <v>127</v>
      </c>
      <c r="P137" s="1" t="s">
        <v>105</v>
      </c>
      <c r="Q137" s="1" t="s">
        <v>99</v>
      </c>
      <c r="R137" s="1" t="s">
        <v>154</v>
      </c>
      <c r="S137" s="1" t="s">
        <v>159</v>
      </c>
    </row>
    <row r="138" spans="1:19" x14ac:dyDescent="0.25">
      <c r="A138" s="48">
        <v>9</v>
      </c>
      <c r="B138" s="1" t="s">
        <v>223</v>
      </c>
      <c r="D138" s="1" t="s">
        <v>71</v>
      </c>
      <c r="E138" s="1" t="s">
        <v>71</v>
      </c>
      <c r="F138" s="1" t="s">
        <v>72</v>
      </c>
      <c r="G138" s="1">
        <v>39</v>
      </c>
      <c r="H138" s="1" t="s">
        <v>78</v>
      </c>
      <c r="I138" s="1" t="s">
        <v>89</v>
      </c>
      <c r="J138" s="1" t="s">
        <v>4</v>
      </c>
      <c r="K138" s="1">
        <v>1</v>
      </c>
      <c r="L138" s="1" t="s">
        <v>90</v>
      </c>
      <c r="M138" s="1" t="s">
        <v>39</v>
      </c>
      <c r="N138" s="1" t="s">
        <v>75</v>
      </c>
      <c r="O138" s="1" t="s">
        <v>60</v>
      </c>
      <c r="P138" s="1" t="s">
        <v>60</v>
      </c>
      <c r="Q138" s="1" t="s">
        <v>75</v>
      </c>
      <c r="R138" s="1" t="s">
        <v>154</v>
      </c>
      <c r="S138" s="1" t="s">
        <v>39</v>
      </c>
    </row>
    <row r="139" spans="1:19" x14ac:dyDescent="0.25">
      <c r="A139" s="48">
        <v>9</v>
      </c>
      <c r="B139" s="1" t="s">
        <v>224</v>
      </c>
      <c r="D139" s="1" t="s">
        <v>71</v>
      </c>
      <c r="E139" s="1" t="s">
        <v>71</v>
      </c>
      <c r="F139" s="1" t="s">
        <v>79</v>
      </c>
      <c r="G139" s="1">
        <v>39</v>
      </c>
      <c r="H139" s="1" t="s">
        <v>78</v>
      </c>
      <c r="I139" s="1" t="s">
        <v>77</v>
      </c>
      <c r="J139" s="1" t="s">
        <v>10</v>
      </c>
      <c r="K139" s="1">
        <v>1</v>
      </c>
      <c r="L139" s="1" t="s">
        <v>90</v>
      </c>
      <c r="M139" s="1" t="s">
        <v>39</v>
      </c>
      <c r="N139" s="1" t="s">
        <v>71</v>
      </c>
      <c r="O139" s="1" t="s">
        <v>127</v>
      </c>
      <c r="P139" s="1" t="s">
        <v>129</v>
      </c>
      <c r="Q139" s="1" t="s">
        <v>97</v>
      </c>
      <c r="R139" s="1" t="s">
        <v>154</v>
      </c>
      <c r="S139" s="1" t="s">
        <v>159</v>
      </c>
    </row>
    <row r="140" spans="1:19" x14ac:dyDescent="0.25">
      <c r="A140" s="48">
        <v>9</v>
      </c>
      <c r="B140" s="1" t="s">
        <v>224</v>
      </c>
      <c r="D140" s="1" t="s">
        <v>71</v>
      </c>
      <c r="E140" s="1" t="s">
        <v>71</v>
      </c>
      <c r="F140" s="1" t="s">
        <v>72</v>
      </c>
      <c r="G140" s="1">
        <v>19</v>
      </c>
      <c r="H140" s="1" t="s">
        <v>78</v>
      </c>
      <c r="I140" s="1" t="s">
        <v>73</v>
      </c>
      <c r="J140" s="1" t="s">
        <v>75</v>
      </c>
      <c r="K140" s="1">
        <v>4</v>
      </c>
      <c r="L140" s="1" t="s">
        <v>91</v>
      </c>
      <c r="M140" s="1" t="s">
        <v>3</v>
      </c>
      <c r="N140" s="1" t="s">
        <v>71</v>
      </c>
      <c r="O140" s="1" t="s">
        <v>105</v>
      </c>
      <c r="P140" s="1" t="s">
        <v>127</v>
      </c>
      <c r="Q140" s="1" t="s">
        <v>97</v>
      </c>
      <c r="R140" s="1" t="s">
        <v>154</v>
      </c>
      <c r="S140" s="1" t="s">
        <v>105</v>
      </c>
    </row>
    <row r="141" spans="1:19" x14ac:dyDescent="0.25">
      <c r="A141" s="48">
        <v>9</v>
      </c>
      <c r="B141" s="1" t="s">
        <v>225</v>
      </c>
      <c r="D141" s="1" t="s">
        <v>71</v>
      </c>
      <c r="E141" s="1" t="s">
        <v>71</v>
      </c>
      <c r="F141" s="1" t="s">
        <v>72</v>
      </c>
      <c r="G141" s="1">
        <v>64</v>
      </c>
      <c r="H141" s="1" t="s">
        <v>78</v>
      </c>
      <c r="I141" s="1" t="s">
        <v>82</v>
      </c>
      <c r="J141" s="1" t="s">
        <v>10</v>
      </c>
      <c r="K141" s="1">
        <v>1</v>
      </c>
      <c r="L141" s="1" t="s">
        <v>90</v>
      </c>
      <c r="M141" s="1" t="s">
        <v>39</v>
      </c>
      <c r="N141" s="1" t="s">
        <v>71</v>
      </c>
      <c r="O141" s="1" t="s">
        <v>127</v>
      </c>
      <c r="P141" s="1" t="s">
        <v>105</v>
      </c>
      <c r="Q141" s="1" t="s">
        <v>97</v>
      </c>
      <c r="R141" s="1" t="s">
        <v>154</v>
      </c>
      <c r="S141" s="1" t="s">
        <v>39</v>
      </c>
    </row>
    <row r="142" spans="1:19" x14ac:dyDescent="0.25">
      <c r="A142" s="48">
        <v>9</v>
      </c>
      <c r="B142" s="1" t="s">
        <v>226</v>
      </c>
      <c r="D142" s="1" t="s">
        <v>71</v>
      </c>
      <c r="E142" s="1" t="s">
        <v>71</v>
      </c>
      <c r="F142" s="1" t="s">
        <v>72</v>
      </c>
      <c r="G142" s="1">
        <v>19</v>
      </c>
      <c r="H142" s="1" t="s">
        <v>125</v>
      </c>
      <c r="I142" s="1" t="s">
        <v>73</v>
      </c>
      <c r="J142" s="1" t="s">
        <v>39</v>
      </c>
      <c r="K142" s="1">
        <v>1</v>
      </c>
      <c r="L142" s="1" t="s">
        <v>85</v>
      </c>
      <c r="M142" s="1" t="s">
        <v>4</v>
      </c>
      <c r="N142" s="1" t="s">
        <v>71</v>
      </c>
      <c r="O142" s="1" t="s">
        <v>105</v>
      </c>
      <c r="P142" s="1" t="s">
        <v>120</v>
      </c>
      <c r="Q142" s="1" t="s">
        <v>97</v>
      </c>
      <c r="R142" s="1" t="s">
        <v>154</v>
      </c>
      <c r="S142" s="1" t="s">
        <v>159</v>
      </c>
    </row>
    <row r="143" spans="1:19" x14ac:dyDescent="0.25">
      <c r="A143" s="48">
        <v>9</v>
      </c>
      <c r="B143" s="1" t="s">
        <v>226</v>
      </c>
      <c r="D143" s="1" t="s">
        <v>71</v>
      </c>
      <c r="E143" s="1" t="s">
        <v>71</v>
      </c>
      <c r="F143" s="1" t="s">
        <v>79</v>
      </c>
      <c r="G143" s="1">
        <v>62</v>
      </c>
      <c r="H143" s="1" t="s">
        <v>76</v>
      </c>
      <c r="I143" s="1" t="s">
        <v>82</v>
      </c>
      <c r="J143" s="1" t="s">
        <v>10</v>
      </c>
      <c r="K143" s="1">
        <v>1</v>
      </c>
      <c r="L143" s="1" t="s">
        <v>75</v>
      </c>
      <c r="M143" s="1" t="s">
        <v>120</v>
      </c>
      <c r="N143" s="1" t="s">
        <v>71</v>
      </c>
      <c r="O143" s="1" t="s">
        <v>120</v>
      </c>
      <c r="P143" s="1" t="s">
        <v>127</v>
      </c>
      <c r="Q143" s="1" t="s">
        <v>99</v>
      </c>
      <c r="R143" s="1" t="s">
        <v>154</v>
      </c>
      <c r="S143" s="1" t="s">
        <v>159</v>
      </c>
    </row>
    <row r="144" spans="1:19" x14ac:dyDescent="0.25">
      <c r="A144" s="48">
        <v>9</v>
      </c>
      <c r="B144" s="1" t="s">
        <v>227</v>
      </c>
      <c r="D144" s="1" t="s">
        <v>71</v>
      </c>
      <c r="E144" s="1" t="s">
        <v>71</v>
      </c>
      <c r="F144" s="1" t="s">
        <v>72</v>
      </c>
      <c r="G144" s="1">
        <v>18</v>
      </c>
      <c r="H144" s="1" t="s">
        <v>78</v>
      </c>
      <c r="I144" s="1" t="s">
        <v>73</v>
      </c>
      <c r="J144" s="1" t="s">
        <v>10</v>
      </c>
      <c r="K144" s="1">
        <v>1</v>
      </c>
      <c r="L144" s="1" t="s">
        <v>85</v>
      </c>
      <c r="M144" s="1" t="s">
        <v>4</v>
      </c>
      <c r="N144" s="1" t="s">
        <v>71</v>
      </c>
      <c r="O144" s="1" t="s">
        <v>105</v>
      </c>
      <c r="P144" s="1" t="s">
        <v>127</v>
      </c>
      <c r="Q144" s="1" t="s">
        <v>97</v>
      </c>
      <c r="R144" s="1" t="s">
        <v>154</v>
      </c>
      <c r="S144" s="1" t="s">
        <v>159</v>
      </c>
    </row>
    <row r="145" spans="1:19" x14ac:dyDescent="0.25">
      <c r="A145" s="48">
        <v>9</v>
      </c>
      <c r="B145" s="1" t="s">
        <v>227</v>
      </c>
      <c r="D145" s="1" t="s">
        <v>71</v>
      </c>
      <c r="E145" s="1" t="s">
        <v>71</v>
      </c>
      <c r="F145" s="1" t="s">
        <v>79</v>
      </c>
      <c r="G145" s="1">
        <v>51</v>
      </c>
      <c r="H145" s="1" t="s">
        <v>78</v>
      </c>
      <c r="I145" s="1" t="s">
        <v>82</v>
      </c>
      <c r="J145" s="1" t="s">
        <v>39</v>
      </c>
      <c r="K145" s="1">
        <v>1</v>
      </c>
      <c r="L145" s="1" t="s">
        <v>81</v>
      </c>
      <c r="M145" s="1" t="s">
        <v>129</v>
      </c>
      <c r="N145" s="1" t="s">
        <v>71</v>
      </c>
      <c r="O145" s="1" t="s">
        <v>129</v>
      </c>
      <c r="P145" s="1" t="s">
        <v>127</v>
      </c>
      <c r="Q145" s="1" t="s">
        <v>97</v>
      </c>
      <c r="R145" s="1" t="s">
        <v>154</v>
      </c>
      <c r="S145" s="1" t="s">
        <v>159</v>
      </c>
    </row>
    <row r="146" spans="1:19" x14ac:dyDescent="0.25">
      <c r="A146" s="48">
        <v>9</v>
      </c>
      <c r="B146" s="1" t="s">
        <v>227</v>
      </c>
      <c r="D146" s="1" t="s">
        <v>71</v>
      </c>
      <c r="E146" s="1" t="s">
        <v>71</v>
      </c>
      <c r="F146" s="1" t="s">
        <v>79</v>
      </c>
      <c r="G146" s="1">
        <v>22</v>
      </c>
      <c r="H146" s="1" t="s">
        <v>125</v>
      </c>
      <c r="I146" s="1" t="s">
        <v>73</v>
      </c>
      <c r="J146" s="1" t="s">
        <v>14</v>
      </c>
      <c r="K146" s="1">
        <v>1</v>
      </c>
      <c r="L146" s="1" t="s">
        <v>81</v>
      </c>
      <c r="M146" s="1" t="s">
        <v>129</v>
      </c>
      <c r="N146" s="1" t="s">
        <v>71</v>
      </c>
      <c r="O146" s="1" t="s">
        <v>129</v>
      </c>
      <c r="P146" s="1" t="s">
        <v>127</v>
      </c>
      <c r="Q146" s="1" t="s">
        <v>97</v>
      </c>
      <c r="R146" s="1" t="s">
        <v>154</v>
      </c>
      <c r="S146" s="1" t="s">
        <v>159</v>
      </c>
    </row>
    <row r="147" spans="1:19" x14ac:dyDescent="0.25">
      <c r="A147" s="48">
        <v>9</v>
      </c>
      <c r="B147" s="1" t="s">
        <v>227</v>
      </c>
      <c r="D147" s="1" t="s">
        <v>71</v>
      </c>
      <c r="E147" s="1" t="s">
        <v>71</v>
      </c>
      <c r="F147" s="1" t="s">
        <v>79</v>
      </c>
      <c r="G147" s="1">
        <v>63</v>
      </c>
      <c r="H147" s="1" t="s">
        <v>125</v>
      </c>
      <c r="I147" s="1" t="s">
        <v>83</v>
      </c>
      <c r="J147" s="1" t="s">
        <v>39</v>
      </c>
      <c r="K147" s="1">
        <v>1</v>
      </c>
      <c r="L147" s="1" t="s">
        <v>90</v>
      </c>
      <c r="M147" s="1" t="s">
        <v>39</v>
      </c>
      <c r="N147" s="1" t="s">
        <v>71</v>
      </c>
      <c r="O147" s="1" t="s">
        <v>127</v>
      </c>
      <c r="P147" s="1" t="s">
        <v>105</v>
      </c>
      <c r="Q147" s="1" t="s">
        <v>99</v>
      </c>
      <c r="R147" s="1" t="s">
        <v>154</v>
      </c>
      <c r="S147" s="1" t="s">
        <v>159</v>
      </c>
    </row>
    <row r="148" spans="1:19" x14ac:dyDescent="0.25">
      <c r="A148" s="48">
        <v>9</v>
      </c>
      <c r="B148" s="1" t="s">
        <v>202</v>
      </c>
      <c r="D148" s="1" t="s">
        <v>71</v>
      </c>
      <c r="E148" s="1" t="s">
        <v>71</v>
      </c>
      <c r="F148" s="1" t="s">
        <v>79</v>
      </c>
      <c r="G148" s="1">
        <v>67</v>
      </c>
      <c r="H148" s="1" t="s">
        <v>76</v>
      </c>
      <c r="I148" s="1" t="s">
        <v>82</v>
      </c>
      <c r="J148" s="1" t="s">
        <v>17</v>
      </c>
      <c r="K148" s="1">
        <v>1</v>
      </c>
      <c r="L148" s="1" t="s">
        <v>90</v>
      </c>
      <c r="M148" s="1" t="s">
        <v>39</v>
      </c>
      <c r="N148" s="1" t="s">
        <v>71</v>
      </c>
      <c r="O148" s="1" t="s">
        <v>127</v>
      </c>
      <c r="P148" s="1" t="s">
        <v>105</v>
      </c>
      <c r="Q148" s="1" t="s">
        <v>97</v>
      </c>
      <c r="R148" s="1" t="s">
        <v>154</v>
      </c>
      <c r="S148" s="1" t="s">
        <v>159</v>
      </c>
    </row>
    <row r="149" spans="1:19" x14ac:dyDescent="0.25">
      <c r="A149" s="48">
        <v>9</v>
      </c>
      <c r="B149" s="1" t="s">
        <v>202</v>
      </c>
      <c r="D149" s="1" t="s">
        <v>71</v>
      </c>
      <c r="E149" s="1" t="s">
        <v>71</v>
      </c>
      <c r="F149" s="1" t="s">
        <v>72</v>
      </c>
      <c r="G149" s="1">
        <v>21</v>
      </c>
      <c r="H149" s="1" t="s">
        <v>125</v>
      </c>
      <c r="I149" s="1" t="s">
        <v>73</v>
      </c>
      <c r="J149" s="1" t="s">
        <v>17</v>
      </c>
      <c r="K149" s="1">
        <v>1</v>
      </c>
      <c r="L149" s="1" t="s">
        <v>86</v>
      </c>
      <c r="M149" s="1" t="s">
        <v>129</v>
      </c>
      <c r="N149" s="1" t="s">
        <v>71</v>
      </c>
      <c r="O149" s="1" t="s">
        <v>129</v>
      </c>
      <c r="P149" s="1" t="s">
        <v>127</v>
      </c>
      <c r="Q149" s="1" t="s">
        <v>97</v>
      </c>
      <c r="R149" s="1" t="s">
        <v>154</v>
      </c>
      <c r="S149" s="1" t="s">
        <v>159</v>
      </c>
    </row>
    <row r="150" spans="1:19" x14ac:dyDescent="0.25">
      <c r="A150" s="48">
        <v>9</v>
      </c>
      <c r="B150" s="1" t="s">
        <v>202</v>
      </c>
      <c r="D150" s="1" t="s">
        <v>71</v>
      </c>
      <c r="E150" s="1" t="s">
        <v>71</v>
      </c>
      <c r="F150" s="1" t="s">
        <v>79</v>
      </c>
      <c r="G150" s="1">
        <v>41</v>
      </c>
      <c r="H150" s="1" t="s">
        <v>78</v>
      </c>
      <c r="I150" s="1" t="s">
        <v>80</v>
      </c>
      <c r="J150" s="1" t="s">
        <v>17</v>
      </c>
      <c r="K150" s="1">
        <v>1</v>
      </c>
      <c r="L150" s="1" t="s">
        <v>88</v>
      </c>
      <c r="M150" s="1" t="s">
        <v>105</v>
      </c>
      <c r="N150" s="1" t="s">
        <v>71</v>
      </c>
      <c r="O150" s="1" t="s">
        <v>105</v>
      </c>
      <c r="P150" s="1" t="s">
        <v>127</v>
      </c>
      <c r="Q150" s="1" t="s">
        <v>98</v>
      </c>
      <c r="R150" s="1" t="s">
        <v>154</v>
      </c>
      <c r="S150" s="1" t="s">
        <v>159</v>
      </c>
    </row>
    <row r="151" spans="1:19" x14ac:dyDescent="0.25">
      <c r="A151" s="48">
        <v>9</v>
      </c>
      <c r="B151" s="1" t="s">
        <v>228</v>
      </c>
      <c r="D151" s="1" t="s">
        <v>71</v>
      </c>
      <c r="E151" s="1" t="s">
        <v>71</v>
      </c>
      <c r="F151" s="1" t="s">
        <v>72</v>
      </c>
      <c r="G151" s="1">
        <v>39</v>
      </c>
      <c r="H151" s="1" t="s">
        <v>76</v>
      </c>
      <c r="I151" s="1" t="s">
        <v>82</v>
      </c>
      <c r="J151" s="1" t="s">
        <v>10</v>
      </c>
      <c r="K151" s="1">
        <v>1</v>
      </c>
      <c r="L151" s="1" t="s">
        <v>90</v>
      </c>
      <c r="M151" s="1" t="s">
        <v>39</v>
      </c>
      <c r="N151" s="1" t="s">
        <v>71</v>
      </c>
      <c r="O151" s="1" t="s">
        <v>16</v>
      </c>
      <c r="P151" s="1" t="s">
        <v>16</v>
      </c>
      <c r="Q151" s="1" t="s">
        <v>97</v>
      </c>
      <c r="R151" s="1" t="s">
        <v>154</v>
      </c>
      <c r="S151" s="1" t="s">
        <v>159</v>
      </c>
    </row>
    <row r="152" spans="1:19" x14ac:dyDescent="0.25">
      <c r="A152" s="48">
        <v>9</v>
      </c>
      <c r="B152" s="1" t="s">
        <v>228</v>
      </c>
      <c r="D152" s="1" t="s">
        <v>71</v>
      </c>
      <c r="E152" s="1" t="s">
        <v>71</v>
      </c>
      <c r="F152" s="1" t="s">
        <v>79</v>
      </c>
      <c r="G152" s="1">
        <v>20</v>
      </c>
      <c r="H152" s="1" t="s">
        <v>78</v>
      </c>
      <c r="I152" s="1" t="s">
        <v>73</v>
      </c>
      <c r="J152" s="1" t="s">
        <v>4</v>
      </c>
      <c r="K152" s="1">
        <v>1</v>
      </c>
      <c r="L152" s="1" t="s">
        <v>90</v>
      </c>
      <c r="M152" s="1" t="s">
        <v>39</v>
      </c>
      <c r="N152" s="1" t="s">
        <v>71</v>
      </c>
      <c r="O152" s="1" t="s">
        <v>127</v>
      </c>
      <c r="P152" s="1" t="s">
        <v>105</v>
      </c>
      <c r="Q152" s="1" t="s">
        <v>97</v>
      </c>
      <c r="R152" s="1" t="s">
        <v>154</v>
      </c>
      <c r="S152" s="1" t="s">
        <v>159</v>
      </c>
    </row>
    <row r="153" spans="1:19" x14ac:dyDescent="0.25">
      <c r="A153" s="48">
        <v>10</v>
      </c>
      <c r="B153" s="1" t="s">
        <v>229</v>
      </c>
      <c r="D153" s="1" t="s">
        <v>71</v>
      </c>
      <c r="E153" s="1" t="s">
        <v>71</v>
      </c>
      <c r="F153" s="1" t="s">
        <v>79</v>
      </c>
      <c r="G153" s="1">
        <v>23</v>
      </c>
      <c r="H153" s="1" t="s">
        <v>125</v>
      </c>
      <c r="I153" s="1" t="s">
        <v>73</v>
      </c>
      <c r="J153" s="1" t="s">
        <v>17</v>
      </c>
      <c r="K153" s="1">
        <v>1</v>
      </c>
      <c r="L153" s="1" t="s">
        <v>86</v>
      </c>
      <c r="M153" s="1" t="s">
        <v>129</v>
      </c>
      <c r="N153" s="1" t="s">
        <v>71</v>
      </c>
      <c r="O153" s="1" t="s">
        <v>129</v>
      </c>
      <c r="P153" s="1" t="s">
        <v>127</v>
      </c>
      <c r="Q153" s="1" t="s">
        <v>97</v>
      </c>
      <c r="R153" s="1" t="s">
        <v>154</v>
      </c>
      <c r="S153" s="1" t="s">
        <v>159</v>
      </c>
    </row>
    <row r="154" spans="1:19" x14ac:dyDescent="0.25">
      <c r="A154" s="48">
        <v>10</v>
      </c>
      <c r="B154" s="1" t="s">
        <v>229</v>
      </c>
      <c r="D154" s="1" t="s">
        <v>71</v>
      </c>
      <c r="E154" s="1" t="s">
        <v>71</v>
      </c>
      <c r="F154" s="1" t="s">
        <v>72</v>
      </c>
      <c r="G154" s="1">
        <v>33</v>
      </c>
      <c r="H154" s="1" t="s">
        <v>78</v>
      </c>
      <c r="I154" s="1" t="s">
        <v>84</v>
      </c>
      <c r="J154" s="1" t="s">
        <v>14</v>
      </c>
      <c r="K154" s="1">
        <v>1</v>
      </c>
      <c r="L154" s="1" t="s">
        <v>86</v>
      </c>
      <c r="M154" s="1" t="s">
        <v>129</v>
      </c>
      <c r="N154" s="1" t="s">
        <v>71</v>
      </c>
      <c r="O154" s="1" t="s">
        <v>129</v>
      </c>
      <c r="P154" s="1" t="s">
        <v>127</v>
      </c>
      <c r="Q154" s="1" t="s">
        <v>97</v>
      </c>
      <c r="R154" s="1" t="s">
        <v>154</v>
      </c>
      <c r="S154" s="1" t="s">
        <v>105</v>
      </c>
    </row>
    <row r="155" spans="1:19" x14ac:dyDescent="0.25">
      <c r="A155" s="48">
        <v>10</v>
      </c>
      <c r="B155" s="1" t="s">
        <v>229</v>
      </c>
      <c r="D155" s="1" t="s">
        <v>71</v>
      </c>
      <c r="E155" s="1" t="s">
        <v>71</v>
      </c>
      <c r="F155" s="1" t="s">
        <v>79</v>
      </c>
      <c r="G155" s="1">
        <v>35</v>
      </c>
      <c r="H155" s="1" t="s">
        <v>78</v>
      </c>
      <c r="I155" s="1" t="s">
        <v>89</v>
      </c>
      <c r="J155" s="1" t="s">
        <v>10</v>
      </c>
      <c r="K155" s="1">
        <v>1</v>
      </c>
      <c r="L155" s="1" t="s">
        <v>88</v>
      </c>
      <c r="M155" s="1" t="s">
        <v>105</v>
      </c>
      <c r="N155" s="1" t="s">
        <v>71</v>
      </c>
      <c r="O155" s="1" t="s">
        <v>105</v>
      </c>
      <c r="P155" s="1" t="s">
        <v>127</v>
      </c>
      <c r="Q155" s="1" t="s">
        <v>98</v>
      </c>
      <c r="R155" s="1" t="s">
        <v>154</v>
      </c>
      <c r="S155" s="1" t="s">
        <v>159</v>
      </c>
    </row>
    <row r="156" spans="1:19" x14ac:dyDescent="0.25">
      <c r="A156" s="48">
        <v>10</v>
      </c>
      <c r="B156" s="1" t="s">
        <v>230</v>
      </c>
      <c r="D156" s="1" t="s">
        <v>71</v>
      </c>
      <c r="E156" s="1" t="s">
        <v>71</v>
      </c>
      <c r="F156" s="1" t="s">
        <v>72</v>
      </c>
      <c r="G156" s="1">
        <v>38</v>
      </c>
      <c r="H156" s="1" t="s">
        <v>78</v>
      </c>
      <c r="I156" s="1" t="s">
        <v>82</v>
      </c>
      <c r="J156" s="1" t="s">
        <v>39</v>
      </c>
      <c r="K156" s="1">
        <v>2</v>
      </c>
      <c r="L156" s="1" t="s">
        <v>85</v>
      </c>
      <c r="M156" s="1" t="s">
        <v>4</v>
      </c>
      <c r="N156" s="1" t="s">
        <v>71</v>
      </c>
      <c r="O156" s="1" t="s">
        <v>105</v>
      </c>
      <c r="P156" s="1" t="s">
        <v>127</v>
      </c>
      <c r="Q156" s="1" t="s">
        <v>97</v>
      </c>
      <c r="R156" s="1" t="s">
        <v>154</v>
      </c>
      <c r="S156" s="1" t="s">
        <v>159</v>
      </c>
    </row>
    <row r="157" spans="1:19" x14ac:dyDescent="0.25">
      <c r="A157" s="48">
        <v>10</v>
      </c>
      <c r="B157" s="1" t="s">
        <v>230</v>
      </c>
      <c r="D157" s="1" t="s">
        <v>71</v>
      </c>
      <c r="E157" s="1" t="s">
        <v>71</v>
      </c>
      <c r="F157" s="1" t="s">
        <v>79</v>
      </c>
      <c r="G157" s="1">
        <v>44</v>
      </c>
      <c r="H157" s="1" t="s">
        <v>78</v>
      </c>
      <c r="I157" s="1" t="s">
        <v>80</v>
      </c>
      <c r="J157" s="1" t="s">
        <v>10</v>
      </c>
      <c r="K157" s="1">
        <v>1</v>
      </c>
      <c r="L157" s="1" t="s">
        <v>74</v>
      </c>
      <c r="M157" s="1" t="s">
        <v>127</v>
      </c>
      <c r="N157" s="1" t="s">
        <v>71</v>
      </c>
      <c r="O157" s="1" t="s">
        <v>127</v>
      </c>
      <c r="P157" s="1" t="s">
        <v>105</v>
      </c>
      <c r="Q157" s="1" t="s">
        <v>98</v>
      </c>
      <c r="R157" s="1" t="s">
        <v>154</v>
      </c>
      <c r="S157" s="1" t="s">
        <v>159</v>
      </c>
    </row>
    <row r="158" spans="1:19" x14ac:dyDescent="0.25">
      <c r="A158" s="48">
        <v>10</v>
      </c>
      <c r="B158" s="1" t="s">
        <v>231</v>
      </c>
      <c r="D158" s="1" t="s">
        <v>71</v>
      </c>
      <c r="E158" s="1" t="s">
        <v>71</v>
      </c>
      <c r="F158" s="1" t="s">
        <v>72</v>
      </c>
      <c r="G158" s="1">
        <v>62</v>
      </c>
      <c r="H158" s="1" t="s">
        <v>78</v>
      </c>
      <c r="I158" s="1" t="s">
        <v>82</v>
      </c>
      <c r="J158" s="1" t="s">
        <v>7</v>
      </c>
      <c r="K158" s="1">
        <v>2</v>
      </c>
      <c r="L158" s="1" t="s">
        <v>90</v>
      </c>
      <c r="M158" s="1" t="s">
        <v>39</v>
      </c>
      <c r="N158" s="1" t="s">
        <v>71</v>
      </c>
      <c r="O158" s="1" t="s">
        <v>127</v>
      </c>
      <c r="P158" s="1" t="s">
        <v>129</v>
      </c>
      <c r="Q158" s="1" t="s">
        <v>98</v>
      </c>
      <c r="R158" s="1" t="s">
        <v>154</v>
      </c>
      <c r="S158" s="1" t="s">
        <v>127</v>
      </c>
    </row>
    <row r="159" spans="1:19" x14ac:dyDescent="0.25">
      <c r="A159" s="48">
        <v>10</v>
      </c>
      <c r="B159" s="1" t="s">
        <v>232</v>
      </c>
      <c r="D159" s="1" t="s">
        <v>71</v>
      </c>
      <c r="E159" s="1" t="s">
        <v>71</v>
      </c>
      <c r="F159" s="1" t="s">
        <v>79</v>
      </c>
      <c r="G159" s="1">
        <v>25</v>
      </c>
      <c r="H159" s="1" t="s">
        <v>125</v>
      </c>
      <c r="I159" s="1" t="s">
        <v>89</v>
      </c>
      <c r="J159" s="1" t="s">
        <v>10</v>
      </c>
      <c r="K159" s="1">
        <v>2</v>
      </c>
      <c r="L159" s="1" t="s">
        <v>74</v>
      </c>
      <c r="M159" s="1" t="s">
        <v>127</v>
      </c>
      <c r="N159" s="1" t="s">
        <v>71</v>
      </c>
      <c r="O159" s="1" t="s">
        <v>127</v>
      </c>
      <c r="P159" s="1" t="s">
        <v>129</v>
      </c>
      <c r="Q159" s="1" t="s">
        <v>99</v>
      </c>
      <c r="R159" s="1" t="s">
        <v>154</v>
      </c>
      <c r="S159" s="1" t="s">
        <v>159</v>
      </c>
    </row>
    <row r="160" spans="1:19" x14ac:dyDescent="0.25">
      <c r="A160" s="48">
        <v>10</v>
      </c>
      <c r="B160" s="1" t="s">
        <v>233</v>
      </c>
      <c r="D160" s="1" t="s">
        <v>71</v>
      </c>
      <c r="E160" s="1" t="s">
        <v>71</v>
      </c>
      <c r="F160" s="1" t="s">
        <v>79</v>
      </c>
      <c r="G160" s="1">
        <v>35</v>
      </c>
      <c r="H160" s="1" t="s">
        <v>78</v>
      </c>
      <c r="I160" s="1" t="s">
        <v>80</v>
      </c>
      <c r="J160" s="1" t="s">
        <v>39</v>
      </c>
      <c r="K160" s="1">
        <v>1</v>
      </c>
      <c r="L160" s="1" t="s">
        <v>75</v>
      </c>
      <c r="M160" s="1" t="s">
        <v>120</v>
      </c>
      <c r="N160" s="1" t="s">
        <v>71</v>
      </c>
      <c r="O160" s="1" t="s">
        <v>120</v>
      </c>
      <c r="P160" s="1" t="s">
        <v>127</v>
      </c>
      <c r="Q160" s="1" t="s">
        <v>98</v>
      </c>
      <c r="R160" s="1" t="s">
        <v>154</v>
      </c>
      <c r="S160" s="1" t="s">
        <v>105</v>
      </c>
    </row>
    <row r="161" spans="1:19" x14ac:dyDescent="0.25">
      <c r="A161" s="48">
        <v>10</v>
      </c>
      <c r="B161" s="1" t="s">
        <v>234</v>
      </c>
      <c r="D161" s="1" t="s">
        <v>71</v>
      </c>
      <c r="E161" s="1" t="s">
        <v>71</v>
      </c>
      <c r="F161" s="1" t="s">
        <v>72</v>
      </c>
      <c r="G161" s="1">
        <v>44</v>
      </c>
      <c r="H161" s="1" t="s">
        <v>125</v>
      </c>
      <c r="I161" s="1" t="s">
        <v>84</v>
      </c>
      <c r="J161" s="1" t="s">
        <v>3</v>
      </c>
      <c r="K161" s="1">
        <v>1</v>
      </c>
      <c r="L161" s="1" t="s">
        <v>91</v>
      </c>
      <c r="M161" s="1" t="s">
        <v>3</v>
      </c>
      <c r="N161" s="1" t="s">
        <v>71</v>
      </c>
      <c r="O161" s="1" t="s">
        <v>105</v>
      </c>
      <c r="P161" s="1" t="s">
        <v>127</v>
      </c>
      <c r="Q161" s="1" t="s">
        <v>97</v>
      </c>
      <c r="R161" s="1" t="s">
        <v>154</v>
      </c>
      <c r="S161" s="1" t="s">
        <v>159</v>
      </c>
    </row>
    <row r="162" spans="1:19" x14ac:dyDescent="0.25">
      <c r="A162" s="48">
        <v>11</v>
      </c>
      <c r="B162" s="1" t="s">
        <v>235</v>
      </c>
      <c r="D162" s="1" t="s">
        <v>71</v>
      </c>
      <c r="E162" s="1" t="s">
        <v>71</v>
      </c>
      <c r="F162" s="1" t="s">
        <v>79</v>
      </c>
      <c r="G162" s="1">
        <v>43</v>
      </c>
      <c r="H162" s="1" t="s">
        <v>76</v>
      </c>
      <c r="I162" s="1" t="s">
        <v>80</v>
      </c>
      <c r="J162" s="1" t="s">
        <v>39</v>
      </c>
      <c r="K162" s="1">
        <v>1</v>
      </c>
      <c r="L162" s="1" t="s">
        <v>81</v>
      </c>
      <c r="M162" s="1" t="s">
        <v>129</v>
      </c>
      <c r="N162" s="1" t="s">
        <v>71</v>
      </c>
      <c r="O162" s="1" t="s">
        <v>129</v>
      </c>
      <c r="P162" s="1" t="s">
        <v>16</v>
      </c>
      <c r="Q162" s="1" t="s">
        <v>98</v>
      </c>
      <c r="R162" s="1" t="s">
        <v>154</v>
      </c>
      <c r="S162" s="1" t="s">
        <v>159</v>
      </c>
    </row>
    <row r="163" spans="1:19" x14ac:dyDescent="0.25">
      <c r="A163" s="48">
        <v>11</v>
      </c>
      <c r="B163" s="1" t="s">
        <v>236</v>
      </c>
      <c r="D163" s="1" t="s">
        <v>71</v>
      </c>
      <c r="E163" s="1" t="s">
        <v>71</v>
      </c>
      <c r="F163" s="1" t="s">
        <v>72</v>
      </c>
      <c r="G163" s="1">
        <v>65</v>
      </c>
      <c r="H163" s="1" t="s">
        <v>125</v>
      </c>
      <c r="I163" s="1" t="s">
        <v>83</v>
      </c>
      <c r="J163" s="1" t="s">
        <v>10</v>
      </c>
      <c r="K163" s="1">
        <v>1</v>
      </c>
      <c r="L163" s="1" t="s">
        <v>90</v>
      </c>
      <c r="M163" s="1" t="s">
        <v>127</v>
      </c>
      <c r="N163" s="1" t="s">
        <v>71</v>
      </c>
      <c r="O163" s="1" t="s">
        <v>16</v>
      </c>
      <c r="P163" s="1" t="s">
        <v>16</v>
      </c>
      <c r="Q163" s="1" t="s">
        <v>97</v>
      </c>
      <c r="R163" s="1" t="s">
        <v>154</v>
      </c>
      <c r="S163" s="1" t="s">
        <v>159</v>
      </c>
    </row>
    <row r="164" spans="1:19" x14ac:dyDescent="0.25">
      <c r="A164" s="48">
        <v>11</v>
      </c>
      <c r="B164" s="1" t="s">
        <v>237</v>
      </c>
      <c r="D164" s="1" t="s">
        <v>71</v>
      </c>
      <c r="E164" s="1" t="s">
        <v>71</v>
      </c>
      <c r="F164" s="1" t="s">
        <v>72</v>
      </c>
      <c r="G164" s="1">
        <v>38</v>
      </c>
      <c r="H164" s="1" t="s">
        <v>78</v>
      </c>
      <c r="I164" s="1" t="s">
        <v>82</v>
      </c>
      <c r="J164" s="1" t="s">
        <v>75</v>
      </c>
      <c r="K164" s="1">
        <v>2</v>
      </c>
      <c r="L164" s="1" t="s">
        <v>116</v>
      </c>
      <c r="M164" s="1" t="s">
        <v>17</v>
      </c>
      <c r="N164" s="1" t="s">
        <v>71</v>
      </c>
      <c r="O164" s="1" t="s">
        <v>16</v>
      </c>
      <c r="P164" s="1" t="s">
        <v>16</v>
      </c>
      <c r="Q164" s="1" t="s">
        <v>99</v>
      </c>
      <c r="R164" s="1" t="s">
        <v>154</v>
      </c>
      <c r="S164" s="1" t="s">
        <v>159</v>
      </c>
    </row>
    <row r="165" spans="1:19" x14ac:dyDescent="0.25">
      <c r="A165" s="48">
        <v>11</v>
      </c>
      <c r="B165" s="1" t="s">
        <v>238</v>
      </c>
      <c r="D165" s="1" t="s">
        <v>71</v>
      </c>
      <c r="E165" s="1" t="s">
        <v>71</v>
      </c>
      <c r="F165" s="1" t="s">
        <v>79</v>
      </c>
      <c r="G165" s="1">
        <v>54</v>
      </c>
      <c r="H165" s="1" t="s">
        <v>78</v>
      </c>
      <c r="I165" s="1" t="s">
        <v>75</v>
      </c>
      <c r="J165" s="1" t="s">
        <v>10</v>
      </c>
      <c r="K165" s="1">
        <v>1</v>
      </c>
      <c r="L165" s="1" t="s">
        <v>143</v>
      </c>
      <c r="M165" s="1" t="s">
        <v>16</v>
      </c>
      <c r="N165" s="1" t="s">
        <v>71</v>
      </c>
      <c r="O165" s="1" t="s">
        <v>127</v>
      </c>
      <c r="P165" s="1" t="s">
        <v>120</v>
      </c>
      <c r="Q165" s="1" t="s">
        <v>75</v>
      </c>
      <c r="R165" s="1" t="s">
        <v>157</v>
      </c>
      <c r="S165" s="1" t="s">
        <v>60</v>
      </c>
    </row>
    <row r="166" spans="1:19" x14ac:dyDescent="0.25">
      <c r="A166" s="48">
        <v>11</v>
      </c>
      <c r="B166" s="1" t="s">
        <v>238</v>
      </c>
      <c r="D166" s="1" t="s">
        <v>71</v>
      </c>
      <c r="E166" s="1" t="s">
        <v>71</v>
      </c>
      <c r="F166" s="1" t="s">
        <v>72</v>
      </c>
      <c r="G166" s="1">
        <v>55</v>
      </c>
      <c r="H166" s="1" t="s">
        <v>78</v>
      </c>
      <c r="I166" s="1" t="s">
        <v>77</v>
      </c>
      <c r="J166" s="1" t="s">
        <v>10</v>
      </c>
      <c r="K166" s="1">
        <v>1</v>
      </c>
      <c r="L166" s="1" t="s">
        <v>75</v>
      </c>
      <c r="M166" s="1" t="s">
        <v>39</v>
      </c>
      <c r="N166" s="1" t="s">
        <v>71</v>
      </c>
      <c r="O166" s="1" t="s">
        <v>127</v>
      </c>
      <c r="P166" s="1" t="s">
        <v>129</v>
      </c>
      <c r="Q166" s="1" t="s">
        <v>97</v>
      </c>
      <c r="R166" s="1" t="s">
        <v>154</v>
      </c>
      <c r="S166" s="1" t="s">
        <v>159</v>
      </c>
    </row>
    <row r="167" spans="1:19" x14ac:dyDescent="0.25">
      <c r="A167" s="48">
        <v>11</v>
      </c>
      <c r="B167" s="1" t="s">
        <v>238</v>
      </c>
      <c r="D167" s="1" t="s">
        <v>71</v>
      </c>
      <c r="E167" s="1" t="s">
        <v>71</v>
      </c>
      <c r="F167" s="1" t="s">
        <v>79</v>
      </c>
      <c r="G167" s="1">
        <v>25</v>
      </c>
      <c r="H167" s="1" t="s">
        <v>78</v>
      </c>
      <c r="I167" s="1" t="s">
        <v>80</v>
      </c>
      <c r="J167" s="1" t="s">
        <v>10</v>
      </c>
      <c r="K167" s="1">
        <v>1</v>
      </c>
      <c r="L167" s="1" t="s">
        <v>74</v>
      </c>
      <c r="M167" s="1" t="s">
        <v>16</v>
      </c>
      <c r="N167" s="1" t="s">
        <v>167</v>
      </c>
      <c r="O167" s="1" t="s">
        <v>60</v>
      </c>
      <c r="P167" s="1" t="s">
        <v>60</v>
      </c>
      <c r="Q167" s="1" t="s">
        <v>98</v>
      </c>
      <c r="R167" s="1" t="s">
        <v>154</v>
      </c>
      <c r="S167" s="1" t="s">
        <v>60</v>
      </c>
    </row>
    <row r="168" spans="1:19" x14ac:dyDescent="0.25">
      <c r="A168" s="48">
        <v>11</v>
      </c>
      <c r="B168" s="1" t="s">
        <v>239</v>
      </c>
      <c r="D168" s="1" t="s">
        <v>71</v>
      </c>
      <c r="E168" s="1" t="s">
        <v>71</v>
      </c>
      <c r="F168" s="1" t="s">
        <v>79</v>
      </c>
      <c r="G168" s="1">
        <v>42</v>
      </c>
      <c r="H168" s="1" t="s">
        <v>76</v>
      </c>
      <c r="I168" s="1" t="s">
        <v>80</v>
      </c>
      <c r="J168" s="1" t="s">
        <v>10</v>
      </c>
      <c r="K168" s="1">
        <v>1</v>
      </c>
      <c r="L168" s="1" t="s">
        <v>74</v>
      </c>
      <c r="M168" s="1" t="s">
        <v>127</v>
      </c>
      <c r="N168" s="1" t="s">
        <v>71</v>
      </c>
      <c r="O168" s="1" t="s">
        <v>127</v>
      </c>
      <c r="P168" s="1" t="s">
        <v>120</v>
      </c>
      <c r="Q168" s="1" t="s">
        <v>98</v>
      </c>
      <c r="R168" s="1" t="s">
        <v>157</v>
      </c>
      <c r="S168" s="1" t="s">
        <v>159</v>
      </c>
    </row>
    <row r="169" spans="1:19" x14ac:dyDescent="0.25">
      <c r="A169" s="48">
        <v>11</v>
      </c>
      <c r="B169" s="1" t="s">
        <v>240</v>
      </c>
      <c r="D169" s="1" t="s">
        <v>71</v>
      </c>
      <c r="E169" s="1" t="s">
        <v>71</v>
      </c>
      <c r="F169" s="1" t="s">
        <v>79</v>
      </c>
      <c r="G169" s="1">
        <v>43</v>
      </c>
      <c r="H169" s="1" t="s">
        <v>78</v>
      </c>
      <c r="I169" s="1" t="s">
        <v>80</v>
      </c>
      <c r="J169" s="1" t="s">
        <v>10</v>
      </c>
      <c r="K169" s="1">
        <v>1</v>
      </c>
      <c r="L169" s="1" t="s">
        <v>85</v>
      </c>
      <c r="M169" s="1" t="s">
        <v>4</v>
      </c>
      <c r="N169" s="1" t="s">
        <v>71</v>
      </c>
      <c r="O169" s="1" t="s">
        <v>16</v>
      </c>
      <c r="P169" s="1" t="s">
        <v>16</v>
      </c>
      <c r="Q169" s="1" t="s">
        <v>98</v>
      </c>
      <c r="R169" s="1" t="s">
        <v>154</v>
      </c>
      <c r="S169" s="1" t="s">
        <v>159</v>
      </c>
    </row>
    <row r="170" spans="1:19" x14ac:dyDescent="0.25">
      <c r="A170" s="48">
        <v>11</v>
      </c>
      <c r="B170" s="1" t="s">
        <v>241</v>
      </c>
      <c r="D170" s="1" t="s">
        <v>71</v>
      </c>
      <c r="E170" s="1" t="s">
        <v>71</v>
      </c>
      <c r="F170" s="1" t="s">
        <v>79</v>
      </c>
      <c r="G170" s="1">
        <v>35</v>
      </c>
      <c r="H170" s="1" t="s">
        <v>125</v>
      </c>
      <c r="I170" s="1" t="s">
        <v>82</v>
      </c>
      <c r="J170" s="1" t="s">
        <v>39</v>
      </c>
      <c r="K170" s="1">
        <v>1</v>
      </c>
      <c r="L170" s="1" t="s">
        <v>88</v>
      </c>
      <c r="M170" s="1" t="s">
        <v>105</v>
      </c>
      <c r="N170" s="1" t="s">
        <v>71</v>
      </c>
      <c r="O170" s="1" t="s">
        <v>105</v>
      </c>
      <c r="P170" s="1" t="s">
        <v>127</v>
      </c>
      <c r="Q170" s="1" t="s">
        <v>98</v>
      </c>
      <c r="R170" s="1" t="s">
        <v>154</v>
      </c>
      <c r="S170" s="1" t="s">
        <v>159</v>
      </c>
    </row>
    <row r="171" spans="1:19" x14ac:dyDescent="0.25">
      <c r="A171" s="48">
        <v>11</v>
      </c>
      <c r="B171" s="1" t="s">
        <v>242</v>
      </c>
      <c r="D171" s="1" t="s">
        <v>71</v>
      </c>
      <c r="E171" s="1" t="s">
        <v>71</v>
      </c>
      <c r="F171" s="1" t="s">
        <v>79</v>
      </c>
      <c r="G171" s="1">
        <v>60</v>
      </c>
      <c r="H171" s="1" t="s">
        <v>126</v>
      </c>
      <c r="I171" s="1" t="s">
        <v>80</v>
      </c>
      <c r="J171" s="1" t="s">
        <v>4</v>
      </c>
      <c r="K171" s="1">
        <v>1</v>
      </c>
      <c r="L171" s="1" t="s">
        <v>91</v>
      </c>
      <c r="M171" s="1" t="s">
        <v>105</v>
      </c>
      <c r="N171" s="1" t="s">
        <v>71</v>
      </c>
      <c r="O171" s="1" t="s">
        <v>16</v>
      </c>
      <c r="P171" s="1" t="s">
        <v>127</v>
      </c>
      <c r="Q171" s="1" t="s">
        <v>99</v>
      </c>
      <c r="R171" s="1" t="s">
        <v>157</v>
      </c>
      <c r="S171" s="1" t="s">
        <v>159</v>
      </c>
    </row>
    <row r="172" spans="1:19" x14ac:dyDescent="0.25">
      <c r="A172" s="48">
        <v>11</v>
      </c>
      <c r="B172" s="1" t="s">
        <v>242</v>
      </c>
      <c r="D172" s="1" t="s">
        <v>71</v>
      </c>
      <c r="E172" s="1" t="s">
        <v>71</v>
      </c>
      <c r="F172" s="1" t="s">
        <v>79</v>
      </c>
      <c r="G172" s="1">
        <v>50</v>
      </c>
      <c r="H172" s="1" t="s">
        <v>78</v>
      </c>
      <c r="I172" s="1" t="s">
        <v>80</v>
      </c>
      <c r="J172" s="1" t="s">
        <v>4</v>
      </c>
      <c r="K172" s="1">
        <v>1</v>
      </c>
      <c r="L172" s="1" t="s">
        <v>88</v>
      </c>
      <c r="M172" s="1" t="s">
        <v>105</v>
      </c>
      <c r="N172" s="1" t="s">
        <v>71</v>
      </c>
      <c r="O172" s="1" t="s">
        <v>105</v>
      </c>
      <c r="P172" s="1" t="s">
        <v>127</v>
      </c>
      <c r="Q172" s="1" t="s">
        <v>98</v>
      </c>
      <c r="R172" s="1" t="s">
        <v>154</v>
      </c>
      <c r="S172" s="1" t="s">
        <v>159</v>
      </c>
    </row>
    <row r="173" spans="1:19" x14ac:dyDescent="0.25">
      <c r="A173" s="48">
        <v>11</v>
      </c>
      <c r="B173" s="1" t="s">
        <v>242</v>
      </c>
      <c r="D173" s="1" t="s">
        <v>71</v>
      </c>
      <c r="E173" s="1" t="s">
        <v>71</v>
      </c>
      <c r="F173" s="1" t="s">
        <v>72</v>
      </c>
      <c r="G173" s="1">
        <v>44</v>
      </c>
      <c r="H173" s="1" t="s">
        <v>125</v>
      </c>
      <c r="I173" s="1" t="s">
        <v>84</v>
      </c>
      <c r="J173" s="1" t="s">
        <v>10</v>
      </c>
      <c r="K173" s="1">
        <v>1</v>
      </c>
      <c r="L173" s="1" t="s">
        <v>74</v>
      </c>
      <c r="M173" s="1" t="s">
        <v>39</v>
      </c>
      <c r="N173" s="1" t="s">
        <v>71</v>
      </c>
      <c r="O173" s="1" t="s">
        <v>127</v>
      </c>
      <c r="P173" s="1" t="s">
        <v>120</v>
      </c>
      <c r="Q173" s="1" t="s">
        <v>75</v>
      </c>
      <c r="R173" s="1" t="s">
        <v>154</v>
      </c>
      <c r="S173" s="1" t="s">
        <v>159</v>
      </c>
    </row>
    <row r="174" spans="1:19" x14ac:dyDescent="0.25">
      <c r="A174" s="48">
        <v>11</v>
      </c>
      <c r="B174" s="1" t="s">
        <v>243</v>
      </c>
      <c r="D174" s="1" t="s">
        <v>71</v>
      </c>
      <c r="E174" s="1" t="s">
        <v>71</v>
      </c>
      <c r="F174" s="1" t="s">
        <v>79</v>
      </c>
      <c r="G174" s="1">
        <v>54</v>
      </c>
      <c r="H174" s="1" t="s">
        <v>126</v>
      </c>
      <c r="I174" s="1" t="s">
        <v>80</v>
      </c>
      <c r="J174" s="1" t="s">
        <v>75</v>
      </c>
      <c r="K174" s="1">
        <v>1</v>
      </c>
      <c r="L174" s="1" t="s">
        <v>93</v>
      </c>
      <c r="M174" s="1" t="s">
        <v>16</v>
      </c>
      <c r="N174" s="1" t="s">
        <v>71</v>
      </c>
      <c r="O174" s="1" t="s">
        <v>16</v>
      </c>
      <c r="P174" s="1" t="s">
        <v>16</v>
      </c>
      <c r="Q174" s="1" t="s">
        <v>98</v>
      </c>
      <c r="R174" s="1" t="s">
        <v>157</v>
      </c>
      <c r="S174" s="1" t="s">
        <v>60</v>
      </c>
    </row>
    <row r="175" spans="1:19" x14ac:dyDescent="0.25">
      <c r="A175" s="48">
        <v>11</v>
      </c>
      <c r="B175" s="1" t="s">
        <v>243</v>
      </c>
      <c r="D175" s="1" t="s">
        <v>71</v>
      </c>
      <c r="E175" s="1" t="s">
        <v>71</v>
      </c>
      <c r="F175" s="1" t="s">
        <v>79</v>
      </c>
      <c r="G175" s="1">
        <v>23</v>
      </c>
      <c r="H175" s="1" t="s">
        <v>125</v>
      </c>
      <c r="I175" s="1" t="s">
        <v>96</v>
      </c>
      <c r="J175" s="1" t="s">
        <v>10</v>
      </c>
      <c r="K175" s="1">
        <v>1</v>
      </c>
      <c r="L175" s="1" t="s">
        <v>91</v>
      </c>
      <c r="M175" s="1" t="s">
        <v>105</v>
      </c>
      <c r="N175" s="1" t="s">
        <v>71</v>
      </c>
      <c r="O175" s="1" t="s">
        <v>105</v>
      </c>
      <c r="P175" s="1" t="s">
        <v>127</v>
      </c>
      <c r="Q175" s="1" t="s">
        <v>98</v>
      </c>
      <c r="R175" s="1" t="s">
        <v>154</v>
      </c>
      <c r="S175" s="1" t="s">
        <v>129</v>
      </c>
    </row>
    <row r="176" spans="1:19" x14ac:dyDescent="0.25">
      <c r="A176" s="48">
        <v>11</v>
      </c>
      <c r="B176" s="1" t="s">
        <v>243</v>
      </c>
      <c r="D176" s="1" t="s">
        <v>71</v>
      </c>
      <c r="E176" s="1" t="s">
        <v>71</v>
      </c>
      <c r="F176" s="1" t="s">
        <v>79</v>
      </c>
      <c r="G176" s="1">
        <v>20</v>
      </c>
      <c r="H176" s="1" t="s">
        <v>78</v>
      </c>
      <c r="I176" s="1" t="s">
        <v>89</v>
      </c>
      <c r="J176" s="1" t="s">
        <v>4</v>
      </c>
      <c r="K176" s="1">
        <v>1</v>
      </c>
      <c r="L176" s="1" t="s">
        <v>88</v>
      </c>
      <c r="M176" s="1" t="s">
        <v>3</v>
      </c>
      <c r="N176" s="1" t="s">
        <v>71</v>
      </c>
      <c r="O176" s="1" t="s">
        <v>105</v>
      </c>
      <c r="P176" s="1" t="s">
        <v>127</v>
      </c>
      <c r="Q176" s="1" t="s">
        <v>98</v>
      </c>
      <c r="R176" s="1" t="s">
        <v>154</v>
      </c>
      <c r="S176" s="1" t="s">
        <v>159</v>
      </c>
    </row>
    <row r="177" spans="1:19" x14ac:dyDescent="0.25">
      <c r="A177" s="48">
        <v>11</v>
      </c>
      <c r="B177" s="1" t="s">
        <v>243</v>
      </c>
      <c r="D177" s="1" t="s">
        <v>71</v>
      </c>
      <c r="E177" s="1" t="s">
        <v>71</v>
      </c>
      <c r="F177" s="1" t="s">
        <v>79</v>
      </c>
      <c r="G177" s="1">
        <v>47</v>
      </c>
      <c r="H177" s="1" t="s">
        <v>126</v>
      </c>
      <c r="I177" s="1" t="s">
        <v>80</v>
      </c>
      <c r="J177" s="1" t="s">
        <v>10</v>
      </c>
      <c r="K177" s="1">
        <v>1</v>
      </c>
      <c r="L177" s="1" t="s">
        <v>88</v>
      </c>
      <c r="M177" s="1" t="s">
        <v>60</v>
      </c>
      <c r="N177" s="1" t="s">
        <v>167</v>
      </c>
      <c r="O177" s="1" t="s">
        <v>16</v>
      </c>
      <c r="P177" s="1" t="s">
        <v>60</v>
      </c>
      <c r="Q177" s="1" t="s">
        <v>98</v>
      </c>
      <c r="R177" s="1" t="s">
        <v>154</v>
      </c>
      <c r="S177" s="1" t="s">
        <v>159</v>
      </c>
    </row>
    <row r="178" spans="1:19" x14ac:dyDescent="0.25">
      <c r="A178" s="48">
        <v>11</v>
      </c>
      <c r="B178" s="1" t="s">
        <v>243</v>
      </c>
      <c r="D178" s="1" t="s">
        <v>71</v>
      </c>
      <c r="E178" s="1" t="s">
        <v>71</v>
      </c>
      <c r="F178" s="1" t="s">
        <v>79</v>
      </c>
      <c r="G178" s="1">
        <v>40</v>
      </c>
      <c r="H178" s="1" t="s">
        <v>125</v>
      </c>
      <c r="I178" s="1" t="s">
        <v>80</v>
      </c>
      <c r="J178" s="1" t="s">
        <v>10</v>
      </c>
      <c r="K178" s="1">
        <v>1</v>
      </c>
      <c r="L178" s="1" t="s">
        <v>75</v>
      </c>
      <c r="M178" s="1" t="s">
        <v>60</v>
      </c>
      <c r="N178" s="1" t="s">
        <v>71</v>
      </c>
      <c r="O178" s="1" t="s">
        <v>16</v>
      </c>
      <c r="P178" s="1" t="s">
        <v>105</v>
      </c>
      <c r="Q178" s="1" t="s">
        <v>98</v>
      </c>
      <c r="R178" s="1" t="s">
        <v>154</v>
      </c>
      <c r="S178" s="1" t="s">
        <v>159</v>
      </c>
    </row>
    <row r="179" spans="1:19" x14ac:dyDescent="0.25">
      <c r="A179" s="48">
        <v>11</v>
      </c>
      <c r="B179" s="1" t="s">
        <v>243</v>
      </c>
      <c r="D179" s="1" t="s">
        <v>71</v>
      </c>
      <c r="E179" s="1" t="s">
        <v>71</v>
      </c>
      <c r="F179" s="1" t="s">
        <v>79</v>
      </c>
      <c r="G179" s="1">
        <v>45</v>
      </c>
      <c r="H179" s="1" t="s">
        <v>76</v>
      </c>
      <c r="I179" s="1" t="s">
        <v>80</v>
      </c>
      <c r="J179" s="1" t="s">
        <v>4</v>
      </c>
      <c r="K179" s="1">
        <v>1</v>
      </c>
      <c r="L179" s="1" t="s">
        <v>85</v>
      </c>
      <c r="M179" s="1" t="s">
        <v>4</v>
      </c>
      <c r="N179" s="1" t="s">
        <v>71</v>
      </c>
      <c r="O179" s="1" t="s">
        <v>105</v>
      </c>
      <c r="P179" s="1" t="s">
        <v>105</v>
      </c>
      <c r="Q179" s="1" t="s">
        <v>98</v>
      </c>
      <c r="R179" s="1" t="s">
        <v>154</v>
      </c>
      <c r="S179" s="1" t="s">
        <v>159</v>
      </c>
    </row>
    <row r="180" spans="1:19" x14ac:dyDescent="0.25">
      <c r="A180" s="48">
        <v>11</v>
      </c>
      <c r="B180" s="1" t="s">
        <v>243</v>
      </c>
      <c r="D180" s="1" t="s">
        <v>71</v>
      </c>
      <c r="E180" s="1" t="s">
        <v>71</v>
      </c>
      <c r="F180" s="1" t="s">
        <v>72</v>
      </c>
      <c r="G180" s="1">
        <v>64</v>
      </c>
      <c r="H180" s="1" t="s">
        <v>126</v>
      </c>
      <c r="I180" s="1" t="s">
        <v>77</v>
      </c>
      <c r="J180" s="1" t="s">
        <v>75</v>
      </c>
      <c r="K180" s="1">
        <v>1</v>
      </c>
      <c r="L180" s="1" t="s">
        <v>85</v>
      </c>
      <c r="M180" s="1" t="s">
        <v>60</v>
      </c>
      <c r="N180" s="1" t="s">
        <v>71</v>
      </c>
      <c r="O180" s="1" t="s">
        <v>16</v>
      </c>
      <c r="P180" s="1" t="s">
        <v>16</v>
      </c>
      <c r="Q180" s="1" t="s">
        <v>98</v>
      </c>
      <c r="R180" s="1" t="s">
        <v>154</v>
      </c>
      <c r="S180" s="1" t="s">
        <v>159</v>
      </c>
    </row>
    <row r="181" spans="1:19" x14ac:dyDescent="0.25">
      <c r="A181" s="48">
        <v>11</v>
      </c>
      <c r="B181" s="1" t="s">
        <v>243</v>
      </c>
      <c r="D181" s="1" t="s">
        <v>71</v>
      </c>
      <c r="E181" s="1" t="s">
        <v>71</v>
      </c>
      <c r="F181" s="1" t="s">
        <v>79</v>
      </c>
      <c r="G181" s="1">
        <v>73</v>
      </c>
      <c r="H181" s="1" t="s">
        <v>126</v>
      </c>
      <c r="I181" s="1" t="s">
        <v>80</v>
      </c>
      <c r="J181" s="1" t="s">
        <v>10</v>
      </c>
      <c r="K181" s="1">
        <v>1</v>
      </c>
      <c r="L181" s="1" t="s">
        <v>75</v>
      </c>
      <c r="M181" s="1" t="s">
        <v>16</v>
      </c>
      <c r="N181" s="1" t="s">
        <v>167</v>
      </c>
      <c r="O181" s="1" t="s">
        <v>60</v>
      </c>
      <c r="P181" s="1" t="s">
        <v>60</v>
      </c>
      <c r="Q181" s="1" t="s">
        <v>100</v>
      </c>
      <c r="R181" s="1" t="s">
        <v>244</v>
      </c>
      <c r="S181" s="1" t="s">
        <v>159</v>
      </c>
    </row>
    <row r="182" spans="1:19" x14ac:dyDescent="0.25">
      <c r="A182" s="48">
        <v>11</v>
      </c>
      <c r="B182" s="1" t="s">
        <v>245</v>
      </c>
      <c r="D182" s="1" t="s">
        <v>71</v>
      </c>
      <c r="E182" s="1" t="s">
        <v>71</v>
      </c>
      <c r="F182" s="1" t="s">
        <v>79</v>
      </c>
      <c r="G182" s="1">
        <v>28</v>
      </c>
      <c r="H182" s="1" t="s">
        <v>125</v>
      </c>
      <c r="I182" s="1" t="s">
        <v>95</v>
      </c>
      <c r="J182" s="1" t="s">
        <v>39</v>
      </c>
      <c r="K182" s="1">
        <v>1</v>
      </c>
      <c r="L182" s="1" t="s">
        <v>85</v>
      </c>
      <c r="M182" s="1" t="s">
        <v>4</v>
      </c>
      <c r="N182" s="1" t="s">
        <v>71</v>
      </c>
      <c r="O182" s="1" t="s">
        <v>16</v>
      </c>
      <c r="P182" s="1" t="s">
        <v>16</v>
      </c>
      <c r="Q182" s="1" t="s">
        <v>98</v>
      </c>
      <c r="R182" s="1" t="s">
        <v>154</v>
      </c>
      <c r="S182" s="1" t="s">
        <v>159</v>
      </c>
    </row>
    <row r="183" spans="1:19" x14ac:dyDescent="0.25">
      <c r="A183" s="48">
        <v>11</v>
      </c>
      <c r="B183" s="1" t="s">
        <v>246</v>
      </c>
      <c r="D183" s="1" t="s">
        <v>71</v>
      </c>
      <c r="E183" s="1" t="s">
        <v>71</v>
      </c>
      <c r="F183" s="1" t="s">
        <v>79</v>
      </c>
      <c r="G183" s="1">
        <v>50</v>
      </c>
      <c r="H183" s="1" t="s">
        <v>125</v>
      </c>
      <c r="I183" s="1" t="s">
        <v>95</v>
      </c>
      <c r="J183" s="1" t="s">
        <v>10</v>
      </c>
      <c r="K183" s="1">
        <v>1</v>
      </c>
      <c r="L183" s="1" t="s">
        <v>74</v>
      </c>
      <c r="M183" s="1" t="s">
        <v>127</v>
      </c>
      <c r="N183" s="1" t="s">
        <v>71</v>
      </c>
      <c r="O183" s="1" t="s">
        <v>16</v>
      </c>
      <c r="P183" s="1" t="s">
        <v>105</v>
      </c>
      <c r="Q183" s="1" t="s">
        <v>98</v>
      </c>
      <c r="R183" s="1" t="s">
        <v>157</v>
      </c>
      <c r="S183" s="1" t="s">
        <v>159</v>
      </c>
    </row>
    <row r="184" spans="1:19" x14ac:dyDescent="0.25">
      <c r="A184" s="48">
        <v>11</v>
      </c>
      <c r="B184" s="1" t="s">
        <v>246</v>
      </c>
      <c r="D184" s="1" t="s">
        <v>71</v>
      </c>
      <c r="E184" s="1" t="s">
        <v>71</v>
      </c>
      <c r="F184" s="1" t="s">
        <v>79</v>
      </c>
      <c r="G184" s="1">
        <v>52</v>
      </c>
      <c r="H184" s="1" t="s">
        <v>78</v>
      </c>
      <c r="I184" s="1" t="s">
        <v>80</v>
      </c>
      <c r="J184" s="1" t="s">
        <v>4</v>
      </c>
      <c r="K184" s="1">
        <v>1</v>
      </c>
      <c r="L184" s="1" t="s">
        <v>74</v>
      </c>
      <c r="M184" s="1" t="s">
        <v>129</v>
      </c>
      <c r="N184" s="1" t="s">
        <v>167</v>
      </c>
      <c r="O184" s="1" t="s">
        <v>16</v>
      </c>
      <c r="P184" s="1" t="s">
        <v>120</v>
      </c>
      <c r="Q184" s="1" t="s">
        <v>98</v>
      </c>
      <c r="R184" s="1" t="s">
        <v>154</v>
      </c>
      <c r="S184" s="1" t="s">
        <v>60</v>
      </c>
    </row>
    <row r="185" spans="1:19" x14ac:dyDescent="0.25">
      <c r="A185" s="48">
        <v>11</v>
      </c>
      <c r="B185" s="1" t="s">
        <v>247</v>
      </c>
      <c r="D185" s="1" t="s">
        <v>71</v>
      </c>
      <c r="E185" s="1" t="s">
        <v>71</v>
      </c>
      <c r="F185" s="1" t="s">
        <v>72</v>
      </c>
      <c r="G185" s="1">
        <v>36</v>
      </c>
      <c r="H185" s="1" t="s">
        <v>78</v>
      </c>
      <c r="I185" s="1" t="s">
        <v>94</v>
      </c>
      <c r="J185" s="1" t="s">
        <v>14</v>
      </c>
      <c r="K185" s="1">
        <v>1</v>
      </c>
      <c r="L185" s="1" t="s">
        <v>137</v>
      </c>
      <c r="M185" s="1" t="s">
        <v>7</v>
      </c>
      <c r="N185" s="1" t="s">
        <v>71</v>
      </c>
      <c r="O185" s="1" t="s">
        <v>16</v>
      </c>
      <c r="P185" s="1" t="s">
        <v>16</v>
      </c>
      <c r="Q185" s="1" t="s">
        <v>97</v>
      </c>
      <c r="R185" s="1" t="s">
        <v>154</v>
      </c>
      <c r="S185" s="1" t="s">
        <v>159</v>
      </c>
    </row>
    <row r="186" spans="1:19" x14ac:dyDescent="0.25">
      <c r="A186" s="48">
        <v>11</v>
      </c>
      <c r="B186" s="1" t="s">
        <v>248</v>
      </c>
      <c r="D186" s="1" t="s">
        <v>71</v>
      </c>
      <c r="E186" s="1" t="s">
        <v>71</v>
      </c>
      <c r="F186" s="1" t="s">
        <v>72</v>
      </c>
      <c r="G186" s="1">
        <v>41</v>
      </c>
      <c r="H186" s="1" t="s">
        <v>125</v>
      </c>
      <c r="I186" s="1" t="s">
        <v>95</v>
      </c>
      <c r="J186" s="1" t="s">
        <v>3</v>
      </c>
      <c r="K186" s="1">
        <v>1</v>
      </c>
      <c r="L186" s="1" t="s">
        <v>81</v>
      </c>
      <c r="M186" s="1" t="s">
        <v>10</v>
      </c>
      <c r="N186" s="1" t="s">
        <v>71</v>
      </c>
      <c r="O186" s="1" t="s">
        <v>16</v>
      </c>
      <c r="P186" s="1" t="s">
        <v>16</v>
      </c>
      <c r="Q186" s="1" t="s">
        <v>98</v>
      </c>
      <c r="R186" s="1" t="s">
        <v>154</v>
      </c>
      <c r="S186" s="1" t="s">
        <v>105</v>
      </c>
    </row>
    <row r="187" spans="1:19" x14ac:dyDescent="0.25">
      <c r="A187" s="48">
        <v>11</v>
      </c>
      <c r="B187" s="1" t="s">
        <v>249</v>
      </c>
      <c r="D187" s="1" t="s">
        <v>71</v>
      </c>
      <c r="E187" s="1" t="s">
        <v>71</v>
      </c>
      <c r="F187" s="1" t="s">
        <v>72</v>
      </c>
      <c r="G187" s="1">
        <v>53</v>
      </c>
      <c r="H187" s="1" t="s">
        <v>125</v>
      </c>
      <c r="I187" s="1" t="s">
        <v>96</v>
      </c>
      <c r="J187" s="1" t="s">
        <v>39</v>
      </c>
      <c r="K187" s="1">
        <v>1</v>
      </c>
      <c r="L187" s="1" t="s">
        <v>91</v>
      </c>
      <c r="M187" s="1" t="s">
        <v>105</v>
      </c>
      <c r="N187" s="1" t="s">
        <v>71</v>
      </c>
      <c r="O187" s="1" t="s">
        <v>105</v>
      </c>
      <c r="P187" s="1" t="s">
        <v>127</v>
      </c>
      <c r="Q187" s="1" t="s">
        <v>98</v>
      </c>
      <c r="R187" s="1" t="s">
        <v>154</v>
      </c>
      <c r="S187" s="1" t="s">
        <v>10</v>
      </c>
    </row>
    <row r="188" spans="1:19" x14ac:dyDescent="0.25">
      <c r="A188" s="48">
        <v>11</v>
      </c>
      <c r="B188" s="1" t="s">
        <v>250</v>
      </c>
      <c r="D188" s="1" t="s">
        <v>71</v>
      </c>
      <c r="E188" s="1" t="s">
        <v>71</v>
      </c>
      <c r="F188" s="1" t="s">
        <v>72</v>
      </c>
      <c r="G188" s="1">
        <v>28</v>
      </c>
      <c r="H188" s="1" t="s">
        <v>78</v>
      </c>
      <c r="I188" s="1" t="s">
        <v>84</v>
      </c>
      <c r="J188" s="1" t="s">
        <v>39</v>
      </c>
      <c r="K188" s="1">
        <v>2</v>
      </c>
      <c r="L188" s="1" t="s">
        <v>74</v>
      </c>
      <c r="M188" s="1" t="s">
        <v>39</v>
      </c>
      <c r="N188" s="1" t="s">
        <v>71</v>
      </c>
      <c r="O188" s="1" t="s">
        <v>16</v>
      </c>
      <c r="P188" s="1" t="s">
        <v>16</v>
      </c>
      <c r="Q188" s="1" t="s">
        <v>97</v>
      </c>
      <c r="R188" s="1" t="s">
        <v>154</v>
      </c>
      <c r="S188" s="1" t="s">
        <v>159</v>
      </c>
    </row>
    <row r="189" spans="1:19" x14ac:dyDescent="0.25">
      <c r="A189" s="48">
        <v>11</v>
      </c>
      <c r="B189" s="1" t="s">
        <v>251</v>
      </c>
      <c r="D189" s="1" t="s">
        <v>71</v>
      </c>
      <c r="E189" s="1" t="s">
        <v>71</v>
      </c>
      <c r="F189" s="1" t="s">
        <v>79</v>
      </c>
      <c r="G189" s="1">
        <v>20</v>
      </c>
      <c r="H189" s="1" t="s">
        <v>78</v>
      </c>
      <c r="I189" s="1" t="s">
        <v>73</v>
      </c>
      <c r="J189" s="1" t="s">
        <v>10</v>
      </c>
      <c r="K189" s="1">
        <v>1</v>
      </c>
      <c r="L189" s="1" t="s">
        <v>74</v>
      </c>
      <c r="M189" s="1" t="s">
        <v>127</v>
      </c>
      <c r="N189" s="1" t="s">
        <v>71</v>
      </c>
      <c r="O189" s="1" t="s">
        <v>16</v>
      </c>
      <c r="P189" s="1" t="s">
        <v>16</v>
      </c>
      <c r="Q189" s="1" t="s">
        <v>97</v>
      </c>
      <c r="R189" s="1" t="s">
        <v>154</v>
      </c>
      <c r="S189" s="1" t="s">
        <v>159</v>
      </c>
    </row>
    <row r="190" spans="1:19" x14ac:dyDescent="0.25">
      <c r="A190" s="48">
        <v>11</v>
      </c>
      <c r="B190" s="1" t="s">
        <v>252</v>
      </c>
      <c r="D190" s="1" t="s">
        <v>71</v>
      </c>
      <c r="E190" s="1" t="s">
        <v>71</v>
      </c>
      <c r="F190" s="1" t="s">
        <v>79</v>
      </c>
      <c r="G190" s="1">
        <v>34</v>
      </c>
      <c r="H190" s="1" t="s">
        <v>78</v>
      </c>
      <c r="I190" s="1" t="s">
        <v>89</v>
      </c>
      <c r="J190" s="1" t="s">
        <v>3</v>
      </c>
      <c r="K190" s="1">
        <v>1</v>
      </c>
      <c r="L190" s="1" t="s">
        <v>81</v>
      </c>
      <c r="M190" s="1" t="s">
        <v>129</v>
      </c>
      <c r="N190" s="1" t="s">
        <v>71</v>
      </c>
      <c r="O190" s="1" t="s">
        <v>129</v>
      </c>
      <c r="P190" s="1" t="s">
        <v>16</v>
      </c>
      <c r="Q190" s="1" t="s">
        <v>97</v>
      </c>
      <c r="R190" s="1" t="s">
        <v>154</v>
      </c>
      <c r="S190" s="1" t="s">
        <v>159</v>
      </c>
    </row>
    <row r="191" spans="1:19" x14ac:dyDescent="0.25">
      <c r="A191" s="48">
        <v>11</v>
      </c>
      <c r="B191" s="1" t="s">
        <v>253</v>
      </c>
      <c r="D191" s="1" t="s">
        <v>71</v>
      </c>
      <c r="E191" s="1" t="s">
        <v>71</v>
      </c>
      <c r="F191" s="1" t="s">
        <v>72</v>
      </c>
      <c r="G191" s="1">
        <v>45</v>
      </c>
      <c r="H191" s="1" t="s">
        <v>78</v>
      </c>
      <c r="I191" s="1" t="s">
        <v>77</v>
      </c>
      <c r="J191" s="1" t="s">
        <v>39</v>
      </c>
      <c r="K191" s="1">
        <v>1</v>
      </c>
      <c r="L191" s="1" t="s">
        <v>81</v>
      </c>
      <c r="M191" s="1" t="s">
        <v>129</v>
      </c>
      <c r="N191" s="1" t="s">
        <v>71</v>
      </c>
      <c r="O191" s="1" t="s">
        <v>16</v>
      </c>
      <c r="P191" s="1" t="s">
        <v>16</v>
      </c>
      <c r="Q191" s="1" t="s">
        <v>98</v>
      </c>
      <c r="R191" s="1" t="s">
        <v>157</v>
      </c>
      <c r="S191" s="1" t="s">
        <v>14</v>
      </c>
    </row>
    <row r="192" spans="1:19" x14ac:dyDescent="0.25">
      <c r="A192" s="48">
        <v>11</v>
      </c>
      <c r="B192" s="1" t="s">
        <v>254</v>
      </c>
      <c r="D192" s="1" t="s">
        <v>71</v>
      </c>
      <c r="E192" s="1" t="s">
        <v>71</v>
      </c>
      <c r="F192" s="1" t="s">
        <v>72</v>
      </c>
      <c r="G192" s="1">
        <v>28</v>
      </c>
      <c r="H192" s="1" t="s">
        <v>125</v>
      </c>
      <c r="I192" s="1" t="s">
        <v>73</v>
      </c>
      <c r="J192" s="1" t="s">
        <v>75</v>
      </c>
      <c r="K192" s="1">
        <v>2</v>
      </c>
      <c r="L192" s="1" t="s">
        <v>137</v>
      </c>
      <c r="M192" s="1" t="s">
        <v>7</v>
      </c>
      <c r="N192" s="1" t="s">
        <v>167</v>
      </c>
      <c r="O192" s="1" t="s">
        <v>16</v>
      </c>
      <c r="P192" s="1" t="s">
        <v>16</v>
      </c>
      <c r="Q192" s="1" t="s">
        <v>97</v>
      </c>
      <c r="R192" s="1" t="s">
        <v>154</v>
      </c>
      <c r="S192" s="1" t="s">
        <v>159</v>
      </c>
    </row>
    <row r="193" spans="1:19" x14ac:dyDescent="0.25">
      <c r="A193" s="48">
        <v>12</v>
      </c>
      <c r="B193" s="1" t="s">
        <v>255</v>
      </c>
      <c r="D193" s="1" t="s">
        <v>71</v>
      </c>
      <c r="E193" s="1" t="s">
        <v>71</v>
      </c>
      <c r="F193" s="1" t="s">
        <v>72</v>
      </c>
      <c r="G193" s="1">
        <v>18</v>
      </c>
      <c r="H193" s="1" t="s">
        <v>125</v>
      </c>
      <c r="I193" s="1" t="s">
        <v>73</v>
      </c>
      <c r="J193" s="1" t="s">
        <v>10</v>
      </c>
      <c r="K193" s="1">
        <v>1</v>
      </c>
      <c r="L193" s="1" t="s">
        <v>74</v>
      </c>
      <c r="M193" s="1" t="s">
        <v>127</v>
      </c>
      <c r="N193" s="1" t="s">
        <v>71</v>
      </c>
      <c r="O193" s="1" t="s">
        <v>127</v>
      </c>
      <c r="P193" s="1" t="s">
        <v>120</v>
      </c>
      <c r="Q193" s="1" t="s">
        <v>97</v>
      </c>
      <c r="R193" s="1" t="s">
        <v>154</v>
      </c>
      <c r="S193" s="1" t="s">
        <v>127</v>
      </c>
    </row>
    <row r="194" spans="1:19" x14ac:dyDescent="0.25">
      <c r="A194" s="48">
        <v>12</v>
      </c>
      <c r="B194" s="1" t="s">
        <v>255</v>
      </c>
      <c r="D194" s="1" t="s">
        <v>71</v>
      </c>
      <c r="E194" s="1" t="s">
        <v>71</v>
      </c>
      <c r="F194" s="1" t="s">
        <v>79</v>
      </c>
      <c r="G194" s="1">
        <v>18</v>
      </c>
      <c r="H194" s="1" t="s">
        <v>125</v>
      </c>
      <c r="I194" s="1" t="s">
        <v>73</v>
      </c>
      <c r="J194" s="1" t="s">
        <v>10</v>
      </c>
      <c r="K194" s="1">
        <v>1</v>
      </c>
      <c r="L194" s="1" t="s">
        <v>74</v>
      </c>
      <c r="M194" s="1" t="s">
        <v>127</v>
      </c>
      <c r="N194" s="1" t="s">
        <v>71</v>
      </c>
      <c r="O194" s="1" t="s">
        <v>127</v>
      </c>
      <c r="P194" s="1" t="s">
        <v>120</v>
      </c>
      <c r="Q194" s="1" t="s">
        <v>97</v>
      </c>
      <c r="R194" s="1" t="s">
        <v>154</v>
      </c>
      <c r="S194" s="1" t="s">
        <v>159</v>
      </c>
    </row>
    <row r="195" spans="1:19" x14ac:dyDescent="0.25">
      <c r="A195" s="48">
        <v>12</v>
      </c>
      <c r="B195" s="1" t="s">
        <v>255</v>
      </c>
      <c r="D195" s="1" t="s">
        <v>71</v>
      </c>
      <c r="E195" s="1" t="s">
        <v>71</v>
      </c>
      <c r="F195" s="1" t="s">
        <v>79</v>
      </c>
      <c r="G195" s="1">
        <v>65</v>
      </c>
      <c r="H195" s="1" t="s">
        <v>78</v>
      </c>
      <c r="I195" s="1" t="s">
        <v>80</v>
      </c>
      <c r="J195" s="1" t="s">
        <v>10</v>
      </c>
      <c r="K195" s="1">
        <v>1</v>
      </c>
      <c r="L195" s="1" t="s">
        <v>74</v>
      </c>
      <c r="M195" s="1" t="s">
        <v>39</v>
      </c>
      <c r="N195" s="1" t="s">
        <v>71</v>
      </c>
      <c r="O195" s="1" t="s">
        <v>127</v>
      </c>
      <c r="P195" s="1" t="s">
        <v>120</v>
      </c>
      <c r="Q195" s="1" t="s">
        <v>97</v>
      </c>
      <c r="R195" s="1" t="s">
        <v>154</v>
      </c>
      <c r="S195" s="1" t="s">
        <v>159</v>
      </c>
    </row>
    <row r="196" spans="1:19" x14ac:dyDescent="0.25">
      <c r="A196" s="48">
        <v>12</v>
      </c>
      <c r="B196" s="1" t="s">
        <v>255</v>
      </c>
      <c r="D196" s="1" t="s">
        <v>71</v>
      </c>
      <c r="E196" s="1" t="s">
        <v>71</v>
      </c>
      <c r="F196" s="1" t="s">
        <v>72</v>
      </c>
      <c r="G196" s="1">
        <v>32</v>
      </c>
      <c r="H196" s="1" t="s">
        <v>125</v>
      </c>
      <c r="I196" s="1" t="s">
        <v>84</v>
      </c>
      <c r="J196" s="1" t="s">
        <v>75</v>
      </c>
      <c r="K196" s="1">
        <v>1</v>
      </c>
      <c r="L196" s="1" t="s">
        <v>74</v>
      </c>
      <c r="M196" s="1" t="s">
        <v>127</v>
      </c>
      <c r="N196" s="1" t="s">
        <v>71</v>
      </c>
      <c r="O196" s="1" t="s">
        <v>127</v>
      </c>
      <c r="P196" s="1" t="s">
        <v>129</v>
      </c>
      <c r="Q196" s="1" t="s">
        <v>98</v>
      </c>
      <c r="R196" s="1" t="s">
        <v>154</v>
      </c>
      <c r="S196" s="1" t="s">
        <v>127</v>
      </c>
    </row>
    <row r="197" spans="1:19" x14ac:dyDescent="0.25">
      <c r="A197" s="48">
        <v>12</v>
      </c>
      <c r="B197" s="1" t="s">
        <v>256</v>
      </c>
      <c r="D197" s="1" t="s">
        <v>71</v>
      </c>
      <c r="E197" s="1" t="s">
        <v>71</v>
      </c>
      <c r="F197" s="1" t="s">
        <v>79</v>
      </c>
      <c r="G197" s="1">
        <v>60</v>
      </c>
      <c r="H197" s="1" t="s">
        <v>87</v>
      </c>
      <c r="I197" s="1" t="s">
        <v>80</v>
      </c>
      <c r="J197" s="1" t="s">
        <v>39</v>
      </c>
      <c r="K197" s="1">
        <v>2</v>
      </c>
      <c r="L197" s="1" t="s">
        <v>81</v>
      </c>
      <c r="M197" s="1" t="s">
        <v>10</v>
      </c>
      <c r="N197" s="1" t="s">
        <v>71</v>
      </c>
      <c r="O197" s="1" t="s">
        <v>127</v>
      </c>
      <c r="P197" s="1" t="s">
        <v>120</v>
      </c>
      <c r="Q197" s="1" t="s">
        <v>97</v>
      </c>
      <c r="R197" s="1" t="s">
        <v>154</v>
      </c>
      <c r="S197" s="1" t="s">
        <v>159</v>
      </c>
    </row>
    <row r="198" spans="1:19" x14ac:dyDescent="0.25">
      <c r="A198" s="48">
        <v>12</v>
      </c>
      <c r="B198" s="1" t="s">
        <v>257</v>
      </c>
      <c r="D198" s="1" t="s">
        <v>71</v>
      </c>
      <c r="E198" s="1" t="s">
        <v>71</v>
      </c>
      <c r="F198" s="1" t="s">
        <v>72</v>
      </c>
      <c r="G198" s="1">
        <v>48</v>
      </c>
      <c r="H198" s="1" t="s">
        <v>125</v>
      </c>
      <c r="I198" s="1" t="s">
        <v>82</v>
      </c>
      <c r="J198" s="1" t="s">
        <v>39</v>
      </c>
      <c r="K198" s="1">
        <v>1</v>
      </c>
      <c r="L198" s="1" t="s">
        <v>81</v>
      </c>
      <c r="M198" s="1" t="s">
        <v>10</v>
      </c>
      <c r="N198" s="1" t="s">
        <v>71</v>
      </c>
      <c r="O198" s="1" t="s">
        <v>129</v>
      </c>
      <c r="P198" s="1" t="s">
        <v>127</v>
      </c>
      <c r="Q198" s="1" t="s">
        <v>97</v>
      </c>
      <c r="R198" s="1" t="s">
        <v>154</v>
      </c>
      <c r="S198" s="1" t="s">
        <v>159</v>
      </c>
    </row>
    <row r="199" spans="1:19" x14ac:dyDescent="0.25">
      <c r="A199" s="48">
        <v>12</v>
      </c>
      <c r="B199" s="1" t="s">
        <v>258</v>
      </c>
      <c r="D199" s="1" t="s">
        <v>71</v>
      </c>
      <c r="E199" s="1" t="s">
        <v>71</v>
      </c>
      <c r="F199" s="1" t="s">
        <v>72</v>
      </c>
      <c r="G199" s="1">
        <v>43</v>
      </c>
      <c r="H199" s="1" t="s">
        <v>125</v>
      </c>
      <c r="I199" s="1" t="s">
        <v>82</v>
      </c>
      <c r="J199" s="1" t="s">
        <v>10</v>
      </c>
      <c r="K199" s="1">
        <v>1</v>
      </c>
      <c r="L199" s="1" t="s">
        <v>88</v>
      </c>
      <c r="M199" s="1" t="s">
        <v>105</v>
      </c>
      <c r="N199" s="1" t="s">
        <v>71</v>
      </c>
      <c r="O199" s="1" t="s">
        <v>105</v>
      </c>
      <c r="P199" s="1" t="s">
        <v>120</v>
      </c>
      <c r="Q199" s="1" t="s">
        <v>98</v>
      </c>
      <c r="R199" s="1" t="s">
        <v>154</v>
      </c>
      <c r="S199" s="1" t="s">
        <v>159</v>
      </c>
    </row>
    <row r="200" spans="1:19" x14ac:dyDescent="0.25">
      <c r="A200" s="48">
        <v>12</v>
      </c>
      <c r="B200" s="1" t="s">
        <v>259</v>
      </c>
      <c r="D200" s="1" t="s">
        <v>71</v>
      </c>
      <c r="E200" s="1" t="s">
        <v>71</v>
      </c>
      <c r="F200" s="1" t="s">
        <v>72</v>
      </c>
      <c r="G200" s="1">
        <v>45</v>
      </c>
      <c r="H200" s="1" t="s">
        <v>78</v>
      </c>
      <c r="I200" s="1" t="s">
        <v>89</v>
      </c>
      <c r="J200" s="1" t="s">
        <v>39</v>
      </c>
      <c r="K200" s="1">
        <v>2</v>
      </c>
      <c r="L200" s="1" t="s">
        <v>85</v>
      </c>
      <c r="M200" s="1" t="s">
        <v>4</v>
      </c>
      <c r="N200" s="1" t="s">
        <v>71</v>
      </c>
      <c r="O200" s="1" t="s">
        <v>105</v>
      </c>
      <c r="P200" s="1" t="s">
        <v>127</v>
      </c>
      <c r="Q200" s="1" t="s">
        <v>97</v>
      </c>
      <c r="R200" s="1" t="s">
        <v>154</v>
      </c>
      <c r="S200" s="1" t="s">
        <v>159</v>
      </c>
    </row>
    <row r="201" spans="1:19" x14ac:dyDescent="0.25">
      <c r="A201" s="48">
        <v>12</v>
      </c>
      <c r="B201" s="1" t="s">
        <v>260</v>
      </c>
      <c r="D201" s="1" t="s">
        <v>71</v>
      </c>
      <c r="E201" s="1" t="s">
        <v>71</v>
      </c>
      <c r="F201" s="1" t="s">
        <v>72</v>
      </c>
      <c r="G201" s="1">
        <v>53</v>
      </c>
      <c r="H201" s="1" t="s">
        <v>76</v>
      </c>
      <c r="I201" s="1" t="s">
        <v>77</v>
      </c>
      <c r="J201" s="1" t="s">
        <v>10</v>
      </c>
      <c r="K201" s="1">
        <v>2</v>
      </c>
      <c r="L201" s="1" t="s">
        <v>88</v>
      </c>
      <c r="M201" s="1" t="s">
        <v>105</v>
      </c>
      <c r="N201" s="1" t="s">
        <v>71</v>
      </c>
      <c r="O201" s="1" t="s">
        <v>105</v>
      </c>
      <c r="P201" s="1" t="s">
        <v>129</v>
      </c>
      <c r="Q201" s="1" t="s">
        <v>98</v>
      </c>
      <c r="R201" s="1" t="s">
        <v>154</v>
      </c>
      <c r="S201" s="1" t="s">
        <v>105</v>
      </c>
    </row>
    <row r="202" spans="1:19" x14ac:dyDescent="0.25">
      <c r="A202" s="48">
        <v>12</v>
      </c>
      <c r="B202" s="1" t="s">
        <v>261</v>
      </c>
      <c r="D202" s="1" t="s">
        <v>71</v>
      </c>
      <c r="E202" s="1" t="s">
        <v>71</v>
      </c>
      <c r="F202" s="1" t="s">
        <v>72</v>
      </c>
      <c r="G202" s="1">
        <v>56</v>
      </c>
      <c r="H202" s="1" t="s">
        <v>76</v>
      </c>
      <c r="I202" s="1" t="s">
        <v>82</v>
      </c>
      <c r="J202" s="1" t="s">
        <v>10</v>
      </c>
      <c r="K202" s="1">
        <v>2</v>
      </c>
      <c r="L202" s="1" t="s">
        <v>142</v>
      </c>
      <c r="M202" s="1" t="s">
        <v>127</v>
      </c>
      <c r="N202" s="1" t="s">
        <v>71</v>
      </c>
      <c r="O202" s="1" t="s">
        <v>127</v>
      </c>
      <c r="P202" s="1" t="s">
        <v>129</v>
      </c>
      <c r="Q202" s="1" t="s">
        <v>97</v>
      </c>
      <c r="R202" s="1" t="s">
        <v>154</v>
      </c>
      <c r="S202" s="1" t="s">
        <v>159</v>
      </c>
    </row>
    <row r="203" spans="1:19" x14ac:dyDescent="0.25">
      <c r="A203" s="48">
        <v>12</v>
      </c>
      <c r="B203" s="1" t="s">
        <v>262</v>
      </c>
      <c r="D203" s="1" t="s">
        <v>71</v>
      </c>
      <c r="E203" s="1" t="s">
        <v>71</v>
      </c>
      <c r="F203" s="1" t="s">
        <v>72</v>
      </c>
      <c r="G203" s="1">
        <v>25</v>
      </c>
      <c r="H203" s="1" t="s">
        <v>125</v>
      </c>
      <c r="I203" s="1" t="s">
        <v>73</v>
      </c>
      <c r="J203" s="1" t="s">
        <v>10</v>
      </c>
      <c r="K203" s="1">
        <v>2</v>
      </c>
      <c r="L203" s="1" t="s">
        <v>74</v>
      </c>
      <c r="M203" s="1" t="s">
        <v>39</v>
      </c>
      <c r="N203" s="1" t="s">
        <v>71</v>
      </c>
      <c r="O203" s="1" t="s">
        <v>127</v>
      </c>
      <c r="P203" s="1" t="s">
        <v>120</v>
      </c>
      <c r="Q203" s="1" t="s">
        <v>98</v>
      </c>
      <c r="R203" s="1" t="s">
        <v>154</v>
      </c>
      <c r="S203" s="1" t="s">
        <v>159</v>
      </c>
    </row>
    <row r="204" spans="1:19" x14ac:dyDescent="0.25">
      <c r="A204" s="48">
        <v>12</v>
      </c>
      <c r="B204" s="1" t="s">
        <v>263</v>
      </c>
      <c r="D204" s="1" t="s">
        <v>71</v>
      </c>
      <c r="E204" s="1" t="s">
        <v>71</v>
      </c>
      <c r="F204" s="1" t="s">
        <v>72</v>
      </c>
      <c r="G204" s="1">
        <v>60</v>
      </c>
      <c r="H204" s="1" t="s">
        <v>76</v>
      </c>
      <c r="I204" s="1" t="s">
        <v>84</v>
      </c>
      <c r="J204" s="1" t="s">
        <v>75</v>
      </c>
      <c r="K204" s="1">
        <v>1</v>
      </c>
      <c r="L204" s="1" t="s">
        <v>74</v>
      </c>
      <c r="M204" s="1" t="s">
        <v>127</v>
      </c>
      <c r="N204" s="1" t="s">
        <v>71</v>
      </c>
      <c r="O204" s="1" t="s">
        <v>127</v>
      </c>
      <c r="P204" s="1" t="s">
        <v>120</v>
      </c>
      <c r="Q204" s="1" t="s">
        <v>97</v>
      </c>
      <c r="R204" s="1" t="s">
        <v>154</v>
      </c>
      <c r="S204" s="1" t="s">
        <v>159</v>
      </c>
    </row>
    <row r="205" spans="1:19" x14ac:dyDescent="0.25">
      <c r="A205" s="48">
        <v>12</v>
      </c>
      <c r="B205" s="1" t="s">
        <v>264</v>
      </c>
      <c r="D205" s="1" t="s">
        <v>71</v>
      </c>
      <c r="E205" s="1" t="s">
        <v>71</v>
      </c>
      <c r="F205" s="1" t="s">
        <v>79</v>
      </c>
      <c r="G205" s="1">
        <v>50</v>
      </c>
      <c r="H205" s="1" t="s">
        <v>78</v>
      </c>
      <c r="I205" s="1" t="s">
        <v>80</v>
      </c>
      <c r="J205" s="1" t="s">
        <v>75</v>
      </c>
      <c r="K205" s="1">
        <v>1</v>
      </c>
      <c r="L205" s="1" t="s">
        <v>74</v>
      </c>
      <c r="M205" s="1" t="s">
        <v>127</v>
      </c>
      <c r="N205" s="1" t="s">
        <v>71</v>
      </c>
      <c r="O205" s="1" t="s">
        <v>127</v>
      </c>
      <c r="P205" s="1" t="s">
        <v>120</v>
      </c>
      <c r="Q205" s="1" t="s">
        <v>98</v>
      </c>
      <c r="R205" s="1" t="s">
        <v>154</v>
      </c>
      <c r="S205" s="1" t="s">
        <v>159</v>
      </c>
    </row>
    <row r="206" spans="1:19" x14ac:dyDescent="0.25">
      <c r="A206" s="48">
        <v>12</v>
      </c>
      <c r="B206" s="1" t="s">
        <v>265</v>
      </c>
      <c r="D206" s="1" t="s">
        <v>71</v>
      </c>
      <c r="E206" s="1" t="s">
        <v>71</v>
      </c>
      <c r="F206" s="1" t="s">
        <v>79</v>
      </c>
      <c r="G206" s="1">
        <v>72</v>
      </c>
      <c r="H206" s="1" t="s">
        <v>78</v>
      </c>
      <c r="I206" s="1" t="s">
        <v>80</v>
      </c>
      <c r="J206" s="1" t="s">
        <v>10</v>
      </c>
      <c r="K206" s="1">
        <v>1</v>
      </c>
      <c r="L206" s="1" t="s">
        <v>74</v>
      </c>
      <c r="M206" s="1" t="s">
        <v>127</v>
      </c>
      <c r="N206" s="1" t="s">
        <v>71</v>
      </c>
      <c r="O206" s="1" t="s">
        <v>127</v>
      </c>
      <c r="P206" s="1" t="s">
        <v>129</v>
      </c>
      <c r="Q206" s="1" t="s">
        <v>97</v>
      </c>
      <c r="R206" s="1" t="s">
        <v>154</v>
      </c>
      <c r="S206" s="1" t="s">
        <v>39</v>
      </c>
    </row>
    <row r="207" spans="1:19" x14ac:dyDescent="0.25">
      <c r="A207" s="48">
        <v>12</v>
      </c>
      <c r="B207" s="1" t="s">
        <v>266</v>
      </c>
      <c r="D207" s="1" t="s">
        <v>71</v>
      </c>
      <c r="E207" s="1" t="s">
        <v>71</v>
      </c>
      <c r="F207" s="1" t="s">
        <v>79</v>
      </c>
      <c r="G207" s="1">
        <v>60</v>
      </c>
      <c r="H207" s="1" t="s">
        <v>87</v>
      </c>
      <c r="I207" s="1" t="s">
        <v>80</v>
      </c>
      <c r="J207" s="1" t="s">
        <v>10</v>
      </c>
      <c r="K207" s="1">
        <v>4</v>
      </c>
      <c r="L207" s="1" t="s">
        <v>88</v>
      </c>
      <c r="M207" s="1" t="s">
        <v>127</v>
      </c>
      <c r="N207" s="1" t="s">
        <v>167</v>
      </c>
      <c r="O207" s="1" t="s">
        <v>60</v>
      </c>
      <c r="P207" s="1" t="s">
        <v>60</v>
      </c>
      <c r="Q207" s="1" t="s">
        <v>97</v>
      </c>
      <c r="R207" s="1" t="s">
        <v>154</v>
      </c>
      <c r="S207" s="1" t="s">
        <v>159</v>
      </c>
    </row>
    <row r="208" spans="1:19" x14ac:dyDescent="0.25">
      <c r="A208" s="48">
        <v>12</v>
      </c>
      <c r="B208" s="1" t="s">
        <v>267</v>
      </c>
      <c r="D208" s="1" t="s">
        <v>71</v>
      </c>
      <c r="E208" s="1" t="s">
        <v>71</v>
      </c>
      <c r="F208" s="1" t="s">
        <v>79</v>
      </c>
      <c r="G208" s="1">
        <v>56</v>
      </c>
      <c r="H208" s="1" t="s">
        <v>78</v>
      </c>
      <c r="I208" s="1" t="s">
        <v>80</v>
      </c>
      <c r="J208" s="1" t="s">
        <v>3</v>
      </c>
      <c r="K208" s="1">
        <v>1</v>
      </c>
      <c r="L208" s="1" t="s">
        <v>81</v>
      </c>
      <c r="M208" s="1" t="s">
        <v>10</v>
      </c>
      <c r="N208" s="1" t="s">
        <v>71</v>
      </c>
      <c r="O208" s="1" t="s">
        <v>105</v>
      </c>
      <c r="P208" s="1" t="s">
        <v>129</v>
      </c>
      <c r="Q208" s="1" t="s">
        <v>97</v>
      </c>
      <c r="R208" s="1" t="s">
        <v>154</v>
      </c>
      <c r="S208" s="1" t="s">
        <v>159</v>
      </c>
    </row>
    <row r="209" spans="1:20" x14ac:dyDescent="0.25">
      <c r="A209" s="48">
        <v>12</v>
      </c>
      <c r="B209" s="1" t="s">
        <v>268</v>
      </c>
      <c r="D209" s="1" t="s">
        <v>71</v>
      </c>
      <c r="E209" s="1" t="s">
        <v>71</v>
      </c>
      <c r="F209" s="1" t="s">
        <v>79</v>
      </c>
      <c r="G209" s="1">
        <v>40</v>
      </c>
      <c r="H209" s="1" t="s">
        <v>125</v>
      </c>
      <c r="I209" s="1" t="s">
        <v>82</v>
      </c>
      <c r="J209" s="1" t="s">
        <v>39</v>
      </c>
      <c r="K209" s="1">
        <v>1</v>
      </c>
      <c r="L209" s="1" t="s">
        <v>88</v>
      </c>
      <c r="M209" s="1" t="s">
        <v>105</v>
      </c>
      <c r="N209" s="1" t="s">
        <v>71</v>
      </c>
      <c r="O209" s="1" t="s">
        <v>105</v>
      </c>
      <c r="P209" s="1" t="s">
        <v>129</v>
      </c>
      <c r="Q209" s="1" t="s">
        <v>98</v>
      </c>
      <c r="R209" s="1" t="s">
        <v>154</v>
      </c>
      <c r="S209" s="1" t="s">
        <v>105</v>
      </c>
    </row>
    <row r="210" spans="1:20" x14ac:dyDescent="0.25">
      <c r="A210" s="48">
        <v>12</v>
      </c>
      <c r="B210" s="1" t="s">
        <v>269</v>
      </c>
      <c r="D210" s="1" t="s">
        <v>71</v>
      </c>
      <c r="E210" s="1" t="s">
        <v>71</v>
      </c>
      <c r="F210" s="1" t="s">
        <v>72</v>
      </c>
      <c r="G210" s="1">
        <v>35</v>
      </c>
      <c r="H210" s="1" t="s">
        <v>78</v>
      </c>
      <c r="I210" s="1" t="s">
        <v>82</v>
      </c>
      <c r="J210" s="1" t="s">
        <v>39</v>
      </c>
      <c r="K210" s="1">
        <v>2</v>
      </c>
      <c r="L210" s="1" t="s">
        <v>81</v>
      </c>
      <c r="M210" s="1" t="s">
        <v>129</v>
      </c>
      <c r="N210" s="1" t="s">
        <v>71</v>
      </c>
      <c r="O210" s="1" t="s">
        <v>129</v>
      </c>
      <c r="P210" s="1" t="s">
        <v>127</v>
      </c>
      <c r="Q210" s="1" t="s">
        <v>97</v>
      </c>
      <c r="R210" s="1" t="s">
        <v>154</v>
      </c>
      <c r="S210" s="1" t="s">
        <v>159</v>
      </c>
    </row>
    <row r="211" spans="1:20" x14ac:dyDescent="0.25">
      <c r="A211" s="48">
        <v>13</v>
      </c>
      <c r="B211" s="1" t="s">
        <v>270</v>
      </c>
      <c r="D211" s="1" t="s">
        <v>71</v>
      </c>
      <c r="E211" s="1" t="s">
        <v>71</v>
      </c>
      <c r="F211" s="1" t="s">
        <v>72</v>
      </c>
      <c r="G211" s="1">
        <v>52</v>
      </c>
      <c r="H211" s="1" t="s">
        <v>78</v>
      </c>
      <c r="I211" s="1" t="s">
        <v>82</v>
      </c>
      <c r="J211" s="1" t="s">
        <v>39</v>
      </c>
      <c r="K211" s="1">
        <v>1</v>
      </c>
      <c r="L211" s="1" t="s">
        <v>81</v>
      </c>
      <c r="M211" s="1" t="s">
        <v>129</v>
      </c>
      <c r="N211" s="1" t="s">
        <v>71</v>
      </c>
      <c r="O211" s="1" t="s">
        <v>16</v>
      </c>
      <c r="P211" s="1" t="s">
        <v>105</v>
      </c>
      <c r="Q211" s="1" t="s">
        <v>98</v>
      </c>
      <c r="R211" s="1" t="s">
        <v>154</v>
      </c>
      <c r="S211" s="1" t="s">
        <v>127</v>
      </c>
    </row>
    <row r="212" spans="1:20" x14ac:dyDescent="0.25">
      <c r="A212" s="53">
        <v>13</v>
      </c>
      <c r="B212" s="24" t="s">
        <v>581</v>
      </c>
      <c r="C212" s="24"/>
      <c r="D212" s="24" t="s">
        <v>71</v>
      </c>
      <c r="E212" s="24" t="s">
        <v>71</v>
      </c>
      <c r="F212" s="24" t="s">
        <v>72</v>
      </c>
      <c r="G212" s="24">
        <v>36</v>
      </c>
      <c r="H212" s="24" t="s">
        <v>76</v>
      </c>
      <c r="I212" s="24" t="s">
        <v>77</v>
      </c>
      <c r="J212" s="24" t="s">
        <v>10</v>
      </c>
      <c r="K212" s="24">
        <v>2</v>
      </c>
      <c r="L212" s="24" t="s">
        <v>90</v>
      </c>
      <c r="M212" s="24" t="s">
        <v>127</v>
      </c>
      <c r="N212" s="24" t="s">
        <v>71</v>
      </c>
      <c r="O212" s="24" t="s">
        <v>16</v>
      </c>
      <c r="P212" s="24" t="s">
        <v>120</v>
      </c>
      <c r="Q212" s="24" t="s">
        <v>99</v>
      </c>
      <c r="R212" s="24" t="s">
        <v>154</v>
      </c>
      <c r="S212" s="24" t="s">
        <v>159</v>
      </c>
      <c r="T212" s="24"/>
    </row>
    <row r="213" spans="1:20" x14ac:dyDescent="0.25">
      <c r="A213" s="48">
        <v>13</v>
      </c>
      <c r="B213" s="1" t="s">
        <v>271</v>
      </c>
      <c r="D213" s="1" t="s">
        <v>71</v>
      </c>
      <c r="E213" s="1" t="s">
        <v>71</v>
      </c>
      <c r="F213" s="1" t="s">
        <v>72</v>
      </c>
      <c r="G213" s="1">
        <v>40</v>
      </c>
      <c r="H213" s="1" t="s">
        <v>125</v>
      </c>
      <c r="I213" s="1" t="s">
        <v>95</v>
      </c>
      <c r="J213" s="1" t="s">
        <v>39</v>
      </c>
      <c r="K213" s="1">
        <v>1</v>
      </c>
      <c r="L213" s="1" t="s">
        <v>81</v>
      </c>
      <c r="M213" s="1" t="s">
        <v>105</v>
      </c>
      <c r="N213" s="1" t="s">
        <v>71</v>
      </c>
      <c r="O213" s="1" t="s">
        <v>105</v>
      </c>
      <c r="P213" s="1" t="s">
        <v>127</v>
      </c>
      <c r="Q213" s="1" t="s">
        <v>98</v>
      </c>
      <c r="R213" s="1" t="s">
        <v>157</v>
      </c>
      <c r="S213" s="1" t="s">
        <v>129</v>
      </c>
    </row>
    <row r="214" spans="1:20" x14ac:dyDescent="0.25">
      <c r="A214" s="48">
        <v>13</v>
      </c>
      <c r="B214" s="1" t="s">
        <v>272</v>
      </c>
      <c r="D214" s="1" t="s">
        <v>71</v>
      </c>
      <c r="E214" s="1" t="s">
        <v>71</v>
      </c>
      <c r="F214" s="1" t="s">
        <v>79</v>
      </c>
      <c r="G214" s="1">
        <v>45</v>
      </c>
      <c r="H214" s="1" t="s">
        <v>76</v>
      </c>
      <c r="I214" s="1" t="s">
        <v>80</v>
      </c>
      <c r="J214" s="1" t="s">
        <v>10</v>
      </c>
      <c r="K214" s="1">
        <v>4</v>
      </c>
      <c r="L214" s="1" t="s">
        <v>75</v>
      </c>
      <c r="M214" s="1" t="s">
        <v>127</v>
      </c>
      <c r="N214" s="1" t="s">
        <v>167</v>
      </c>
      <c r="O214" s="1" t="s">
        <v>60</v>
      </c>
      <c r="P214" s="1" t="s">
        <v>60</v>
      </c>
      <c r="Q214" s="1" t="s">
        <v>98</v>
      </c>
      <c r="R214" s="1" t="s">
        <v>244</v>
      </c>
      <c r="S214" s="1" t="s">
        <v>159</v>
      </c>
    </row>
    <row r="215" spans="1:20" x14ac:dyDescent="0.25">
      <c r="A215" s="48">
        <v>13</v>
      </c>
      <c r="B215" s="1" t="s">
        <v>273</v>
      </c>
      <c r="D215" s="1" t="s">
        <v>71</v>
      </c>
      <c r="E215" s="1" t="s">
        <v>71</v>
      </c>
      <c r="F215" s="1" t="s">
        <v>79</v>
      </c>
      <c r="G215" s="1">
        <v>32</v>
      </c>
      <c r="H215" s="1" t="s">
        <v>125</v>
      </c>
      <c r="I215" s="1" t="s">
        <v>89</v>
      </c>
      <c r="J215" s="1" t="s">
        <v>10</v>
      </c>
      <c r="K215" s="1">
        <v>1</v>
      </c>
      <c r="L215" s="1" t="s">
        <v>74</v>
      </c>
      <c r="M215" s="1" t="s">
        <v>127</v>
      </c>
      <c r="N215" s="1" t="s">
        <v>71</v>
      </c>
      <c r="O215" s="1" t="s">
        <v>16</v>
      </c>
      <c r="P215" s="1" t="s">
        <v>16</v>
      </c>
      <c r="Q215" s="1" t="s">
        <v>98</v>
      </c>
      <c r="R215" s="1" t="s">
        <v>154</v>
      </c>
      <c r="S215" s="1" t="s">
        <v>159</v>
      </c>
    </row>
    <row r="216" spans="1:20" x14ac:dyDescent="0.25">
      <c r="A216" s="48">
        <v>13</v>
      </c>
      <c r="B216" s="1" t="s">
        <v>274</v>
      </c>
      <c r="D216" s="1" t="s">
        <v>71</v>
      </c>
      <c r="E216" s="1" t="s">
        <v>71</v>
      </c>
      <c r="F216" s="1" t="s">
        <v>72</v>
      </c>
      <c r="G216" s="1">
        <v>22</v>
      </c>
      <c r="H216" s="1" t="s">
        <v>78</v>
      </c>
      <c r="I216" s="1" t="s">
        <v>89</v>
      </c>
      <c r="J216" s="1" t="s">
        <v>75</v>
      </c>
      <c r="K216" s="1">
        <v>1</v>
      </c>
      <c r="L216" s="1" t="s">
        <v>75</v>
      </c>
      <c r="M216" s="1" t="s">
        <v>127</v>
      </c>
      <c r="N216" s="1" t="s">
        <v>71</v>
      </c>
      <c r="O216" s="1" t="s">
        <v>60</v>
      </c>
      <c r="P216" s="1" t="s">
        <v>16</v>
      </c>
      <c r="Q216" s="1" t="s">
        <v>97</v>
      </c>
      <c r="R216" s="1" t="s">
        <v>154</v>
      </c>
      <c r="S216" s="1" t="s">
        <v>159</v>
      </c>
    </row>
    <row r="217" spans="1:20" x14ac:dyDescent="0.25">
      <c r="A217" s="48">
        <v>13</v>
      </c>
      <c r="B217" s="1" t="s">
        <v>275</v>
      </c>
      <c r="D217" s="1" t="s">
        <v>71</v>
      </c>
      <c r="E217" s="1" t="s">
        <v>71</v>
      </c>
      <c r="F217" s="1" t="s">
        <v>72</v>
      </c>
      <c r="G217" s="1">
        <v>22</v>
      </c>
      <c r="H217" s="1" t="s">
        <v>125</v>
      </c>
      <c r="I217" s="1" t="s">
        <v>89</v>
      </c>
      <c r="J217" s="1" t="s">
        <v>10</v>
      </c>
      <c r="K217" s="1">
        <v>1</v>
      </c>
      <c r="L217" s="1" t="s">
        <v>74</v>
      </c>
      <c r="M217" s="1" t="s">
        <v>127</v>
      </c>
      <c r="N217" s="1" t="s">
        <v>71</v>
      </c>
      <c r="O217" s="1" t="s">
        <v>127</v>
      </c>
      <c r="P217" s="1" t="s">
        <v>105</v>
      </c>
      <c r="Q217" s="1" t="s">
        <v>98</v>
      </c>
      <c r="R217" s="1" t="s">
        <v>154</v>
      </c>
      <c r="S217" s="1" t="s">
        <v>159</v>
      </c>
    </row>
    <row r="218" spans="1:20" x14ac:dyDescent="0.25">
      <c r="A218" s="48">
        <v>13</v>
      </c>
      <c r="B218" s="1" t="s">
        <v>276</v>
      </c>
      <c r="D218" s="1" t="s">
        <v>71</v>
      </c>
      <c r="E218" s="1" t="s">
        <v>71</v>
      </c>
      <c r="F218" s="1" t="s">
        <v>79</v>
      </c>
      <c r="G218" s="1">
        <v>80</v>
      </c>
      <c r="H218" s="1" t="s">
        <v>126</v>
      </c>
      <c r="I218" s="1" t="s">
        <v>80</v>
      </c>
      <c r="J218" s="1" t="s">
        <v>10</v>
      </c>
      <c r="K218" s="1">
        <v>2</v>
      </c>
      <c r="L218" s="1" t="s">
        <v>81</v>
      </c>
      <c r="M218" s="1" t="s">
        <v>10</v>
      </c>
      <c r="N218" s="1" t="s">
        <v>71</v>
      </c>
      <c r="O218" s="1" t="s">
        <v>129</v>
      </c>
      <c r="P218" s="1" t="s">
        <v>127</v>
      </c>
      <c r="Q218" s="1" t="s">
        <v>98</v>
      </c>
      <c r="R218" s="1" t="s">
        <v>154</v>
      </c>
      <c r="S218" s="1" t="s">
        <v>159</v>
      </c>
    </row>
    <row r="219" spans="1:20" x14ac:dyDescent="0.25">
      <c r="A219" s="48">
        <v>13</v>
      </c>
      <c r="B219" s="1" t="s">
        <v>276</v>
      </c>
      <c r="D219" s="1" t="s">
        <v>71</v>
      </c>
      <c r="E219" s="1" t="s">
        <v>71</v>
      </c>
      <c r="F219" s="1" t="s">
        <v>79</v>
      </c>
      <c r="G219" s="1">
        <v>23</v>
      </c>
      <c r="H219" s="1" t="s">
        <v>78</v>
      </c>
      <c r="I219" s="1" t="s">
        <v>82</v>
      </c>
      <c r="J219" s="1" t="s">
        <v>75</v>
      </c>
      <c r="K219" s="1">
        <v>1</v>
      </c>
      <c r="L219" s="1" t="s">
        <v>90</v>
      </c>
      <c r="M219" s="1" t="s">
        <v>60</v>
      </c>
      <c r="N219" s="1" t="s">
        <v>167</v>
      </c>
      <c r="O219" s="1" t="s">
        <v>60</v>
      </c>
      <c r="P219" s="1" t="s">
        <v>60</v>
      </c>
      <c r="Q219" s="1" t="s">
        <v>75</v>
      </c>
      <c r="R219" s="1" t="s">
        <v>244</v>
      </c>
      <c r="S219" s="1" t="s">
        <v>60</v>
      </c>
    </row>
    <row r="220" spans="1:20" x14ac:dyDescent="0.25">
      <c r="A220" s="48">
        <v>13</v>
      </c>
      <c r="B220" s="1" t="s">
        <v>277</v>
      </c>
      <c r="D220" s="1" t="s">
        <v>71</v>
      </c>
      <c r="E220" s="1" t="s">
        <v>71</v>
      </c>
      <c r="F220" s="1" t="s">
        <v>72</v>
      </c>
      <c r="G220" s="1">
        <v>40</v>
      </c>
      <c r="H220" s="1" t="s">
        <v>125</v>
      </c>
      <c r="I220" s="1" t="s">
        <v>95</v>
      </c>
      <c r="J220" s="1" t="s">
        <v>3</v>
      </c>
      <c r="K220" s="1">
        <v>2</v>
      </c>
      <c r="L220" s="1" t="s">
        <v>75</v>
      </c>
      <c r="M220" s="1" t="s">
        <v>127</v>
      </c>
      <c r="N220" s="1" t="s">
        <v>71</v>
      </c>
      <c r="O220" s="1" t="s">
        <v>127</v>
      </c>
      <c r="P220" s="1" t="s">
        <v>120</v>
      </c>
      <c r="Q220" s="1" t="s">
        <v>98</v>
      </c>
      <c r="R220" s="1" t="s">
        <v>154</v>
      </c>
      <c r="S220" s="1" t="s">
        <v>159</v>
      </c>
    </row>
    <row r="221" spans="1:20" x14ac:dyDescent="0.25">
      <c r="A221" s="48">
        <v>13</v>
      </c>
      <c r="B221" s="1" t="s">
        <v>278</v>
      </c>
      <c r="D221" s="1" t="s">
        <v>71</v>
      </c>
      <c r="E221" s="1" t="s">
        <v>71</v>
      </c>
      <c r="F221" s="1" t="s">
        <v>79</v>
      </c>
      <c r="G221" s="1">
        <v>38</v>
      </c>
      <c r="H221" s="1" t="s">
        <v>125</v>
      </c>
      <c r="I221" s="1" t="s">
        <v>89</v>
      </c>
      <c r="J221" s="1" t="s">
        <v>10</v>
      </c>
      <c r="K221" s="1">
        <v>1</v>
      </c>
      <c r="L221" s="1" t="s">
        <v>74</v>
      </c>
      <c r="M221" s="1" t="s">
        <v>127</v>
      </c>
      <c r="N221" s="1" t="s">
        <v>167</v>
      </c>
      <c r="O221" s="1" t="s">
        <v>60</v>
      </c>
      <c r="P221" s="1" t="s">
        <v>60</v>
      </c>
      <c r="Q221" s="1" t="s">
        <v>98</v>
      </c>
      <c r="R221" s="1" t="s">
        <v>154</v>
      </c>
      <c r="S221" s="1" t="s">
        <v>159</v>
      </c>
    </row>
    <row r="222" spans="1:20" x14ac:dyDescent="0.25">
      <c r="A222" s="48">
        <v>13</v>
      </c>
      <c r="B222" s="1" t="s">
        <v>279</v>
      </c>
      <c r="D222" s="1" t="s">
        <v>71</v>
      </c>
      <c r="E222" s="1" t="s">
        <v>71</v>
      </c>
      <c r="F222" s="1" t="s">
        <v>79</v>
      </c>
      <c r="G222" s="1">
        <v>61</v>
      </c>
      <c r="H222" s="1" t="s">
        <v>78</v>
      </c>
      <c r="I222" s="1" t="s">
        <v>80</v>
      </c>
      <c r="J222" s="1" t="s">
        <v>10</v>
      </c>
      <c r="K222" s="1">
        <v>1</v>
      </c>
      <c r="L222" s="1" t="s">
        <v>75</v>
      </c>
      <c r="M222" s="1" t="s">
        <v>60</v>
      </c>
      <c r="N222" s="1" t="s">
        <v>71</v>
      </c>
      <c r="O222" s="1" t="s">
        <v>16</v>
      </c>
      <c r="P222" s="1" t="s">
        <v>120</v>
      </c>
      <c r="Q222" s="1" t="s">
        <v>98</v>
      </c>
      <c r="R222" s="1" t="s">
        <v>154</v>
      </c>
      <c r="S222" s="1" t="s">
        <v>159</v>
      </c>
    </row>
    <row r="223" spans="1:20" x14ac:dyDescent="0.25">
      <c r="A223" s="48">
        <v>13</v>
      </c>
      <c r="B223" s="1" t="s">
        <v>280</v>
      </c>
      <c r="D223" s="1" t="s">
        <v>71</v>
      </c>
      <c r="E223" s="1" t="s">
        <v>71</v>
      </c>
      <c r="F223" s="1" t="s">
        <v>72</v>
      </c>
      <c r="G223" s="1">
        <v>49</v>
      </c>
      <c r="H223" s="1" t="s">
        <v>125</v>
      </c>
      <c r="I223" s="1" t="s">
        <v>89</v>
      </c>
      <c r="J223" s="1" t="s">
        <v>75</v>
      </c>
      <c r="K223" s="1">
        <v>1</v>
      </c>
      <c r="L223" s="1" t="s">
        <v>88</v>
      </c>
      <c r="M223" s="1" t="s">
        <v>3</v>
      </c>
      <c r="N223" s="1" t="s">
        <v>71</v>
      </c>
      <c r="O223" s="1" t="s">
        <v>105</v>
      </c>
      <c r="P223" s="1" t="s">
        <v>127</v>
      </c>
      <c r="Q223" s="1" t="s">
        <v>98</v>
      </c>
      <c r="R223" s="1" t="s">
        <v>154</v>
      </c>
      <c r="S223" s="1" t="s">
        <v>120</v>
      </c>
    </row>
    <row r="224" spans="1:20" x14ac:dyDescent="0.25">
      <c r="A224" s="48">
        <v>13</v>
      </c>
      <c r="B224" s="1" t="s">
        <v>281</v>
      </c>
      <c r="D224" s="1" t="s">
        <v>71</v>
      </c>
      <c r="E224" s="1" t="s">
        <v>71</v>
      </c>
      <c r="F224" s="1" t="s">
        <v>79</v>
      </c>
      <c r="G224" s="1">
        <v>70</v>
      </c>
      <c r="H224" s="1" t="s">
        <v>126</v>
      </c>
      <c r="I224" s="1" t="s">
        <v>83</v>
      </c>
      <c r="J224" s="1" t="s">
        <v>10</v>
      </c>
      <c r="K224" s="1">
        <v>1</v>
      </c>
      <c r="L224" s="1" t="s">
        <v>74</v>
      </c>
      <c r="M224" s="1" t="s">
        <v>127</v>
      </c>
      <c r="N224" s="1" t="s">
        <v>167</v>
      </c>
      <c r="O224" s="1" t="s">
        <v>60</v>
      </c>
      <c r="P224" s="1" t="s">
        <v>60</v>
      </c>
      <c r="Q224" s="1" t="s">
        <v>98</v>
      </c>
      <c r="R224" s="1" t="s">
        <v>154</v>
      </c>
      <c r="S224" s="1" t="s">
        <v>159</v>
      </c>
    </row>
    <row r="225" spans="1:19" x14ac:dyDescent="0.25">
      <c r="A225" s="48">
        <v>13</v>
      </c>
      <c r="B225" s="1" t="s">
        <v>282</v>
      </c>
      <c r="D225" s="1" t="s">
        <v>71</v>
      </c>
      <c r="E225" s="1" t="s">
        <v>71</v>
      </c>
      <c r="F225" s="1" t="s">
        <v>79</v>
      </c>
      <c r="G225" s="1">
        <v>62</v>
      </c>
      <c r="H225" s="1" t="s">
        <v>125</v>
      </c>
      <c r="I225" s="1" t="s">
        <v>83</v>
      </c>
      <c r="J225" s="1" t="s">
        <v>10</v>
      </c>
      <c r="K225" s="1">
        <v>1</v>
      </c>
      <c r="L225" s="1" t="s">
        <v>74</v>
      </c>
      <c r="M225" s="1" t="s">
        <v>127</v>
      </c>
      <c r="N225" s="1" t="s">
        <v>71</v>
      </c>
      <c r="O225" s="1" t="s">
        <v>127</v>
      </c>
      <c r="P225" s="1" t="s">
        <v>120</v>
      </c>
      <c r="Q225" s="1" t="s">
        <v>98</v>
      </c>
      <c r="R225" s="1" t="s">
        <v>154</v>
      </c>
      <c r="S225" s="1" t="s">
        <v>127</v>
      </c>
    </row>
    <row r="226" spans="1:19" x14ac:dyDescent="0.25">
      <c r="A226" s="48">
        <v>14</v>
      </c>
      <c r="B226" s="1" t="s">
        <v>283</v>
      </c>
      <c r="D226" s="1" t="s">
        <v>71</v>
      </c>
      <c r="E226" s="1" t="s">
        <v>71</v>
      </c>
      <c r="F226" s="1" t="s">
        <v>72</v>
      </c>
      <c r="G226" s="1">
        <v>29</v>
      </c>
      <c r="H226" s="1" t="s">
        <v>125</v>
      </c>
      <c r="I226" s="1" t="s">
        <v>96</v>
      </c>
      <c r="J226" s="1" t="s">
        <v>39</v>
      </c>
      <c r="K226" s="1">
        <v>1</v>
      </c>
      <c r="L226" s="1" t="s">
        <v>88</v>
      </c>
      <c r="M226" s="1" t="s">
        <v>105</v>
      </c>
      <c r="N226" s="1" t="s">
        <v>71</v>
      </c>
      <c r="O226" s="1" t="s">
        <v>105</v>
      </c>
      <c r="P226" s="1" t="s">
        <v>127</v>
      </c>
      <c r="Q226" s="1" t="s">
        <v>98</v>
      </c>
      <c r="R226" s="1" t="s">
        <v>154</v>
      </c>
      <c r="S226" s="1" t="s">
        <v>159</v>
      </c>
    </row>
    <row r="227" spans="1:19" x14ac:dyDescent="0.25">
      <c r="A227" s="48">
        <v>14</v>
      </c>
      <c r="B227" s="1" t="s">
        <v>284</v>
      </c>
      <c r="D227" s="1" t="s">
        <v>71</v>
      </c>
      <c r="E227" s="1" t="s">
        <v>71</v>
      </c>
      <c r="F227" s="1" t="s">
        <v>79</v>
      </c>
      <c r="G227" s="1">
        <v>45</v>
      </c>
      <c r="H227" s="1" t="s">
        <v>125</v>
      </c>
      <c r="I227" s="1" t="s">
        <v>95</v>
      </c>
      <c r="J227" s="1" t="s">
        <v>10</v>
      </c>
      <c r="K227" s="1">
        <v>1</v>
      </c>
      <c r="L227" s="1" t="s">
        <v>90</v>
      </c>
      <c r="M227" s="1" t="s">
        <v>127</v>
      </c>
      <c r="N227" s="1" t="s">
        <v>71</v>
      </c>
      <c r="O227" s="1" t="s">
        <v>16</v>
      </c>
      <c r="P227" s="1" t="s">
        <v>120</v>
      </c>
      <c r="Q227" s="1" t="s">
        <v>98</v>
      </c>
      <c r="R227" s="1" t="s">
        <v>154</v>
      </c>
      <c r="S227" s="1" t="s">
        <v>159</v>
      </c>
    </row>
    <row r="228" spans="1:19" x14ac:dyDescent="0.25">
      <c r="A228" s="48">
        <v>14</v>
      </c>
      <c r="B228" s="1" t="s">
        <v>285</v>
      </c>
      <c r="D228" s="1" t="s">
        <v>71</v>
      </c>
      <c r="E228" s="1" t="s">
        <v>71</v>
      </c>
      <c r="F228" s="1" t="s">
        <v>72</v>
      </c>
      <c r="G228" s="1">
        <v>33</v>
      </c>
      <c r="H228" s="1" t="s">
        <v>78</v>
      </c>
      <c r="I228" s="1" t="s">
        <v>84</v>
      </c>
      <c r="J228" s="1" t="s">
        <v>10</v>
      </c>
      <c r="K228" s="1">
        <v>1</v>
      </c>
      <c r="L228" s="1" t="s">
        <v>90</v>
      </c>
      <c r="M228" s="1" t="s">
        <v>127</v>
      </c>
      <c r="N228" s="1" t="s">
        <v>71</v>
      </c>
      <c r="O228" s="1" t="s">
        <v>16</v>
      </c>
      <c r="P228" s="1" t="s">
        <v>16</v>
      </c>
      <c r="Q228" s="1" t="s">
        <v>97</v>
      </c>
      <c r="R228" s="1" t="s">
        <v>154</v>
      </c>
      <c r="S228" s="1" t="s">
        <v>159</v>
      </c>
    </row>
    <row r="229" spans="1:19" x14ac:dyDescent="0.25">
      <c r="A229" s="48">
        <v>14</v>
      </c>
      <c r="B229" s="1" t="s">
        <v>286</v>
      </c>
      <c r="D229" s="1" t="s">
        <v>71</v>
      </c>
      <c r="E229" s="1" t="s">
        <v>71</v>
      </c>
      <c r="F229" s="1" t="s">
        <v>79</v>
      </c>
      <c r="G229" s="1">
        <v>39</v>
      </c>
      <c r="H229" s="1" t="s">
        <v>125</v>
      </c>
      <c r="I229" s="1" t="s">
        <v>84</v>
      </c>
      <c r="J229" s="1" t="s">
        <v>39</v>
      </c>
      <c r="K229" s="1">
        <v>1</v>
      </c>
      <c r="L229" s="1" t="s">
        <v>91</v>
      </c>
      <c r="M229" s="1" t="s">
        <v>129</v>
      </c>
      <c r="N229" s="1" t="s">
        <v>71</v>
      </c>
      <c r="O229" s="1" t="s">
        <v>129</v>
      </c>
      <c r="P229" s="1" t="s">
        <v>127</v>
      </c>
      <c r="Q229" s="1" t="s">
        <v>98</v>
      </c>
      <c r="R229" s="1" t="s">
        <v>154</v>
      </c>
      <c r="S229" s="1" t="s">
        <v>159</v>
      </c>
    </row>
    <row r="230" spans="1:19" x14ac:dyDescent="0.25">
      <c r="A230" s="48">
        <v>14</v>
      </c>
      <c r="B230" s="1" t="s">
        <v>287</v>
      </c>
      <c r="D230" s="1" t="s">
        <v>71</v>
      </c>
      <c r="E230" s="1" t="s">
        <v>71</v>
      </c>
      <c r="F230" s="1" t="s">
        <v>72</v>
      </c>
      <c r="G230" s="1">
        <v>45</v>
      </c>
      <c r="H230" s="1" t="s">
        <v>125</v>
      </c>
      <c r="I230" s="1" t="s">
        <v>82</v>
      </c>
      <c r="J230" s="1" t="s">
        <v>39</v>
      </c>
      <c r="K230" s="1">
        <v>1</v>
      </c>
      <c r="L230" s="1" t="s">
        <v>88</v>
      </c>
      <c r="M230" s="1" t="s">
        <v>105</v>
      </c>
      <c r="N230" s="1" t="s">
        <v>71</v>
      </c>
      <c r="O230" s="1" t="s">
        <v>105</v>
      </c>
      <c r="P230" s="1" t="s">
        <v>127</v>
      </c>
      <c r="Q230" s="1" t="s">
        <v>98</v>
      </c>
      <c r="R230" s="1" t="s">
        <v>154</v>
      </c>
      <c r="S230" s="1" t="s">
        <v>159</v>
      </c>
    </row>
    <row r="231" spans="1:19" x14ac:dyDescent="0.25">
      <c r="A231" s="48">
        <v>14</v>
      </c>
      <c r="B231" s="1" t="s">
        <v>288</v>
      </c>
      <c r="D231" s="1" t="s">
        <v>71</v>
      </c>
      <c r="E231" s="1" t="s">
        <v>71</v>
      </c>
      <c r="F231" s="1" t="s">
        <v>72</v>
      </c>
      <c r="G231" s="1">
        <v>45</v>
      </c>
      <c r="H231" s="1" t="s">
        <v>125</v>
      </c>
      <c r="I231" s="1" t="s">
        <v>84</v>
      </c>
      <c r="J231" s="1" t="s">
        <v>75</v>
      </c>
      <c r="K231" s="1">
        <v>1</v>
      </c>
      <c r="L231" s="1" t="s">
        <v>75</v>
      </c>
      <c r="M231" s="1" t="s">
        <v>120</v>
      </c>
      <c r="N231" s="1" t="s">
        <v>71</v>
      </c>
      <c r="O231" s="1" t="s">
        <v>16</v>
      </c>
      <c r="P231" s="1" t="s">
        <v>16</v>
      </c>
      <c r="Q231" s="1" t="s">
        <v>98</v>
      </c>
      <c r="R231" s="1" t="s">
        <v>154</v>
      </c>
      <c r="S231" s="1" t="s">
        <v>159</v>
      </c>
    </row>
    <row r="232" spans="1:19" x14ac:dyDescent="0.25">
      <c r="A232" s="48">
        <v>14</v>
      </c>
      <c r="B232" s="1" t="s">
        <v>289</v>
      </c>
      <c r="D232" s="1" t="s">
        <v>71</v>
      </c>
      <c r="E232" s="1" t="s">
        <v>71</v>
      </c>
      <c r="F232" s="1" t="s">
        <v>72</v>
      </c>
      <c r="G232" s="1">
        <v>28</v>
      </c>
      <c r="H232" s="1" t="s">
        <v>76</v>
      </c>
      <c r="I232" s="1" t="s">
        <v>82</v>
      </c>
      <c r="J232" s="1" t="s">
        <v>10</v>
      </c>
      <c r="K232" s="1">
        <v>2</v>
      </c>
      <c r="L232" s="1" t="s">
        <v>91</v>
      </c>
      <c r="M232" s="1" t="s">
        <v>105</v>
      </c>
      <c r="N232" s="1" t="s">
        <v>71</v>
      </c>
      <c r="O232" s="1" t="s">
        <v>105</v>
      </c>
      <c r="P232" s="1" t="s">
        <v>120</v>
      </c>
      <c r="Q232" s="1" t="s">
        <v>98</v>
      </c>
      <c r="R232" s="1" t="s">
        <v>157</v>
      </c>
      <c r="S232" s="1" t="s">
        <v>159</v>
      </c>
    </row>
    <row r="233" spans="1:19" x14ac:dyDescent="0.25">
      <c r="A233" s="48">
        <v>14</v>
      </c>
      <c r="B233" s="1" t="s">
        <v>290</v>
      </c>
      <c r="D233" s="1" t="s">
        <v>71</v>
      </c>
      <c r="E233" s="1" t="s">
        <v>71</v>
      </c>
      <c r="F233" s="1" t="s">
        <v>72</v>
      </c>
      <c r="G233" s="1">
        <v>49</v>
      </c>
      <c r="H233" s="1" t="s">
        <v>78</v>
      </c>
      <c r="I233" s="1" t="s">
        <v>89</v>
      </c>
      <c r="J233" s="1" t="s">
        <v>3</v>
      </c>
      <c r="K233" s="1">
        <v>1</v>
      </c>
      <c r="L233" s="1" t="s">
        <v>74</v>
      </c>
      <c r="M233" s="1" t="s">
        <v>127</v>
      </c>
      <c r="N233" s="1" t="s">
        <v>71</v>
      </c>
      <c r="O233" s="1" t="s">
        <v>127</v>
      </c>
      <c r="P233" s="1" t="s">
        <v>16</v>
      </c>
      <c r="Q233" s="1" t="s">
        <v>97</v>
      </c>
      <c r="R233" s="1" t="s">
        <v>154</v>
      </c>
      <c r="S233" s="1" t="s">
        <v>159</v>
      </c>
    </row>
    <row r="234" spans="1:19" x14ac:dyDescent="0.25">
      <c r="A234" s="48">
        <v>14</v>
      </c>
      <c r="B234" s="1" t="s">
        <v>290</v>
      </c>
      <c r="D234" s="1" t="s">
        <v>71</v>
      </c>
      <c r="E234" s="1" t="s">
        <v>71</v>
      </c>
      <c r="F234" s="1" t="s">
        <v>72</v>
      </c>
      <c r="G234" s="1">
        <v>38</v>
      </c>
      <c r="H234" s="1" t="s">
        <v>125</v>
      </c>
      <c r="I234" s="1" t="s">
        <v>94</v>
      </c>
      <c r="J234" s="1" t="s">
        <v>10</v>
      </c>
      <c r="K234" s="1">
        <v>1</v>
      </c>
      <c r="L234" s="1" t="s">
        <v>85</v>
      </c>
      <c r="M234" s="1" t="s">
        <v>105</v>
      </c>
      <c r="N234" s="1" t="s">
        <v>71</v>
      </c>
      <c r="O234" s="1" t="s">
        <v>105</v>
      </c>
      <c r="P234" s="1" t="s">
        <v>127</v>
      </c>
      <c r="Q234" s="1" t="s">
        <v>97</v>
      </c>
      <c r="R234" s="1" t="s">
        <v>154</v>
      </c>
      <c r="S234" s="1" t="s">
        <v>159</v>
      </c>
    </row>
    <row r="235" spans="1:19" x14ac:dyDescent="0.25">
      <c r="A235" s="48">
        <v>14</v>
      </c>
      <c r="B235" s="1" t="s">
        <v>290</v>
      </c>
      <c r="D235" s="1" t="s">
        <v>71</v>
      </c>
      <c r="E235" s="1" t="s">
        <v>71</v>
      </c>
      <c r="F235" s="1" t="s">
        <v>79</v>
      </c>
      <c r="G235" s="1">
        <v>40</v>
      </c>
      <c r="H235" s="1" t="s">
        <v>76</v>
      </c>
      <c r="I235" s="1" t="s">
        <v>80</v>
      </c>
      <c r="J235" s="1" t="s">
        <v>14</v>
      </c>
      <c r="K235" s="1">
        <v>1</v>
      </c>
      <c r="L235" s="1" t="s">
        <v>90</v>
      </c>
      <c r="M235" s="1" t="s">
        <v>39</v>
      </c>
      <c r="N235" s="1" t="s">
        <v>71</v>
      </c>
      <c r="O235" s="1" t="s">
        <v>127</v>
      </c>
      <c r="P235" s="1" t="s">
        <v>105</v>
      </c>
      <c r="Q235" s="1" t="s">
        <v>97</v>
      </c>
      <c r="R235" s="1" t="s">
        <v>154</v>
      </c>
      <c r="S235" s="1" t="s">
        <v>159</v>
      </c>
    </row>
    <row r="236" spans="1:19" x14ac:dyDescent="0.25">
      <c r="A236" s="48">
        <v>14</v>
      </c>
      <c r="B236" s="1" t="s">
        <v>290</v>
      </c>
      <c r="D236" s="1" t="s">
        <v>71</v>
      </c>
      <c r="E236" s="1" t="s">
        <v>71</v>
      </c>
      <c r="F236" s="1" t="s">
        <v>72</v>
      </c>
      <c r="G236" s="1">
        <v>40</v>
      </c>
      <c r="H236" s="1" t="s">
        <v>78</v>
      </c>
      <c r="I236" s="1" t="s">
        <v>82</v>
      </c>
      <c r="J236" s="1" t="s">
        <v>4</v>
      </c>
      <c r="K236" s="1">
        <v>1</v>
      </c>
      <c r="L236" s="1" t="s">
        <v>74</v>
      </c>
      <c r="M236" s="1" t="s">
        <v>127</v>
      </c>
      <c r="N236" s="1" t="s">
        <v>71</v>
      </c>
      <c r="O236" s="1" t="s">
        <v>127</v>
      </c>
      <c r="P236" s="1" t="s">
        <v>16</v>
      </c>
      <c r="Q236" s="1" t="s">
        <v>98</v>
      </c>
      <c r="R236" s="1" t="s">
        <v>154</v>
      </c>
      <c r="S236" s="1" t="s">
        <v>159</v>
      </c>
    </row>
    <row r="237" spans="1:19" x14ac:dyDescent="0.25">
      <c r="A237" s="48">
        <v>14</v>
      </c>
      <c r="B237" s="1" t="s">
        <v>290</v>
      </c>
      <c r="D237" s="1" t="s">
        <v>71</v>
      </c>
      <c r="E237" s="1" t="s">
        <v>71</v>
      </c>
      <c r="F237" s="1" t="s">
        <v>79</v>
      </c>
      <c r="G237" s="1">
        <v>25</v>
      </c>
      <c r="H237" s="1" t="s">
        <v>125</v>
      </c>
      <c r="I237" s="1" t="s">
        <v>80</v>
      </c>
      <c r="J237" s="1" t="s">
        <v>39</v>
      </c>
      <c r="K237" s="1">
        <v>1</v>
      </c>
      <c r="L237" s="1" t="s">
        <v>81</v>
      </c>
      <c r="M237" s="1" t="s">
        <v>10</v>
      </c>
      <c r="N237" s="1" t="s">
        <v>71</v>
      </c>
      <c r="O237" s="1" t="s">
        <v>129</v>
      </c>
      <c r="P237" s="1" t="s">
        <v>127</v>
      </c>
      <c r="Q237" s="1" t="s">
        <v>99</v>
      </c>
      <c r="R237" s="1" t="s">
        <v>154</v>
      </c>
      <c r="S237" s="1" t="s">
        <v>159</v>
      </c>
    </row>
    <row r="238" spans="1:19" x14ac:dyDescent="0.25">
      <c r="A238" s="48">
        <v>14</v>
      </c>
      <c r="B238" s="1" t="s">
        <v>290</v>
      </c>
      <c r="D238" s="1" t="s">
        <v>71</v>
      </c>
      <c r="E238" s="1" t="s">
        <v>71</v>
      </c>
      <c r="F238" s="1" t="s">
        <v>79</v>
      </c>
      <c r="G238" s="1">
        <v>40</v>
      </c>
      <c r="H238" s="1" t="s">
        <v>125</v>
      </c>
      <c r="I238" s="1" t="s">
        <v>80</v>
      </c>
      <c r="J238" s="1" t="s">
        <v>39</v>
      </c>
      <c r="K238" s="1">
        <v>1</v>
      </c>
      <c r="L238" s="1" t="s">
        <v>85</v>
      </c>
      <c r="M238" s="1" t="s">
        <v>39</v>
      </c>
      <c r="N238" s="1" t="s">
        <v>71</v>
      </c>
      <c r="O238" s="1" t="s">
        <v>105</v>
      </c>
      <c r="P238" s="1" t="s">
        <v>105</v>
      </c>
      <c r="Q238" s="1" t="s">
        <v>99</v>
      </c>
      <c r="R238" s="1" t="s">
        <v>154</v>
      </c>
      <c r="S238" s="1" t="s">
        <v>159</v>
      </c>
    </row>
    <row r="239" spans="1:19" x14ac:dyDescent="0.25">
      <c r="A239" s="48">
        <v>14</v>
      </c>
      <c r="B239" s="1" t="s">
        <v>290</v>
      </c>
      <c r="D239" s="1" t="s">
        <v>71</v>
      </c>
      <c r="E239" s="1" t="s">
        <v>71</v>
      </c>
      <c r="F239" s="1" t="s">
        <v>79</v>
      </c>
      <c r="G239" s="1">
        <v>62</v>
      </c>
      <c r="H239" s="1" t="s">
        <v>126</v>
      </c>
      <c r="I239" s="1" t="s">
        <v>80</v>
      </c>
      <c r="J239" s="1" t="s">
        <v>39</v>
      </c>
      <c r="K239" s="1">
        <v>1</v>
      </c>
      <c r="L239" s="1" t="s">
        <v>75</v>
      </c>
      <c r="M239" s="1" t="s">
        <v>120</v>
      </c>
      <c r="N239" s="1" t="s">
        <v>71</v>
      </c>
      <c r="O239" s="1" t="s">
        <v>120</v>
      </c>
      <c r="P239" s="1" t="s">
        <v>129</v>
      </c>
      <c r="Q239" s="1" t="s">
        <v>99</v>
      </c>
      <c r="R239" s="1" t="s">
        <v>154</v>
      </c>
      <c r="S239" s="1" t="s">
        <v>159</v>
      </c>
    </row>
    <row r="240" spans="1:19" x14ac:dyDescent="0.25">
      <c r="A240" s="48">
        <v>14</v>
      </c>
      <c r="B240" s="1" t="s">
        <v>290</v>
      </c>
      <c r="D240" s="1" t="s">
        <v>71</v>
      </c>
      <c r="E240" s="1" t="s">
        <v>71</v>
      </c>
      <c r="F240" s="1" t="s">
        <v>79</v>
      </c>
      <c r="G240" s="1">
        <v>23</v>
      </c>
      <c r="H240" s="1" t="s">
        <v>125</v>
      </c>
      <c r="I240" s="1" t="s">
        <v>73</v>
      </c>
      <c r="J240" s="1" t="s">
        <v>17</v>
      </c>
      <c r="K240" s="1">
        <v>1</v>
      </c>
      <c r="L240" s="1" t="s">
        <v>75</v>
      </c>
      <c r="M240" s="1" t="s">
        <v>120</v>
      </c>
      <c r="N240" s="1" t="s">
        <v>71</v>
      </c>
      <c r="O240" s="1" t="s">
        <v>120</v>
      </c>
      <c r="P240" s="1" t="s">
        <v>127</v>
      </c>
      <c r="Q240" s="1" t="s">
        <v>99</v>
      </c>
      <c r="R240" s="1" t="s">
        <v>154</v>
      </c>
      <c r="S240" s="1" t="s">
        <v>159</v>
      </c>
    </row>
    <row r="241" spans="1:20" x14ac:dyDescent="0.25">
      <c r="A241" s="48">
        <v>14</v>
      </c>
      <c r="B241" s="1" t="s">
        <v>290</v>
      </c>
      <c r="D241" s="1" t="s">
        <v>71</v>
      </c>
      <c r="E241" s="1" t="s">
        <v>71</v>
      </c>
      <c r="F241" s="1" t="s">
        <v>79</v>
      </c>
      <c r="G241" s="1">
        <v>22</v>
      </c>
      <c r="H241" s="1" t="s">
        <v>125</v>
      </c>
      <c r="I241" s="1" t="s">
        <v>73</v>
      </c>
      <c r="J241" s="1" t="s">
        <v>39</v>
      </c>
      <c r="K241" s="1">
        <v>1</v>
      </c>
      <c r="L241" s="1" t="s">
        <v>86</v>
      </c>
      <c r="M241" s="1" t="s">
        <v>129</v>
      </c>
      <c r="N241" s="1" t="s">
        <v>71</v>
      </c>
      <c r="O241" s="1" t="s">
        <v>129</v>
      </c>
      <c r="P241" s="1" t="s">
        <v>127</v>
      </c>
      <c r="Q241" s="1" t="s">
        <v>99</v>
      </c>
      <c r="R241" s="1" t="s">
        <v>154</v>
      </c>
      <c r="S241" s="1" t="s">
        <v>159</v>
      </c>
    </row>
    <row r="242" spans="1:20" x14ac:dyDescent="0.25">
      <c r="A242" s="48">
        <v>14</v>
      </c>
      <c r="B242" s="1" t="s">
        <v>291</v>
      </c>
      <c r="D242" s="1" t="s">
        <v>71</v>
      </c>
      <c r="E242" s="1" t="s">
        <v>71</v>
      </c>
      <c r="F242" s="1" t="s">
        <v>72</v>
      </c>
      <c r="G242" s="1">
        <v>23</v>
      </c>
      <c r="H242" s="1" t="s">
        <v>76</v>
      </c>
      <c r="I242" s="1" t="s">
        <v>82</v>
      </c>
      <c r="J242" s="1" t="s">
        <v>10</v>
      </c>
      <c r="K242" s="1">
        <v>2</v>
      </c>
      <c r="L242" s="1" t="s">
        <v>90</v>
      </c>
      <c r="M242" s="1" t="s">
        <v>127</v>
      </c>
      <c r="N242" s="1" t="s">
        <v>71</v>
      </c>
      <c r="O242" s="1" t="s">
        <v>16</v>
      </c>
      <c r="P242" s="1" t="s">
        <v>105</v>
      </c>
      <c r="Q242" s="1" t="s">
        <v>98</v>
      </c>
      <c r="R242" s="1" t="s">
        <v>154</v>
      </c>
      <c r="S242" s="1" t="s">
        <v>159</v>
      </c>
    </row>
    <row r="243" spans="1:20" x14ac:dyDescent="0.25">
      <c r="A243" s="48">
        <v>14</v>
      </c>
      <c r="B243" s="1" t="s">
        <v>292</v>
      </c>
      <c r="D243" s="1" t="s">
        <v>71</v>
      </c>
      <c r="E243" s="1" t="s">
        <v>71</v>
      </c>
      <c r="F243" s="1" t="s">
        <v>79</v>
      </c>
      <c r="G243" s="1">
        <v>47</v>
      </c>
      <c r="H243" s="1" t="s">
        <v>76</v>
      </c>
      <c r="I243" s="1" t="s">
        <v>80</v>
      </c>
      <c r="J243" s="1" t="s">
        <v>10</v>
      </c>
      <c r="K243" s="1">
        <v>2</v>
      </c>
      <c r="L243" s="1" t="s">
        <v>90</v>
      </c>
      <c r="M243" s="1" t="s">
        <v>127</v>
      </c>
      <c r="N243" s="1" t="s">
        <v>71</v>
      </c>
      <c r="O243" s="1" t="s">
        <v>16</v>
      </c>
      <c r="P243" s="1" t="s">
        <v>129</v>
      </c>
      <c r="Q243" s="1" t="s">
        <v>98</v>
      </c>
      <c r="R243" s="1" t="s">
        <v>154</v>
      </c>
      <c r="S243" s="1" t="s">
        <v>159</v>
      </c>
    </row>
    <row r="244" spans="1:20" x14ac:dyDescent="0.25">
      <c r="A244" s="48">
        <v>14</v>
      </c>
      <c r="B244" s="1" t="s">
        <v>293</v>
      </c>
      <c r="D244" s="1" t="s">
        <v>71</v>
      </c>
      <c r="E244" s="1" t="s">
        <v>71</v>
      </c>
      <c r="F244" s="1" t="s">
        <v>72</v>
      </c>
      <c r="G244" s="1">
        <v>28</v>
      </c>
      <c r="H244" s="1" t="s">
        <v>78</v>
      </c>
      <c r="I244" s="1" t="s">
        <v>82</v>
      </c>
      <c r="J244" s="1" t="s">
        <v>39</v>
      </c>
      <c r="K244" s="1">
        <v>1</v>
      </c>
      <c r="L244" s="1" t="s">
        <v>86</v>
      </c>
      <c r="M244" s="1" t="s">
        <v>129</v>
      </c>
      <c r="N244" s="1" t="s">
        <v>71</v>
      </c>
      <c r="O244" s="1" t="s">
        <v>129</v>
      </c>
      <c r="P244" s="1" t="s">
        <v>105</v>
      </c>
      <c r="Q244" s="1" t="s">
        <v>97</v>
      </c>
      <c r="R244" s="1" t="s">
        <v>154</v>
      </c>
      <c r="S244" s="1" t="s">
        <v>159</v>
      </c>
    </row>
    <row r="245" spans="1:20" x14ac:dyDescent="0.25">
      <c r="A245" s="48">
        <v>14</v>
      </c>
      <c r="B245" s="1" t="s">
        <v>294</v>
      </c>
      <c r="D245" s="1" t="s">
        <v>71</v>
      </c>
      <c r="E245" s="1" t="s">
        <v>71</v>
      </c>
      <c r="F245" s="1" t="s">
        <v>72</v>
      </c>
      <c r="G245" s="1">
        <v>22</v>
      </c>
      <c r="H245" s="1" t="s">
        <v>78</v>
      </c>
      <c r="I245" s="1" t="s">
        <v>96</v>
      </c>
      <c r="J245" s="1" t="s">
        <v>10</v>
      </c>
      <c r="K245" s="1">
        <v>1</v>
      </c>
      <c r="L245" s="1" t="s">
        <v>85</v>
      </c>
      <c r="M245" s="1" t="s">
        <v>105</v>
      </c>
      <c r="N245" s="1" t="s">
        <v>71</v>
      </c>
      <c r="O245" s="1" t="s">
        <v>105</v>
      </c>
      <c r="P245" s="1" t="s">
        <v>127</v>
      </c>
      <c r="Q245" s="1" t="s">
        <v>98</v>
      </c>
      <c r="R245" s="1" t="s">
        <v>157</v>
      </c>
      <c r="S245" s="1" t="s">
        <v>159</v>
      </c>
    </row>
    <row r="246" spans="1:20" x14ac:dyDescent="0.25">
      <c r="A246" s="48">
        <v>14</v>
      </c>
      <c r="B246" s="1" t="s">
        <v>295</v>
      </c>
      <c r="D246" s="1" t="s">
        <v>71</v>
      </c>
      <c r="E246" s="1" t="s">
        <v>71</v>
      </c>
      <c r="F246" s="1" t="s">
        <v>72</v>
      </c>
      <c r="G246" s="1">
        <v>23</v>
      </c>
      <c r="H246" s="1" t="s">
        <v>126</v>
      </c>
      <c r="I246" s="1" t="s">
        <v>82</v>
      </c>
      <c r="J246" s="1" t="s">
        <v>3</v>
      </c>
      <c r="K246" s="1">
        <v>2</v>
      </c>
      <c r="L246" s="1" t="s">
        <v>90</v>
      </c>
      <c r="M246" s="1" t="s">
        <v>127</v>
      </c>
      <c r="N246" s="1" t="s">
        <v>71</v>
      </c>
      <c r="O246" s="1" t="s">
        <v>16</v>
      </c>
      <c r="P246" s="1" t="s">
        <v>105</v>
      </c>
      <c r="Q246" s="1" t="s">
        <v>98</v>
      </c>
      <c r="R246" s="1" t="s">
        <v>154</v>
      </c>
      <c r="S246" s="1" t="s">
        <v>159</v>
      </c>
    </row>
    <row r="247" spans="1:20" x14ac:dyDescent="0.25">
      <c r="A247" s="48">
        <v>14</v>
      </c>
      <c r="B247" s="1" t="s">
        <v>295</v>
      </c>
      <c r="D247" s="1" t="s">
        <v>71</v>
      </c>
      <c r="E247" s="1" t="s">
        <v>71</v>
      </c>
      <c r="F247" s="1" t="s">
        <v>79</v>
      </c>
      <c r="G247" s="1">
        <v>31</v>
      </c>
      <c r="H247" s="1" t="s">
        <v>78</v>
      </c>
      <c r="I247" s="1" t="s">
        <v>82</v>
      </c>
      <c r="J247" s="1" t="s">
        <v>39</v>
      </c>
      <c r="K247" s="1">
        <v>1</v>
      </c>
      <c r="L247" s="1" t="s">
        <v>91</v>
      </c>
      <c r="M247" s="1" t="s">
        <v>105</v>
      </c>
      <c r="N247" s="1" t="s">
        <v>71</v>
      </c>
      <c r="O247" s="1" t="s">
        <v>105</v>
      </c>
      <c r="P247" s="1" t="s">
        <v>120</v>
      </c>
      <c r="Q247" s="1" t="s">
        <v>98</v>
      </c>
      <c r="R247" s="1" t="s">
        <v>154</v>
      </c>
      <c r="S247" s="1" t="s">
        <v>159</v>
      </c>
    </row>
    <row r="248" spans="1:20" x14ac:dyDescent="0.25">
      <c r="A248" s="48">
        <v>14</v>
      </c>
      <c r="B248" s="1" t="s">
        <v>296</v>
      </c>
      <c r="D248" s="1" t="s">
        <v>71</v>
      </c>
      <c r="E248" s="1" t="s">
        <v>71</v>
      </c>
      <c r="F248" s="1" t="s">
        <v>72</v>
      </c>
      <c r="G248" s="1">
        <v>26</v>
      </c>
      <c r="H248" s="1" t="s">
        <v>78</v>
      </c>
      <c r="I248" s="1" t="s">
        <v>84</v>
      </c>
      <c r="J248" s="1" t="s">
        <v>39</v>
      </c>
      <c r="K248" s="1">
        <v>2</v>
      </c>
      <c r="L248" s="1" t="s">
        <v>88</v>
      </c>
      <c r="M248" s="1" t="s">
        <v>105</v>
      </c>
      <c r="N248" s="1" t="s">
        <v>71</v>
      </c>
      <c r="O248" s="1" t="s">
        <v>105</v>
      </c>
      <c r="P248" s="1" t="s">
        <v>127</v>
      </c>
      <c r="Q248" s="1" t="s">
        <v>98</v>
      </c>
      <c r="R248" s="1" t="s">
        <v>154</v>
      </c>
      <c r="S248" s="1" t="s">
        <v>159</v>
      </c>
    </row>
    <row r="249" spans="1:20" x14ac:dyDescent="0.25">
      <c r="A249" s="48">
        <v>14</v>
      </c>
      <c r="B249" s="1" t="s">
        <v>297</v>
      </c>
      <c r="D249" s="1" t="s">
        <v>71</v>
      </c>
      <c r="E249" s="1" t="s">
        <v>71</v>
      </c>
      <c r="F249" s="1" t="s">
        <v>72</v>
      </c>
      <c r="G249" s="1">
        <v>22</v>
      </c>
      <c r="H249" s="1" t="s">
        <v>76</v>
      </c>
      <c r="I249" s="1" t="s">
        <v>77</v>
      </c>
      <c r="J249" s="1" t="s">
        <v>10</v>
      </c>
      <c r="K249" s="1">
        <v>2</v>
      </c>
      <c r="L249" s="1" t="s">
        <v>90</v>
      </c>
      <c r="M249" s="1" t="s">
        <v>16</v>
      </c>
      <c r="N249" s="1" t="s">
        <v>71</v>
      </c>
      <c r="O249" s="1" t="s">
        <v>16</v>
      </c>
      <c r="P249" s="1" t="s">
        <v>120</v>
      </c>
      <c r="Q249" s="1" t="s">
        <v>97</v>
      </c>
      <c r="R249" s="1" t="s">
        <v>157</v>
      </c>
      <c r="S249" s="1" t="s">
        <v>127</v>
      </c>
    </row>
    <row r="250" spans="1:20" x14ac:dyDescent="0.25">
      <c r="A250" s="48">
        <v>14</v>
      </c>
      <c r="B250" s="1" t="s">
        <v>297</v>
      </c>
      <c r="D250" s="1" t="s">
        <v>71</v>
      </c>
      <c r="E250" s="1" t="s">
        <v>71</v>
      </c>
      <c r="F250" s="1" t="s">
        <v>72</v>
      </c>
      <c r="G250" s="1">
        <v>19</v>
      </c>
      <c r="H250" s="1" t="s">
        <v>78</v>
      </c>
      <c r="I250" s="1" t="s">
        <v>73</v>
      </c>
      <c r="J250" s="1" t="s">
        <v>3</v>
      </c>
      <c r="K250" s="1">
        <v>2</v>
      </c>
      <c r="L250" s="1" t="s">
        <v>90</v>
      </c>
      <c r="M250" s="1" t="s">
        <v>127</v>
      </c>
      <c r="N250" s="1" t="s">
        <v>71</v>
      </c>
      <c r="O250" s="1" t="s">
        <v>16</v>
      </c>
      <c r="P250" s="1" t="s">
        <v>16</v>
      </c>
      <c r="Q250" s="1" t="s">
        <v>97</v>
      </c>
      <c r="R250" s="1" t="s">
        <v>154</v>
      </c>
      <c r="S250" s="1" t="s">
        <v>159</v>
      </c>
    </row>
    <row r="251" spans="1:20" s="41" customFormat="1" x14ac:dyDescent="0.25">
      <c r="A251" s="49">
        <v>14</v>
      </c>
      <c r="B251" s="41" t="s">
        <v>297</v>
      </c>
      <c r="D251" s="41" t="s">
        <v>71</v>
      </c>
      <c r="E251" s="41" t="s">
        <v>71</v>
      </c>
      <c r="F251" s="41" t="s">
        <v>79</v>
      </c>
      <c r="G251" s="41">
        <v>32</v>
      </c>
      <c r="H251" s="41" t="s">
        <v>78</v>
      </c>
      <c r="I251" s="41" t="s">
        <v>80</v>
      </c>
      <c r="J251" s="41" t="s">
        <v>10</v>
      </c>
      <c r="K251" s="41">
        <v>2</v>
      </c>
      <c r="L251" s="41" t="s">
        <v>75</v>
      </c>
      <c r="M251" s="41" t="s">
        <v>127</v>
      </c>
      <c r="N251" s="41" t="s">
        <v>71</v>
      </c>
      <c r="O251" s="41" t="s">
        <v>16</v>
      </c>
      <c r="P251" s="41" t="s">
        <v>120</v>
      </c>
      <c r="Q251" s="41" t="s">
        <v>98</v>
      </c>
      <c r="R251" s="41" t="s">
        <v>154</v>
      </c>
      <c r="S251" s="41" t="s">
        <v>159</v>
      </c>
    </row>
    <row r="252" spans="1:20" s="40" customFormat="1" x14ac:dyDescent="0.25">
      <c r="A252" s="48">
        <v>14</v>
      </c>
      <c r="B252" s="1" t="s">
        <v>299</v>
      </c>
      <c r="C252" s="1"/>
      <c r="D252" s="1" t="s">
        <v>71</v>
      </c>
      <c r="E252" s="1" t="s">
        <v>71</v>
      </c>
      <c r="F252" s="1" t="s">
        <v>72</v>
      </c>
      <c r="G252" s="1">
        <v>21</v>
      </c>
      <c r="H252" s="1" t="s">
        <v>78</v>
      </c>
      <c r="I252" s="1" t="s">
        <v>73</v>
      </c>
      <c r="J252" s="1" t="s">
        <v>3</v>
      </c>
      <c r="K252" s="1">
        <v>1</v>
      </c>
      <c r="L252" s="1" t="s">
        <v>75</v>
      </c>
      <c r="M252" s="1" t="s">
        <v>16</v>
      </c>
      <c r="N252" s="1" t="s">
        <v>71</v>
      </c>
      <c r="O252" s="1" t="s">
        <v>16</v>
      </c>
      <c r="P252" s="1" t="s">
        <v>120</v>
      </c>
      <c r="Q252" s="1" t="s">
        <v>98</v>
      </c>
      <c r="R252" s="1" t="s">
        <v>157</v>
      </c>
      <c r="S252" s="1" t="s">
        <v>159</v>
      </c>
      <c r="T252" s="1"/>
    </row>
    <row r="253" spans="1:20" x14ac:dyDescent="0.25">
      <c r="A253" s="48">
        <v>14</v>
      </c>
      <c r="B253" s="1" t="s">
        <v>300</v>
      </c>
      <c r="D253" s="1" t="s">
        <v>71</v>
      </c>
      <c r="E253" s="1" t="s">
        <v>71</v>
      </c>
      <c r="F253" s="1" t="s">
        <v>72</v>
      </c>
      <c r="G253" s="1">
        <v>23</v>
      </c>
      <c r="H253" s="1" t="s">
        <v>76</v>
      </c>
      <c r="I253" s="1" t="s">
        <v>82</v>
      </c>
      <c r="J253" s="1" t="s">
        <v>3</v>
      </c>
      <c r="K253" s="1">
        <v>2</v>
      </c>
      <c r="L253" s="1" t="s">
        <v>90</v>
      </c>
      <c r="M253" s="1" t="s">
        <v>127</v>
      </c>
      <c r="N253" s="1" t="s">
        <v>71</v>
      </c>
      <c r="O253" s="1" t="s">
        <v>16</v>
      </c>
      <c r="P253" s="1" t="s">
        <v>120</v>
      </c>
      <c r="Q253" s="1" t="s">
        <v>97</v>
      </c>
      <c r="R253" s="1" t="s">
        <v>154</v>
      </c>
      <c r="S253" s="1" t="s">
        <v>159</v>
      </c>
    </row>
    <row r="254" spans="1:20" x14ac:dyDescent="0.25">
      <c r="A254" s="48">
        <v>14</v>
      </c>
      <c r="B254" s="1" t="s">
        <v>298</v>
      </c>
      <c r="D254" s="1" t="s">
        <v>71</v>
      </c>
      <c r="E254" s="1" t="s">
        <v>71</v>
      </c>
      <c r="F254" s="1" t="s">
        <v>72</v>
      </c>
      <c r="G254" s="1">
        <v>32</v>
      </c>
      <c r="H254" s="1" t="s">
        <v>76</v>
      </c>
      <c r="I254" s="1" t="s">
        <v>82</v>
      </c>
      <c r="J254" s="1" t="s">
        <v>10</v>
      </c>
      <c r="K254" s="1">
        <v>2</v>
      </c>
      <c r="L254" s="1" t="s">
        <v>91</v>
      </c>
      <c r="M254" s="1" t="s">
        <v>3</v>
      </c>
      <c r="N254" s="1" t="s">
        <v>71</v>
      </c>
      <c r="O254" s="1" t="s">
        <v>105</v>
      </c>
      <c r="P254" s="1" t="s">
        <v>127</v>
      </c>
      <c r="Q254" s="1" t="s">
        <v>97</v>
      </c>
      <c r="R254" s="1" t="s">
        <v>154</v>
      </c>
      <c r="S254" s="1" t="s">
        <v>159</v>
      </c>
    </row>
    <row r="255" spans="1:20" x14ac:dyDescent="0.25">
      <c r="A255" s="48">
        <v>14</v>
      </c>
      <c r="B255" s="1" t="s">
        <v>298</v>
      </c>
      <c r="D255" s="1" t="s">
        <v>71</v>
      </c>
      <c r="E255" s="1" t="s">
        <v>71</v>
      </c>
      <c r="F255" s="1" t="s">
        <v>72</v>
      </c>
      <c r="G255" s="1">
        <v>21</v>
      </c>
      <c r="H255" s="1" t="s">
        <v>76</v>
      </c>
      <c r="I255" s="1" t="s">
        <v>82</v>
      </c>
      <c r="J255" s="1" t="s">
        <v>10</v>
      </c>
      <c r="K255" s="1">
        <v>1</v>
      </c>
      <c r="L255" s="1" t="s">
        <v>90</v>
      </c>
      <c r="M255" s="1" t="s">
        <v>127</v>
      </c>
      <c r="N255" s="1" t="s">
        <v>71</v>
      </c>
      <c r="O255" s="1" t="s">
        <v>16</v>
      </c>
      <c r="P255" s="1" t="s">
        <v>120</v>
      </c>
      <c r="Q255" s="1" t="s">
        <v>97</v>
      </c>
      <c r="R255" s="1" t="s">
        <v>154</v>
      </c>
      <c r="S255" s="1" t="s">
        <v>159</v>
      </c>
    </row>
    <row r="256" spans="1:20" x14ac:dyDescent="0.25">
      <c r="A256" s="48">
        <v>14</v>
      </c>
      <c r="B256" s="1" t="s">
        <v>301</v>
      </c>
      <c r="D256" s="1" t="s">
        <v>71</v>
      </c>
      <c r="E256" s="1" t="s">
        <v>71</v>
      </c>
      <c r="F256" s="1" t="s">
        <v>72</v>
      </c>
      <c r="G256" s="1">
        <v>31</v>
      </c>
      <c r="H256" s="1" t="s">
        <v>76</v>
      </c>
      <c r="I256" s="1" t="s">
        <v>82</v>
      </c>
      <c r="J256" s="1" t="s">
        <v>10</v>
      </c>
      <c r="K256" s="1">
        <v>1</v>
      </c>
      <c r="L256" s="1" t="s">
        <v>75</v>
      </c>
      <c r="M256" s="1" t="s">
        <v>16</v>
      </c>
      <c r="N256" s="1" t="s">
        <v>71</v>
      </c>
      <c r="O256" s="1" t="s">
        <v>16</v>
      </c>
      <c r="P256" s="1" t="s">
        <v>127</v>
      </c>
      <c r="Q256" s="1" t="s">
        <v>98</v>
      </c>
      <c r="R256" s="1" t="s">
        <v>154</v>
      </c>
      <c r="S256" s="1" t="s">
        <v>159</v>
      </c>
    </row>
    <row r="257" spans="1:19" x14ac:dyDescent="0.25">
      <c r="A257" s="48">
        <v>14</v>
      </c>
      <c r="B257" s="1" t="s">
        <v>200</v>
      </c>
      <c r="D257" s="1" t="s">
        <v>71</v>
      </c>
      <c r="E257" s="1" t="s">
        <v>71</v>
      </c>
      <c r="F257" s="1" t="s">
        <v>72</v>
      </c>
      <c r="G257" s="1">
        <v>25</v>
      </c>
      <c r="H257" s="1" t="s">
        <v>126</v>
      </c>
      <c r="I257" s="1" t="s">
        <v>82</v>
      </c>
      <c r="J257" s="1" t="s">
        <v>39</v>
      </c>
      <c r="K257" s="1">
        <v>2</v>
      </c>
      <c r="L257" s="1" t="s">
        <v>142</v>
      </c>
      <c r="M257" s="1" t="s">
        <v>16</v>
      </c>
      <c r="N257" s="1" t="s">
        <v>71</v>
      </c>
      <c r="O257" s="1" t="s">
        <v>16</v>
      </c>
      <c r="P257" s="1" t="s">
        <v>120</v>
      </c>
      <c r="Q257" s="1" t="s">
        <v>97</v>
      </c>
      <c r="R257" s="1" t="s">
        <v>154</v>
      </c>
      <c r="S257" s="1" t="s">
        <v>60</v>
      </c>
    </row>
    <row r="258" spans="1:19" x14ac:dyDescent="0.25">
      <c r="A258" s="48">
        <v>14</v>
      </c>
      <c r="B258" s="1" t="s">
        <v>302</v>
      </c>
      <c r="D258" s="1" t="s">
        <v>71</v>
      </c>
      <c r="E258" s="1" t="s">
        <v>71</v>
      </c>
      <c r="F258" s="1" t="s">
        <v>72</v>
      </c>
      <c r="G258" s="1">
        <v>28</v>
      </c>
      <c r="H258" s="1" t="s">
        <v>76</v>
      </c>
      <c r="I258" s="1" t="s">
        <v>96</v>
      </c>
      <c r="J258" s="1" t="s">
        <v>39</v>
      </c>
      <c r="K258" s="1">
        <v>1</v>
      </c>
      <c r="L258" s="1" t="s">
        <v>91</v>
      </c>
      <c r="M258" s="1" t="s">
        <v>120</v>
      </c>
      <c r="N258" s="1" t="s">
        <v>71</v>
      </c>
      <c r="O258" s="1" t="s">
        <v>16</v>
      </c>
      <c r="P258" s="1" t="s">
        <v>127</v>
      </c>
      <c r="Q258" s="1" t="s">
        <v>99</v>
      </c>
      <c r="R258" s="1" t="s">
        <v>157</v>
      </c>
      <c r="S258" s="1" t="s">
        <v>159</v>
      </c>
    </row>
    <row r="259" spans="1:19" x14ac:dyDescent="0.25">
      <c r="A259" s="48">
        <v>14</v>
      </c>
      <c r="B259" s="1" t="s">
        <v>302</v>
      </c>
      <c r="D259" s="1" t="s">
        <v>71</v>
      </c>
      <c r="E259" s="1" t="s">
        <v>71</v>
      </c>
      <c r="F259" s="1" t="s">
        <v>72</v>
      </c>
      <c r="G259" s="1">
        <v>25</v>
      </c>
      <c r="H259" s="1" t="s">
        <v>78</v>
      </c>
      <c r="I259" s="1" t="s">
        <v>84</v>
      </c>
      <c r="J259" s="1" t="s">
        <v>10</v>
      </c>
      <c r="K259" s="1">
        <v>2</v>
      </c>
      <c r="L259" s="1" t="s">
        <v>90</v>
      </c>
      <c r="M259" s="1" t="s">
        <v>127</v>
      </c>
      <c r="N259" s="1" t="s">
        <v>71</v>
      </c>
      <c r="O259" s="1" t="s">
        <v>16</v>
      </c>
      <c r="P259" s="1" t="s">
        <v>16</v>
      </c>
      <c r="Q259" s="1" t="s">
        <v>97</v>
      </c>
      <c r="R259" s="1" t="s">
        <v>154</v>
      </c>
      <c r="S259" s="1" t="s">
        <v>159</v>
      </c>
    </row>
    <row r="260" spans="1:19" x14ac:dyDescent="0.25">
      <c r="A260" s="48">
        <v>14</v>
      </c>
      <c r="B260" s="1" t="s">
        <v>302</v>
      </c>
      <c r="D260" s="1" t="s">
        <v>71</v>
      </c>
      <c r="E260" s="1" t="s">
        <v>71</v>
      </c>
      <c r="F260" s="1" t="s">
        <v>72</v>
      </c>
      <c r="G260" s="1">
        <v>24</v>
      </c>
      <c r="H260" s="1" t="s">
        <v>78</v>
      </c>
      <c r="I260" s="1" t="s">
        <v>84</v>
      </c>
      <c r="J260" s="1" t="s">
        <v>39</v>
      </c>
      <c r="K260" s="1">
        <v>2</v>
      </c>
      <c r="L260" s="1" t="s">
        <v>74</v>
      </c>
      <c r="M260" s="1" t="s">
        <v>127</v>
      </c>
      <c r="N260" s="1" t="s">
        <v>71</v>
      </c>
      <c r="O260" s="1" t="s">
        <v>127</v>
      </c>
      <c r="P260" s="1" t="s">
        <v>105</v>
      </c>
      <c r="Q260" s="1" t="s">
        <v>97</v>
      </c>
      <c r="R260" s="1" t="s">
        <v>154</v>
      </c>
      <c r="S260" s="1" t="s">
        <v>159</v>
      </c>
    </row>
    <row r="261" spans="1:19" x14ac:dyDescent="0.25">
      <c r="A261" s="48">
        <v>14</v>
      </c>
      <c r="B261" s="1" t="s">
        <v>302</v>
      </c>
      <c r="D261" s="1" t="s">
        <v>71</v>
      </c>
      <c r="E261" s="1" t="s">
        <v>71</v>
      </c>
      <c r="F261" s="1" t="s">
        <v>72</v>
      </c>
      <c r="G261" s="1">
        <v>25</v>
      </c>
      <c r="H261" s="1" t="s">
        <v>78</v>
      </c>
      <c r="I261" s="1" t="s">
        <v>82</v>
      </c>
      <c r="J261" s="1" t="s">
        <v>10</v>
      </c>
      <c r="K261" s="1">
        <v>2</v>
      </c>
      <c r="L261" s="1" t="s">
        <v>90</v>
      </c>
      <c r="M261" s="1" t="s">
        <v>127</v>
      </c>
      <c r="N261" s="1" t="s">
        <v>71</v>
      </c>
      <c r="O261" s="1" t="s">
        <v>16</v>
      </c>
      <c r="P261" s="1" t="s">
        <v>120</v>
      </c>
      <c r="Q261" s="1" t="s">
        <v>97</v>
      </c>
      <c r="R261" s="1" t="s">
        <v>154</v>
      </c>
      <c r="S261" s="1" t="s">
        <v>159</v>
      </c>
    </row>
    <row r="262" spans="1:19" x14ac:dyDescent="0.25">
      <c r="A262" s="48">
        <v>14</v>
      </c>
      <c r="B262" s="1" t="s">
        <v>302</v>
      </c>
      <c r="D262" s="1" t="s">
        <v>71</v>
      </c>
      <c r="E262" s="1" t="s">
        <v>71</v>
      </c>
      <c r="F262" s="1" t="s">
        <v>72</v>
      </c>
      <c r="G262" s="1">
        <v>19</v>
      </c>
      <c r="H262" s="1" t="s">
        <v>78</v>
      </c>
      <c r="I262" s="1" t="s">
        <v>73</v>
      </c>
      <c r="J262" s="1" t="s">
        <v>10</v>
      </c>
      <c r="K262" s="1">
        <v>2</v>
      </c>
      <c r="L262" s="1" t="s">
        <v>74</v>
      </c>
      <c r="M262" s="1" t="s">
        <v>127</v>
      </c>
      <c r="N262" s="1" t="s">
        <v>71</v>
      </c>
      <c r="O262" s="1" t="s">
        <v>16</v>
      </c>
      <c r="P262" s="1" t="s">
        <v>129</v>
      </c>
      <c r="Q262" s="1" t="s">
        <v>98</v>
      </c>
      <c r="R262" s="1" t="s">
        <v>154</v>
      </c>
      <c r="S262" s="1" t="s">
        <v>159</v>
      </c>
    </row>
    <row r="263" spans="1:19" x14ac:dyDescent="0.25">
      <c r="A263" s="48">
        <v>14</v>
      </c>
      <c r="B263" s="1" t="s">
        <v>302</v>
      </c>
      <c r="D263" s="1" t="s">
        <v>71</v>
      </c>
      <c r="E263" s="1" t="s">
        <v>71</v>
      </c>
      <c r="F263" s="1" t="s">
        <v>72</v>
      </c>
      <c r="G263" s="1">
        <v>21</v>
      </c>
      <c r="H263" s="1" t="s">
        <v>76</v>
      </c>
      <c r="I263" s="1" t="s">
        <v>82</v>
      </c>
      <c r="J263" s="1" t="s">
        <v>3</v>
      </c>
      <c r="K263" s="1">
        <v>1</v>
      </c>
      <c r="L263" s="1" t="s">
        <v>75</v>
      </c>
      <c r="M263" s="1" t="s">
        <v>16</v>
      </c>
      <c r="N263" s="1" t="s">
        <v>71</v>
      </c>
      <c r="O263" s="1" t="s">
        <v>16</v>
      </c>
      <c r="P263" s="1" t="s">
        <v>105</v>
      </c>
      <c r="Q263" s="1" t="s">
        <v>98</v>
      </c>
      <c r="R263" s="1" t="s">
        <v>154</v>
      </c>
      <c r="S263" s="1" t="s">
        <v>159</v>
      </c>
    </row>
    <row r="264" spans="1:19" x14ac:dyDescent="0.25">
      <c r="A264" s="48">
        <v>14</v>
      </c>
      <c r="B264" s="1" t="s">
        <v>302</v>
      </c>
      <c r="D264" s="1" t="s">
        <v>71</v>
      </c>
      <c r="E264" s="1" t="s">
        <v>71</v>
      </c>
      <c r="F264" s="1" t="s">
        <v>72</v>
      </c>
      <c r="G264" s="1">
        <v>23</v>
      </c>
      <c r="H264" s="1" t="s">
        <v>76</v>
      </c>
      <c r="I264" s="1" t="s">
        <v>82</v>
      </c>
      <c r="J264" s="1" t="s">
        <v>3</v>
      </c>
      <c r="K264" s="1">
        <v>1</v>
      </c>
      <c r="L264" s="1" t="s">
        <v>86</v>
      </c>
      <c r="M264" s="1" t="s">
        <v>120</v>
      </c>
      <c r="N264" s="1" t="s">
        <v>71</v>
      </c>
      <c r="O264" s="1" t="s">
        <v>120</v>
      </c>
      <c r="P264" s="1" t="s">
        <v>127</v>
      </c>
      <c r="Q264" s="1" t="s">
        <v>98</v>
      </c>
      <c r="R264" s="1" t="s">
        <v>154</v>
      </c>
      <c r="S264" s="1" t="s">
        <v>159</v>
      </c>
    </row>
    <row r="265" spans="1:19" x14ac:dyDescent="0.25">
      <c r="A265" s="48">
        <v>14</v>
      </c>
      <c r="B265" s="1" t="s">
        <v>303</v>
      </c>
      <c r="D265" s="1" t="s">
        <v>71</v>
      </c>
      <c r="E265" s="1" t="s">
        <v>71</v>
      </c>
      <c r="F265" s="1" t="s">
        <v>79</v>
      </c>
      <c r="G265" s="1">
        <v>28</v>
      </c>
      <c r="H265" s="1" t="s">
        <v>78</v>
      </c>
      <c r="I265" s="1" t="s">
        <v>80</v>
      </c>
      <c r="J265" s="1" t="s">
        <v>10</v>
      </c>
      <c r="K265" s="1">
        <v>1</v>
      </c>
      <c r="L265" s="1" t="s">
        <v>74</v>
      </c>
      <c r="M265" s="1" t="s">
        <v>127</v>
      </c>
      <c r="N265" s="1" t="s">
        <v>71</v>
      </c>
      <c r="O265" s="1" t="s">
        <v>127</v>
      </c>
      <c r="P265" s="1" t="s">
        <v>105</v>
      </c>
      <c r="Q265" s="1" t="s">
        <v>98</v>
      </c>
      <c r="R265" s="1" t="s">
        <v>154</v>
      </c>
      <c r="S265" s="1" t="s">
        <v>159</v>
      </c>
    </row>
    <row r="266" spans="1:19" x14ac:dyDescent="0.25">
      <c r="A266" s="48">
        <v>14</v>
      </c>
      <c r="B266" s="1" t="s">
        <v>304</v>
      </c>
      <c r="D266" s="1" t="s">
        <v>71</v>
      </c>
      <c r="E266" s="1" t="s">
        <v>71</v>
      </c>
      <c r="F266" s="1" t="s">
        <v>72</v>
      </c>
      <c r="G266" s="1">
        <v>38</v>
      </c>
      <c r="H266" s="1" t="s">
        <v>78</v>
      </c>
      <c r="I266" s="1" t="s">
        <v>77</v>
      </c>
      <c r="J266" s="1" t="s">
        <v>4</v>
      </c>
      <c r="K266" s="1">
        <v>1</v>
      </c>
      <c r="L266" s="1" t="s">
        <v>81</v>
      </c>
      <c r="M266" s="1" t="s">
        <v>129</v>
      </c>
      <c r="N266" s="1" t="s">
        <v>71</v>
      </c>
      <c r="O266" s="1" t="s">
        <v>129</v>
      </c>
      <c r="P266" s="1" t="s">
        <v>16</v>
      </c>
      <c r="Q266" s="1" t="s">
        <v>98</v>
      </c>
      <c r="R266" s="1" t="s">
        <v>154</v>
      </c>
      <c r="S266" s="1" t="s">
        <v>159</v>
      </c>
    </row>
    <row r="267" spans="1:19" x14ac:dyDescent="0.25">
      <c r="A267" s="48">
        <v>15</v>
      </c>
      <c r="B267" s="1" t="s">
        <v>305</v>
      </c>
      <c r="D267" s="1" t="s">
        <v>71</v>
      </c>
      <c r="E267" s="1" t="s">
        <v>71</v>
      </c>
      <c r="F267" s="1" t="s">
        <v>79</v>
      </c>
      <c r="G267" s="1">
        <v>63</v>
      </c>
      <c r="H267" s="1" t="s">
        <v>76</v>
      </c>
      <c r="I267" s="1" t="s">
        <v>80</v>
      </c>
      <c r="J267" s="1" t="s">
        <v>17</v>
      </c>
      <c r="K267" s="1">
        <v>1</v>
      </c>
      <c r="L267" s="1" t="s">
        <v>86</v>
      </c>
      <c r="M267" s="1" t="s">
        <v>129</v>
      </c>
      <c r="N267" s="1" t="s">
        <v>71</v>
      </c>
      <c r="O267" s="1" t="s">
        <v>129</v>
      </c>
      <c r="P267" s="1" t="s">
        <v>127</v>
      </c>
      <c r="Q267" s="1" t="s">
        <v>97</v>
      </c>
      <c r="R267" s="1" t="s">
        <v>154</v>
      </c>
      <c r="S267" s="1" t="s">
        <v>60</v>
      </c>
    </row>
    <row r="268" spans="1:19" x14ac:dyDescent="0.25">
      <c r="A268" s="48">
        <v>15</v>
      </c>
      <c r="B268" s="1" t="s">
        <v>306</v>
      </c>
      <c r="D268" s="1" t="s">
        <v>71</v>
      </c>
      <c r="E268" s="1" t="s">
        <v>71</v>
      </c>
      <c r="F268" s="1" t="s">
        <v>79</v>
      </c>
      <c r="G268" s="1">
        <v>42</v>
      </c>
      <c r="H268" s="1" t="s">
        <v>125</v>
      </c>
      <c r="I268" s="1" t="s">
        <v>84</v>
      </c>
      <c r="J268" s="1" t="s">
        <v>4</v>
      </c>
      <c r="K268" s="1">
        <v>1</v>
      </c>
      <c r="L268" s="1" t="s">
        <v>81</v>
      </c>
      <c r="M268" s="1" t="s">
        <v>16</v>
      </c>
      <c r="N268" s="1" t="s">
        <v>71</v>
      </c>
      <c r="O268" s="1" t="s">
        <v>129</v>
      </c>
      <c r="P268" s="1" t="s">
        <v>105</v>
      </c>
      <c r="Q268" s="1" t="s">
        <v>99</v>
      </c>
      <c r="R268" s="1" t="s">
        <v>154</v>
      </c>
      <c r="S268" s="1" t="s">
        <v>159</v>
      </c>
    </row>
    <row r="269" spans="1:19" x14ac:dyDescent="0.25">
      <c r="A269" s="48">
        <v>15</v>
      </c>
      <c r="B269" s="1" t="s">
        <v>307</v>
      </c>
      <c r="D269" s="1" t="s">
        <v>71</v>
      </c>
      <c r="E269" s="1" t="s">
        <v>71</v>
      </c>
      <c r="F269" s="1" t="s">
        <v>79</v>
      </c>
      <c r="G269" s="1">
        <v>33</v>
      </c>
      <c r="H269" s="1" t="s">
        <v>125</v>
      </c>
      <c r="I269" s="1" t="s">
        <v>80</v>
      </c>
      <c r="J269" s="1" t="s">
        <v>75</v>
      </c>
      <c r="K269" s="1">
        <v>1</v>
      </c>
      <c r="L269" s="1" t="s">
        <v>75</v>
      </c>
      <c r="M269" s="1" t="s">
        <v>120</v>
      </c>
      <c r="N269" s="1" t="s">
        <v>71</v>
      </c>
      <c r="O269" s="1" t="s">
        <v>120</v>
      </c>
      <c r="P269" s="1" t="s">
        <v>127</v>
      </c>
      <c r="Q269" s="1" t="s">
        <v>97</v>
      </c>
      <c r="R269" s="1" t="s">
        <v>154</v>
      </c>
      <c r="S269" s="1" t="s">
        <v>120</v>
      </c>
    </row>
    <row r="270" spans="1:19" x14ac:dyDescent="0.25">
      <c r="A270" s="48">
        <v>15</v>
      </c>
      <c r="B270" s="1" t="s">
        <v>307</v>
      </c>
      <c r="D270" s="1" t="s">
        <v>71</v>
      </c>
      <c r="E270" s="1" t="s">
        <v>71</v>
      </c>
      <c r="F270" s="1" t="s">
        <v>79</v>
      </c>
      <c r="G270" s="1">
        <v>59</v>
      </c>
      <c r="H270" s="1" t="s">
        <v>125</v>
      </c>
      <c r="I270" s="1" t="s">
        <v>84</v>
      </c>
      <c r="J270" s="1" t="s">
        <v>11</v>
      </c>
      <c r="K270" s="1">
        <v>1</v>
      </c>
      <c r="L270" s="1" t="s">
        <v>90</v>
      </c>
      <c r="M270" s="1" t="s">
        <v>39</v>
      </c>
      <c r="N270" s="1" t="s">
        <v>71</v>
      </c>
      <c r="O270" s="1" t="s">
        <v>127</v>
      </c>
      <c r="P270" s="1" t="s">
        <v>105</v>
      </c>
      <c r="Q270" s="1" t="s">
        <v>97</v>
      </c>
      <c r="R270" s="1" t="s">
        <v>154</v>
      </c>
      <c r="S270" s="1" t="s">
        <v>60</v>
      </c>
    </row>
    <row r="271" spans="1:19" x14ac:dyDescent="0.25">
      <c r="A271" s="48">
        <v>15</v>
      </c>
      <c r="B271" s="1" t="s">
        <v>307</v>
      </c>
      <c r="D271" s="1" t="s">
        <v>71</v>
      </c>
      <c r="E271" s="1" t="s">
        <v>71</v>
      </c>
      <c r="F271" s="1" t="s">
        <v>79</v>
      </c>
      <c r="G271" s="1">
        <v>22</v>
      </c>
      <c r="H271" s="1" t="s">
        <v>125</v>
      </c>
      <c r="I271" s="1" t="s">
        <v>80</v>
      </c>
      <c r="J271" s="1" t="s">
        <v>17</v>
      </c>
      <c r="K271" s="1">
        <v>1</v>
      </c>
      <c r="L271" s="1" t="s">
        <v>86</v>
      </c>
      <c r="M271" s="1" t="s">
        <v>129</v>
      </c>
      <c r="N271" s="1" t="s">
        <v>71</v>
      </c>
      <c r="O271" s="1" t="s">
        <v>129</v>
      </c>
      <c r="P271" s="1" t="s">
        <v>127</v>
      </c>
      <c r="Q271" s="1" t="s">
        <v>99</v>
      </c>
      <c r="R271" s="1" t="s">
        <v>154</v>
      </c>
      <c r="S271" s="1" t="s">
        <v>60</v>
      </c>
    </row>
    <row r="272" spans="1:19" x14ac:dyDescent="0.25">
      <c r="A272" s="48">
        <v>15</v>
      </c>
      <c r="B272" s="1" t="s">
        <v>308</v>
      </c>
      <c r="D272" s="1" t="s">
        <v>71</v>
      </c>
      <c r="E272" s="1" t="s">
        <v>71</v>
      </c>
      <c r="F272" s="1" t="s">
        <v>72</v>
      </c>
      <c r="G272" s="1">
        <v>41</v>
      </c>
      <c r="H272" s="1" t="s">
        <v>78</v>
      </c>
      <c r="I272" s="1" t="s">
        <v>77</v>
      </c>
      <c r="J272" s="1" t="s">
        <v>4</v>
      </c>
      <c r="K272" s="1">
        <v>1</v>
      </c>
      <c r="L272" s="1" t="s">
        <v>90</v>
      </c>
      <c r="M272" s="1" t="s">
        <v>39</v>
      </c>
      <c r="N272" s="1" t="s">
        <v>71</v>
      </c>
      <c r="O272" s="1" t="s">
        <v>127</v>
      </c>
      <c r="P272" s="1" t="s">
        <v>120</v>
      </c>
      <c r="Q272" s="1" t="s">
        <v>99</v>
      </c>
      <c r="R272" s="1" t="s">
        <v>154</v>
      </c>
      <c r="S272" s="1" t="s">
        <v>159</v>
      </c>
    </row>
    <row r="273" spans="1:19" x14ac:dyDescent="0.25">
      <c r="A273" s="48">
        <v>15</v>
      </c>
      <c r="B273" s="1" t="s">
        <v>309</v>
      </c>
      <c r="D273" s="1" t="s">
        <v>71</v>
      </c>
      <c r="E273" s="1" t="s">
        <v>71</v>
      </c>
      <c r="F273" s="1" t="s">
        <v>72</v>
      </c>
      <c r="G273" s="1">
        <v>19</v>
      </c>
      <c r="H273" s="1" t="s">
        <v>78</v>
      </c>
      <c r="I273" s="1" t="s">
        <v>82</v>
      </c>
      <c r="J273" s="1" t="s">
        <v>10</v>
      </c>
      <c r="K273" s="1">
        <v>1</v>
      </c>
      <c r="L273" s="1" t="s">
        <v>90</v>
      </c>
      <c r="M273" s="1" t="s">
        <v>39</v>
      </c>
      <c r="N273" s="1" t="s">
        <v>71</v>
      </c>
      <c r="O273" s="1" t="s">
        <v>127</v>
      </c>
      <c r="P273" s="1" t="s">
        <v>120</v>
      </c>
      <c r="Q273" s="1" t="s">
        <v>97</v>
      </c>
      <c r="R273" s="1" t="s">
        <v>154</v>
      </c>
      <c r="S273" s="1" t="s">
        <v>159</v>
      </c>
    </row>
    <row r="274" spans="1:19" x14ac:dyDescent="0.25">
      <c r="A274" s="48">
        <v>15</v>
      </c>
      <c r="B274" s="1" t="s">
        <v>309</v>
      </c>
      <c r="D274" s="1" t="s">
        <v>71</v>
      </c>
      <c r="E274" s="1" t="s">
        <v>71</v>
      </c>
      <c r="F274" s="1" t="s">
        <v>79</v>
      </c>
      <c r="G274" s="1">
        <v>61</v>
      </c>
      <c r="H274" s="1" t="s">
        <v>126</v>
      </c>
      <c r="I274" s="1" t="s">
        <v>80</v>
      </c>
      <c r="J274" s="1" t="s">
        <v>10</v>
      </c>
      <c r="K274" s="1">
        <v>1</v>
      </c>
      <c r="L274" s="1" t="s">
        <v>90</v>
      </c>
      <c r="M274" s="1" t="s">
        <v>127</v>
      </c>
      <c r="N274" s="1" t="s">
        <v>71</v>
      </c>
      <c r="O274" s="1" t="s">
        <v>127</v>
      </c>
      <c r="P274" s="1" t="s">
        <v>105</v>
      </c>
      <c r="Q274" s="1" t="s">
        <v>99</v>
      </c>
      <c r="R274" s="1" t="s">
        <v>154</v>
      </c>
      <c r="S274" s="1" t="s">
        <v>159</v>
      </c>
    </row>
    <row r="275" spans="1:19" x14ac:dyDescent="0.25">
      <c r="A275" s="48">
        <v>15</v>
      </c>
      <c r="B275" s="1" t="s">
        <v>310</v>
      </c>
      <c r="D275" s="1" t="s">
        <v>71</v>
      </c>
      <c r="E275" s="1" t="s">
        <v>71</v>
      </c>
      <c r="F275" s="1" t="s">
        <v>72</v>
      </c>
      <c r="G275" s="1">
        <v>46</v>
      </c>
      <c r="H275" s="1" t="s">
        <v>78</v>
      </c>
      <c r="I275" s="1" t="s">
        <v>96</v>
      </c>
      <c r="J275" s="1" t="s">
        <v>39</v>
      </c>
      <c r="K275" s="1">
        <v>1</v>
      </c>
      <c r="L275" s="1" t="s">
        <v>91</v>
      </c>
      <c r="M275" s="1" t="s">
        <v>3</v>
      </c>
      <c r="N275" s="1" t="s">
        <v>71</v>
      </c>
      <c r="O275" s="1" t="s">
        <v>105</v>
      </c>
      <c r="P275" s="1" t="s">
        <v>127</v>
      </c>
      <c r="Q275" s="1" t="s">
        <v>97</v>
      </c>
      <c r="R275" s="1" t="s">
        <v>154</v>
      </c>
      <c r="S275" s="1" t="s">
        <v>159</v>
      </c>
    </row>
    <row r="276" spans="1:19" x14ac:dyDescent="0.25">
      <c r="A276" s="48">
        <v>15</v>
      </c>
      <c r="B276" s="1" t="s">
        <v>311</v>
      </c>
      <c r="D276" s="1" t="s">
        <v>71</v>
      </c>
      <c r="E276" s="1" t="s">
        <v>71</v>
      </c>
      <c r="F276" s="1" t="s">
        <v>79</v>
      </c>
      <c r="G276" s="1">
        <v>19</v>
      </c>
      <c r="H276" s="1" t="s">
        <v>78</v>
      </c>
      <c r="I276" s="1" t="s">
        <v>73</v>
      </c>
      <c r="J276" s="1" t="s">
        <v>4</v>
      </c>
      <c r="K276" s="1">
        <v>1</v>
      </c>
      <c r="L276" s="1" t="s">
        <v>90</v>
      </c>
      <c r="M276" s="1" t="s">
        <v>39</v>
      </c>
      <c r="N276" s="1" t="s">
        <v>71</v>
      </c>
      <c r="O276" s="1" t="s">
        <v>127</v>
      </c>
      <c r="P276" s="1" t="s">
        <v>105</v>
      </c>
      <c r="Q276" s="1" t="s">
        <v>97</v>
      </c>
      <c r="R276" s="1" t="s">
        <v>154</v>
      </c>
      <c r="S276" s="1" t="s">
        <v>159</v>
      </c>
    </row>
    <row r="277" spans="1:19" x14ac:dyDescent="0.25">
      <c r="A277" s="48">
        <v>15</v>
      </c>
      <c r="B277" s="1" t="s">
        <v>311</v>
      </c>
      <c r="D277" s="1" t="s">
        <v>71</v>
      </c>
      <c r="E277" s="1" t="s">
        <v>71</v>
      </c>
      <c r="F277" s="1" t="s">
        <v>79</v>
      </c>
      <c r="G277" s="1">
        <v>29</v>
      </c>
      <c r="H277" s="1" t="s">
        <v>125</v>
      </c>
      <c r="I277" s="1" t="s">
        <v>95</v>
      </c>
      <c r="J277" s="1" t="s">
        <v>3</v>
      </c>
      <c r="K277" s="1">
        <v>1</v>
      </c>
      <c r="L277" s="1" t="s">
        <v>81</v>
      </c>
      <c r="M277" s="1" t="s">
        <v>10</v>
      </c>
      <c r="N277" s="1" t="s">
        <v>71</v>
      </c>
      <c r="O277" s="1" t="s">
        <v>129</v>
      </c>
      <c r="P277" s="1" t="s">
        <v>127</v>
      </c>
      <c r="Q277" s="1" t="s">
        <v>97</v>
      </c>
      <c r="R277" s="1" t="s">
        <v>154</v>
      </c>
      <c r="S277" s="1" t="s">
        <v>159</v>
      </c>
    </row>
    <row r="278" spans="1:19" x14ac:dyDescent="0.25">
      <c r="A278" s="48">
        <v>15</v>
      </c>
      <c r="B278" s="1" t="s">
        <v>311</v>
      </c>
      <c r="D278" s="1" t="s">
        <v>71</v>
      </c>
      <c r="E278" s="1" t="s">
        <v>71</v>
      </c>
      <c r="F278" s="1" t="s">
        <v>72</v>
      </c>
      <c r="G278" s="1">
        <v>33</v>
      </c>
      <c r="H278" s="1" t="s">
        <v>76</v>
      </c>
      <c r="I278" s="1" t="s">
        <v>96</v>
      </c>
      <c r="J278" s="1" t="s">
        <v>17</v>
      </c>
      <c r="K278" s="1">
        <v>1</v>
      </c>
      <c r="L278" s="1" t="s">
        <v>90</v>
      </c>
      <c r="M278" s="1" t="s">
        <v>39</v>
      </c>
      <c r="N278" s="1" t="s">
        <v>71</v>
      </c>
      <c r="O278" s="1" t="s">
        <v>127</v>
      </c>
      <c r="P278" s="1" t="s">
        <v>105</v>
      </c>
      <c r="Q278" s="1" t="s">
        <v>97</v>
      </c>
      <c r="R278" s="1" t="s">
        <v>154</v>
      </c>
      <c r="S278" s="1" t="s">
        <v>159</v>
      </c>
    </row>
    <row r="279" spans="1:19" x14ac:dyDescent="0.25">
      <c r="A279" s="48">
        <v>15</v>
      </c>
      <c r="B279" s="1" t="s">
        <v>312</v>
      </c>
      <c r="D279" s="1" t="s">
        <v>71</v>
      </c>
      <c r="E279" s="1" t="s">
        <v>71</v>
      </c>
      <c r="F279" s="1" t="s">
        <v>79</v>
      </c>
      <c r="G279" s="1">
        <v>19</v>
      </c>
      <c r="H279" s="1" t="s">
        <v>125</v>
      </c>
      <c r="I279" s="1" t="s">
        <v>73</v>
      </c>
      <c r="J279" s="1" t="s">
        <v>4</v>
      </c>
      <c r="K279" s="1">
        <v>1</v>
      </c>
      <c r="L279" s="1" t="s">
        <v>90</v>
      </c>
      <c r="M279" s="1" t="s">
        <v>39</v>
      </c>
      <c r="N279" s="1" t="s">
        <v>71</v>
      </c>
      <c r="O279" s="1" t="s">
        <v>127</v>
      </c>
      <c r="P279" s="1" t="s">
        <v>105</v>
      </c>
      <c r="Q279" s="1" t="s">
        <v>97</v>
      </c>
      <c r="R279" s="1" t="s">
        <v>154</v>
      </c>
      <c r="S279" s="1" t="s">
        <v>159</v>
      </c>
    </row>
    <row r="280" spans="1:19" x14ac:dyDescent="0.25">
      <c r="A280" s="48">
        <v>15</v>
      </c>
      <c r="B280" s="1" t="s">
        <v>312</v>
      </c>
      <c r="D280" s="1" t="s">
        <v>71</v>
      </c>
      <c r="E280" s="1" t="s">
        <v>71</v>
      </c>
      <c r="F280" s="1" t="s">
        <v>72</v>
      </c>
      <c r="G280" s="1">
        <v>35</v>
      </c>
      <c r="H280" s="1" t="s">
        <v>125</v>
      </c>
      <c r="I280" s="1" t="s">
        <v>89</v>
      </c>
      <c r="J280" s="1" t="s">
        <v>17</v>
      </c>
      <c r="K280" s="1">
        <v>1</v>
      </c>
      <c r="L280" s="1" t="s">
        <v>91</v>
      </c>
      <c r="M280" s="1" t="s">
        <v>16</v>
      </c>
      <c r="N280" s="1" t="s">
        <v>71</v>
      </c>
      <c r="O280" s="1" t="s">
        <v>105</v>
      </c>
      <c r="P280" s="1" t="s">
        <v>127</v>
      </c>
      <c r="Q280" s="1" t="s">
        <v>99</v>
      </c>
      <c r="R280" s="1" t="s">
        <v>154</v>
      </c>
      <c r="S280" s="1" t="s">
        <v>159</v>
      </c>
    </row>
    <row r="281" spans="1:19" x14ac:dyDescent="0.25">
      <c r="A281" s="48">
        <v>15</v>
      </c>
      <c r="B281" s="1" t="s">
        <v>313</v>
      </c>
      <c r="D281" s="1" t="s">
        <v>71</v>
      </c>
      <c r="E281" s="1" t="s">
        <v>71</v>
      </c>
      <c r="F281" s="1" t="s">
        <v>79</v>
      </c>
      <c r="G281" s="1">
        <v>19</v>
      </c>
      <c r="H281" s="1" t="s">
        <v>125</v>
      </c>
      <c r="I281" s="1" t="s">
        <v>73</v>
      </c>
      <c r="J281" s="1" t="s">
        <v>3</v>
      </c>
      <c r="K281" s="1">
        <v>1</v>
      </c>
      <c r="L281" s="1" t="s">
        <v>75</v>
      </c>
      <c r="M281" s="1" t="s">
        <v>60</v>
      </c>
      <c r="N281" s="1" t="s">
        <v>71</v>
      </c>
      <c r="O281" s="1" t="s">
        <v>120</v>
      </c>
      <c r="P281" s="1" t="s">
        <v>105</v>
      </c>
      <c r="Q281" s="1" t="s">
        <v>97</v>
      </c>
      <c r="R281" s="1" t="s">
        <v>154</v>
      </c>
      <c r="S281" s="1" t="s">
        <v>159</v>
      </c>
    </row>
    <row r="282" spans="1:19" x14ac:dyDescent="0.25">
      <c r="A282" s="48">
        <v>15</v>
      </c>
      <c r="B282" s="1" t="s">
        <v>314</v>
      </c>
      <c r="D282" s="1" t="s">
        <v>71</v>
      </c>
      <c r="E282" s="1" t="s">
        <v>71</v>
      </c>
      <c r="F282" s="1" t="s">
        <v>79</v>
      </c>
      <c r="G282" s="1">
        <v>26</v>
      </c>
      <c r="H282" s="1" t="s">
        <v>78</v>
      </c>
      <c r="I282" s="1" t="s">
        <v>80</v>
      </c>
      <c r="J282" s="1" t="s">
        <v>4</v>
      </c>
      <c r="K282" s="1">
        <v>1</v>
      </c>
      <c r="L282" s="1" t="s">
        <v>81</v>
      </c>
      <c r="M282" s="1" t="s">
        <v>129</v>
      </c>
      <c r="N282" s="1" t="s">
        <v>71</v>
      </c>
      <c r="O282" s="1" t="s">
        <v>129</v>
      </c>
      <c r="P282" s="1" t="s">
        <v>127</v>
      </c>
      <c r="Q282" s="1" t="s">
        <v>97</v>
      </c>
      <c r="R282" s="1" t="s">
        <v>154</v>
      </c>
      <c r="S282" s="1" t="s">
        <v>159</v>
      </c>
    </row>
    <row r="283" spans="1:19" x14ac:dyDescent="0.25">
      <c r="A283" s="48">
        <v>15</v>
      </c>
      <c r="B283" s="1" t="s">
        <v>315</v>
      </c>
      <c r="D283" s="1" t="s">
        <v>71</v>
      </c>
      <c r="E283" s="1" t="s">
        <v>71</v>
      </c>
      <c r="F283" s="1" t="s">
        <v>72</v>
      </c>
      <c r="G283" s="1">
        <v>48</v>
      </c>
      <c r="H283" s="1" t="s">
        <v>78</v>
      </c>
      <c r="I283" s="1" t="s">
        <v>96</v>
      </c>
      <c r="J283" s="1" t="s">
        <v>17</v>
      </c>
      <c r="K283" s="1">
        <v>1</v>
      </c>
      <c r="L283" s="1" t="s">
        <v>88</v>
      </c>
      <c r="M283" s="1" t="s">
        <v>105</v>
      </c>
      <c r="N283" s="1" t="s">
        <v>71</v>
      </c>
      <c r="O283" s="1" t="s">
        <v>105</v>
      </c>
      <c r="P283" s="1" t="s">
        <v>127</v>
      </c>
      <c r="Q283" s="1" t="s">
        <v>97</v>
      </c>
      <c r="R283" s="1" t="s">
        <v>154</v>
      </c>
      <c r="S283" s="1" t="s">
        <v>60</v>
      </c>
    </row>
    <row r="284" spans="1:19" x14ac:dyDescent="0.25">
      <c r="A284" s="48">
        <v>15</v>
      </c>
      <c r="B284" s="1" t="s">
        <v>315</v>
      </c>
      <c r="D284" s="1" t="s">
        <v>71</v>
      </c>
      <c r="E284" s="1" t="s">
        <v>71</v>
      </c>
      <c r="F284" s="1" t="s">
        <v>72</v>
      </c>
      <c r="G284" s="1">
        <v>18</v>
      </c>
      <c r="H284" s="1" t="s">
        <v>78</v>
      </c>
      <c r="I284" s="1" t="s">
        <v>73</v>
      </c>
      <c r="J284" s="1" t="s">
        <v>4</v>
      </c>
      <c r="K284" s="1">
        <v>1</v>
      </c>
      <c r="L284" s="1" t="s">
        <v>90</v>
      </c>
      <c r="M284" s="1" t="s">
        <v>39</v>
      </c>
      <c r="N284" s="1" t="s">
        <v>71</v>
      </c>
      <c r="O284" s="1" t="s">
        <v>127</v>
      </c>
      <c r="P284" s="1" t="s">
        <v>105</v>
      </c>
      <c r="Q284" s="1" t="s">
        <v>99</v>
      </c>
      <c r="R284" s="1" t="s">
        <v>154</v>
      </c>
      <c r="S284" s="1" t="s">
        <v>159</v>
      </c>
    </row>
    <row r="285" spans="1:19" x14ac:dyDescent="0.25">
      <c r="A285" s="48">
        <v>15</v>
      </c>
      <c r="B285" s="1" t="s">
        <v>316</v>
      </c>
      <c r="D285" s="1" t="s">
        <v>71</v>
      </c>
      <c r="E285" s="1" t="s">
        <v>71</v>
      </c>
      <c r="F285" s="1" t="s">
        <v>79</v>
      </c>
      <c r="G285" s="1">
        <v>38</v>
      </c>
      <c r="H285" s="1" t="s">
        <v>125</v>
      </c>
      <c r="I285" s="1" t="s">
        <v>84</v>
      </c>
      <c r="J285" s="1" t="s">
        <v>4</v>
      </c>
      <c r="K285" s="1">
        <v>1</v>
      </c>
      <c r="L285" s="1" t="s">
        <v>90</v>
      </c>
      <c r="M285" s="1" t="s">
        <v>127</v>
      </c>
      <c r="N285" s="1" t="s">
        <v>71</v>
      </c>
      <c r="O285" s="1" t="s">
        <v>127</v>
      </c>
      <c r="P285" s="1" t="s">
        <v>105</v>
      </c>
      <c r="Q285" s="1" t="s">
        <v>97</v>
      </c>
      <c r="R285" s="1" t="s">
        <v>154</v>
      </c>
      <c r="S285" s="1" t="s">
        <v>159</v>
      </c>
    </row>
    <row r="286" spans="1:19" x14ac:dyDescent="0.25">
      <c r="A286" s="48">
        <v>15</v>
      </c>
      <c r="B286" s="1" t="s">
        <v>316</v>
      </c>
      <c r="D286" s="1" t="s">
        <v>71</v>
      </c>
      <c r="E286" s="1" t="s">
        <v>71</v>
      </c>
      <c r="F286" s="1" t="s">
        <v>72</v>
      </c>
      <c r="G286" s="1">
        <v>19</v>
      </c>
      <c r="H286" s="1" t="s">
        <v>78</v>
      </c>
      <c r="I286" s="1" t="s">
        <v>73</v>
      </c>
      <c r="J286" s="1" t="s">
        <v>17</v>
      </c>
      <c r="K286" s="1">
        <v>1</v>
      </c>
      <c r="L286" s="1" t="s">
        <v>91</v>
      </c>
      <c r="M286" s="1" t="s">
        <v>3</v>
      </c>
      <c r="N286" s="1" t="s">
        <v>71</v>
      </c>
      <c r="O286" s="1" t="s">
        <v>105</v>
      </c>
      <c r="P286" s="1" t="s">
        <v>127</v>
      </c>
      <c r="Q286" s="1" t="s">
        <v>97</v>
      </c>
      <c r="R286" s="1" t="s">
        <v>154</v>
      </c>
      <c r="S286" s="1" t="s">
        <v>159</v>
      </c>
    </row>
    <row r="287" spans="1:19" x14ac:dyDescent="0.25">
      <c r="A287" s="48">
        <v>15</v>
      </c>
      <c r="B287" s="1" t="s">
        <v>316</v>
      </c>
      <c r="D287" s="1" t="s">
        <v>71</v>
      </c>
      <c r="E287" s="1" t="s">
        <v>71</v>
      </c>
      <c r="F287" s="1" t="s">
        <v>72</v>
      </c>
      <c r="G287" s="1">
        <v>51</v>
      </c>
      <c r="H287" s="1" t="s">
        <v>78</v>
      </c>
      <c r="I287" s="1" t="s">
        <v>82</v>
      </c>
      <c r="J287" s="1" t="s">
        <v>10</v>
      </c>
      <c r="K287" s="1">
        <v>1</v>
      </c>
      <c r="L287" s="1" t="s">
        <v>85</v>
      </c>
      <c r="M287" s="1" t="s">
        <v>4</v>
      </c>
      <c r="N287" s="1" t="s">
        <v>71</v>
      </c>
      <c r="O287" s="1" t="s">
        <v>105</v>
      </c>
      <c r="P287" s="1" t="s">
        <v>127</v>
      </c>
      <c r="Q287" s="1" t="s">
        <v>97</v>
      </c>
      <c r="R287" s="1" t="s">
        <v>154</v>
      </c>
      <c r="S287" s="1" t="s">
        <v>159</v>
      </c>
    </row>
    <row r="288" spans="1:19" x14ac:dyDescent="0.25">
      <c r="A288" s="48">
        <v>15</v>
      </c>
      <c r="B288" s="1" t="s">
        <v>316</v>
      </c>
      <c r="D288" s="1" t="s">
        <v>71</v>
      </c>
      <c r="E288" s="1" t="s">
        <v>71</v>
      </c>
      <c r="F288" s="1" t="s">
        <v>79</v>
      </c>
      <c r="G288" s="1">
        <v>58</v>
      </c>
      <c r="H288" s="1" t="s">
        <v>125</v>
      </c>
      <c r="I288" s="1" t="s">
        <v>82</v>
      </c>
      <c r="J288" s="1" t="s">
        <v>4</v>
      </c>
      <c r="K288" s="1">
        <v>1</v>
      </c>
      <c r="L288" s="1" t="s">
        <v>90</v>
      </c>
      <c r="M288" s="1" t="s">
        <v>39</v>
      </c>
      <c r="N288" s="1" t="s">
        <v>71</v>
      </c>
      <c r="O288" s="1" t="s">
        <v>127</v>
      </c>
      <c r="P288" s="1" t="s">
        <v>105</v>
      </c>
      <c r="Q288" s="1" t="s">
        <v>97</v>
      </c>
      <c r="R288" s="1" t="s">
        <v>154</v>
      </c>
      <c r="S288" s="1" t="s">
        <v>159</v>
      </c>
    </row>
    <row r="289" spans="1:19" x14ac:dyDescent="0.25">
      <c r="A289" s="48">
        <v>15</v>
      </c>
      <c r="B289" s="1" t="s">
        <v>316</v>
      </c>
      <c r="D289" s="1" t="s">
        <v>71</v>
      </c>
      <c r="E289" s="1" t="s">
        <v>71</v>
      </c>
      <c r="F289" s="1" t="s">
        <v>72</v>
      </c>
      <c r="G289" s="1">
        <v>65</v>
      </c>
      <c r="H289" s="1" t="s">
        <v>76</v>
      </c>
      <c r="I289" s="1" t="s">
        <v>82</v>
      </c>
      <c r="J289" s="1" t="s">
        <v>3</v>
      </c>
      <c r="K289" s="1">
        <v>1</v>
      </c>
      <c r="L289" s="1" t="s">
        <v>81</v>
      </c>
      <c r="M289" s="1" t="s">
        <v>10</v>
      </c>
      <c r="N289" s="1" t="s">
        <v>71</v>
      </c>
      <c r="O289" s="1" t="s">
        <v>129</v>
      </c>
      <c r="P289" s="1" t="s">
        <v>127</v>
      </c>
      <c r="Q289" s="1" t="s">
        <v>97</v>
      </c>
      <c r="R289" s="1" t="s">
        <v>154</v>
      </c>
      <c r="S289" s="1" t="s">
        <v>159</v>
      </c>
    </row>
    <row r="290" spans="1:19" x14ac:dyDescent="0.25">
      <c r="A290" s="48">
        <v>15</v>
      </c>
      <c r="B290" s="1" t="s">
        <v>316</v>
      </c>
      <c r="D290" s="1" t="s">
        <v>71</v>
      </c>
      <c r="E290" s="1" t="s">
        <v>71</v>
      </c>
      <c r="F290" s="1" t="s">
        <v>79</v>
      </c>
      <c r="G290" s="1">
        <v>18</v>
      </c>
      <c r="H290" s="1" t="s">
        <v>78</v>
      </c>
      <c r="I290" s="1" t="s">
        <v>73</v>
      </c>
      <c r="J290" s="1" t="s">
        <v>4</v>
      </c>
      <c r="K290" s="1">
        <v>1</v>
      </c>
      <c r="L290" s="1" t="s">
        <v>90</v>
      </c>
      <c r="M290" s="1" t="s">
        <v>39</v>
      </c>
      <c r="N290" s="1" t="s">
        <v>71</v>
      </c>
      <c r="O290" s="1" t="s">
        <v>127</v>
      </c>
      <c r="P290" s="1" t="s">
        <v>129</v>
      </c>
      <c r="Q290" s="1" t="s">
        <v>97</v>
      </c>
      <c r="R290" s="1" t="s">
        <v>154</v>
      </c>
      <c r="S290" s="1" t="s">
        <v>159</v>
      </c>
    </row>
    <row r="291" spans="1:19" x14ac:dyDescent="0.25">
      <c r="A291" s="48">
        <v>15</v>
      </c>
      <c r="B291" s="1" t="s">
        <v>316</v>
      </c>
      <c r="D291" s="1" t="s">
        <v>71</v>
      </c>
      <c r="E291" s="1" t="s">
        <v>71</v>
      </c>
      <c r="F291" s="1" t="s">
        <v>79</v>
      </c>
      <c r="G291" s="1">
        <v>44</v>
      </c>
      <c r="H291" s="1" t="s">
        <v>125</v>
      </c>
      <c r="I291" s="1" t="s">
        <v>84</v>
      </c>
      <c r="J291" s="1" t="s">
        <v>39</v>
      </c>
      <c r="K291" s="1">
        <v>1</v>
      </c>
      <c r="L291" s="1" t="s">
        <v>85</v>
      </c>
      <c r="M291" s="1" t="s">
        <v>105</v>
      </c>
      <c r="N291" s="1" t="s">
        <v>71</v>
      </c>
      <c r="O291" s="1" t="s">
        <v>105</v>
      </c>
      <c r="P291" s="1" t="s">
        <v>129</v>
      </c>
      <c r="Q291" s="1" t="s">
        <v>97</v>
      </c>
      <c r="R291" s="1" t="s">
        <v>154</v>
      </c>
      <c r="S291" s="1" t="s">
        <v>10</v>
      </c>
    </row>
    <row r="292" spans="1:19" x14ac:dyDescent="0.25">
      <c r="A292" s="48">
        <v>15</v>
      </c>
      <c r="B292" s="1" t="s">
        <v>316</v>
      </c>
      <c r="D292" s="1" t="s">
        <v>71</v>
      </c>
      <c r="E292" s="1" t="s">
        <v>71</v>
      </c>
      <c r="F292" s="1" t="s">
        <v>79</v>
      </c>
      <c r="G292" s="1">
        <v>25</v>
      </c>
      <c r="H292" s="1" t="s">
        <v>125</v>
      </c>
      <c r="I292" s="1" t="s">
        <v>73</v>
      </c>
      <c r="J292" s="1" t="s">
        <v>10</v>
      </c>
      <c r="K292" s="1">
        <v>1</v>
      </c>
      <c r="L292" s="1" t="s">
        <v>90</v>
      </c>
      <c r="M292" s="1" t="s">
        <v>39</v>
      </c>
      <c r="N292" s="1" t="s">
        <v>71</v>
      </c>
      <c r="O292" s="1" t="s">
        <v>127</v>
      </c>
      <c r="P292" s="1" t="s">
        <v>129</v>
      </c>
      <c r="Q292" s="1" t="s">
        <v>99</v>
      </c>
      <c r="R292" s="1" t="s">
        <v>154</v>
      </c>
      <c r="S292" s="1" t="s">
        <v>159</v>
      </c>
    </row>
    <row r="293" spans="1:19" x14ac:dyDescent="0.25">
      <c r="A293" s="48">
        <v>15</v>
      </c>
      <c r="B293" s="1" t="s">
        <v>316</v>
      </c>
      <c r="D293" s="1" t="s">
        <v>71</v>
      </c>
      <c r="E293" s="1" t="s">
        <v>71</v>
      </c>
      <c r="F293" s="1" t="s">
        <v>79</v>
      </c>
      <c r="G293" s="1">
        <v>20</v>
      </c>
      <c r="H293" s="1" t="s">
        <v>125</v>
      </c>
      <c r="I293" s="1" t="s">
        <v>73</v>
      </c>
      <c r="J293" s="1" t="s">
        <v>4</v>
      </c>
      <c r="K293" s="1">
        <v>1</v>
      </c>
      <c r="L293" s="1" t="s">
        <v>81</v>
      </c>
      <c r="M293" s="1" t="s">
        <v>129</v>
      </c>
      <c r="N293" s="1" t="s">
        <v>71</v>
      </c>
      <c r="O293" s="1" t="s">
        <v>129</v>
      </c>
      <c r="P293" s="1" t="s">
        <v>127</v>
      </c>
      <c r="Q293" s="1" t="s">
        <v>99</v>
      </c>
      <c r="R293" s="1" t="s">
        <v>154</v>
      </c>
      <c r="S293" s="1" t="s">
        <v>159</v>
      </c>
    </row>
    <row r="294" spans="1:19" x14ac:dyDescent="0.25">
      <c r="A294" s="48">
        <v>15</v>
      </c>
      <c r="B294" s="1" t="s">
        <v>317</v>
      </c>
      <c r="D294" s="1" t="s">
        <v>71</v>
      </c>
      <c r="E294" s="1" t="s">
        <v>71</v>
      </c>
      <c r="F294" s="1" t="s">
        <v>79</v>
      </c>
      <c r="G294" s="1">
        <v>62</v>
      </c>
      <c r="H294" s="1" t="s">
        <v>126</v>
      </c>
      <c r="I294" s="1" t="s">
        <v>80</v>
      </c>
      <c r="J294" s="1" t="s">
        <v>10</v>
      </c>
      <c r="K294" s="1">
        <v>1</v>
      </c>
      <c r="L294" s="1" t="s">
        <v>90</v>
      </c>
      <c r="M294" s="1" t="s">
        <v>16</v>
      </c>
      <c r="N294" s="1" t="s">
        <v>71</v>
      </c>
      <c r="O294" s="1" t="s">
        <v>127</v>
      </c>
      <c r="P294" s="1" t="s">
        <v>105</v>
      </c>
      <c r="Q294" s="1" t="s">
        <v>99</v>
      </c>
      <c r="R294" s="1" t="s">
        <v>244</v>
      </c>
      <c r="S294" s="1" t="s">
        <v>60</v>
      </c>
    </row>
    <row r="295" spans="1:19" x14ac:dyDescent="0.25">
      <c r="A295" s="48">
        <v>15</v>
      </c>
      <c r="B295" s="1" t="s">
        <v>318</v>
      </c>
      <c r="D295" s="1" t="s">
        <v>71</v>
      </c>
      <c r="E295" s="1" t="s">
        <v>71</v>
      </c>
      <c r="F295" s="1" t="s">
        <v>79</v>
      </c>
      <c r="G295" s="1">
        <v>18</v>
      </c>
      <c r="H295" s="1" t="s">
        <v>78</v>
      </c>
      <c r="I295" s="1" t="s">
        <v>73</v>
      </c>
      <c r="J295" s="1" t="s">
        <v>4</v>
      </c>
      <c r="K295" s="1">
        <v>1</v>
      </c>
      <c r="L295" s="1" t="s">
        <v>74</v>
      </c>
      <c r="M295" s="1" t="s">
        <v>16</v>
      </c>
      <c r="N295" s="1" t="s">
        <v>71</v>
      </c>
      <c r="O295" s="1" t="s">
        <v>127</v>
      </c>
      <c r="P295" s="1" t="s">
        <v>105</v>
      </c>
      <c r="Q295" s="1" t="s">
        <v>97</v>
      </c>
      <c r="R295" s="1" t="s">
        <v>154</v>
      </c>
      <c r="S295" s="1" t="s">
        <v>159</v>
      </c>
    </row>
    <row r="296" spans="1:19" x14ac:dyDescent="0.25">
      <c r="A296" s="48">
        <v>15</v>
      </c>
      <c r="B296" s="1" t="s">
        <v>319</v>
      </c>
      <c r="D296" s="1" t="s">
        <v>71</v>
      </c>
      <c r="E296" s="1" t="s">
        <v>71</v>
      </c>
      <c r="F296" s="1" t="s">
        <v>79</v>
      </c>
      <c r="G296" s="1">
        <v>19</v>
      </c>
      <c r="H296" s="1" t="s">
        <v>125</v>
      </c>
      <c r="I296" s="1" t="s">
        <v>73</v>
      </c>
      <c r="J296" s="1" t="s">
        <v>4</v>
      </c>
      <c r="K296" s="1">
        <v>1</v>
      </c>
      <c r="L296" s="1" t="s">
        <v>85</v>
      </c>
      <c r="M296" s="1" t="s">
        <v>4</v>
      </c>
      <c r="N296" s="1" t="s">
        <v>71</v>
      </c>
      <c r="O296" s="1" t="s">
        <v>105</v>
      </c>
      <c r="P296" s="1" t="s">
        <v>127</v>
      </c>
      <c r="Q296" s="1" t="s">
        <v>97</v>
      </c>
      <c r="R296" s="1" t="s">
        <v>154</v>
      </c>
      <c r="S296" s="1" t="s">
        <v>159</v>
      </c>
    </row>
    <row r="297" spans="1:19" x14ac:dyDescent="0.25">
      <c r="A297" s="48">
        <v>15</v>
      </c>
      <c r="B297" s="1" t="s">
        <v>319</v>
      </c>
      <c r="D297" s="1" t="s">
        <v>71</v>
      </c>
      <c r="E297" s="1" t="s">
        <v>71</v>
      </c>
      <c r="F297" s="1" t="s">
        <v>72</v>
      </c>
      <c r="G297" s="1">
        <v>67</v>
      </c>
      <c r="H297" s="1" t="s">
        <v>125</v>
      </c>
      <c r="I297" s="1" t="s">
        <v>83</v>
      </c>
      <c r="J297" s="1" t="s">
        <v>3</v>
      </c>
      <c r="K297" s="1">
        <v>1</v>
      </c>
      <c r="L297" s="1" t="s">
        <v>81</v>
      </c>
      <c r="M297" s="1" t="s">
        <v>10</v>
      </c>
      <c r="N297" s="1" t="s">
        <v>71</v>
      </c>
      <c r="O297" s="1" t="s">
        <v>129</v>
      </c>
      <c r="P297" s="1" t="s">
        <v>127</v>
      </c>
      <c r="Q297" s="1" t="s">
        <v>99</v>
      </c>
      <c r="R297" s="1" t="s">
        <v>154</v>
      </c>
      <c r="S297" s="1" t="s">
        <v>159</v>
      </c>
    </row>
    <row r="298" spans="1:19" x14ac:dyDescent="0.25">
      <c r="A298" s="48">
        <v>15</v>
      </c>
      <c r="B298" s="1" t="s">
        <v>320</v>
      </c>
      <c r="D298" s="1" t="s">
        <v>71</v>
      </c>
      <c r="E298" s="1" t="s">
        <v>71</v>
      </c>
      <c r="F298" s="1" t="s">
        <v>72</v>
      </c>
      <c r="G298" s="1">
        <v>37</v>
      </c>
      <c r="H298" s="1" t="s">
        <v>78</v>
      </c>
      <c r="I298" s="1" t="s">
        <v>96</v>
      </c>
      <c r="J298" s="1" t="s">
        <v>4</v>
      </c>
      <c r="K298" s="1">
        <v>1</v>
      </c>
      <c r="L298" s="1" t="s">
        <v>90</v>
      </c>
      <c r="M298" s="1" t="s">
        <v>39</v>
      </c>
      <c r="N298" s="1" t="s">
        <v>71</v>
      </c>
      <c r="O298" s="1" t="s">
        <v>127</v>
      </c>
      <c r="P298" s="1" t="s">
        <v>105</v>
      </c>
      <c r="Q298" s="1" t="s">
        <v>97</v>
      </c>
      <c r="R298" s="1" t="s">
        <v>154</v>
      </c>
      <c r="S298" s="1" t="s">
        <v>159</v>
      </c>
    </row>
    <row r="299" spans="1:19" x14ac:dyDescent="0.25">
      <c r="A299" s="48">
        <v>15</v>
      </c>
      <c r="B299" s="1" t="s">
        <v>321</v>
      </c>
      <c r="D299" s="1" t="s">
        <v>71</v>
      </c>
      <c r="E299" s="1" t="s">
        <v>71</v>
      </c>
      <c r="F299" s="1" t="s">
        <v>79</v>
      </c>
      <c r="G299" s="1">
        <v>47</v>
      </c>
      <c r="H299" s="1" t="s">
        <v>78</v>
      </c>
      <c r="I299" s="1" t="s">
        <v>80</v>
      </c>
      <c r="J299" s="1" t="s">
        <v>17</v>
      </c>
      <c r="K299" s="1">
        <v>1</v>
      </c>
      <c r="L299" s="1" t="s">
        <v>75</v>
      </c>
      <c r="M299" s="1" t="s">
        <v>120</v>
      </c>
      <c r="N299" s="1" t="s">
        <v>71</v>
      </c>
      <c r="O299" s="1" t="s">
        <v>120</v>
      </c>
      <c r="P299" s="1" t="s">
        <v>127</v>
      </c>
      <c r="Q299" s="1" t="s">
        <v>99</v>
      </c>
      <c r="R299" s="1" t="s">
        <v>154</v>
      </c>
      <c r="S299" s="1" t="s">
        <v>120</v>
      </c>
    </row>
    <row r="300" spans="1:19" x14ac:dyDescent="0.25">
      <c r="A300" s="48">
        <v>15</v>
      </c>
      <c r="B300" s="1" t="s">
        <v>322</v>
      </c>
      <c r="D300" s="1" t="s">
        <v>71</v>
      </c>
      <c r="E300" s="1" t="s">
        <v>71</v>
      </c>
      <c r="F300" s="1" t="s">
        <v>79</v>
      </c>
      <c r="G300" s="1">
        <v>54</v>
      </c>
      <c r="H300" s="1" t="s">
        <v>125</v>
      </c>
      <c r="I300" s="1" t="s">
        <v>89</v>
      </c>
      <c r="J300" s="1" t="s">
        <v>4</v>
      </c>
      <c r="K300" s="1">
        <v>1</v>
      </c>
      <c r="L300" s="1" t="s">
        <v>75</v>
      </c>
      <c r="M300" s="1" t="s">
        <v>120</v>
      </c>
      <c r="N300" s="1" t="s">
        <v>71</v>
      </c>
      <c r="O300" s="1" t="s">
        <v>120</v>
      </c>
      <c r="P300" s="1" t="s">
        <v>105</v>
      </c>
      <c r="Q300" s="1" t="s">
        <v>97</v>
      </c>
      <c r="R300" s="1" t="s">
        <v>154</v>
      </c>
      <c r="S300" s="1" t="s">
        <v>159</v>
      </c>
    </row>
    <row r="301" spans="1:19" x14ac:dyDescent="0.25">
      <c r="A301" s="48">
        <v>15</v>
      </c>
      <c r="B301" s="1" t="s">
        <v>163</v>
      </c>
      <c r="D301" s="1" t="s">
        <v>71</v>
      </c>
      <c r="E301" s="1" t="s">
        <v>71</v>
      </c>
      <c r="F301" s="1" t="s">
        <v>79</v>
      </c>
      <c r="G301" s="1">
        <v>52</v>
      </c>
      <c r="H301" s="1" t="s">
        <v>125</v>
      </c>
      <c r="I301" s="1" t="s">
        <v>89</v>
      </c>
      <c r="J301" s="1" t="s">
        <v>75</v>
      </c>
      <c r="K301" s="1">
        <v>1</v>
      </c>
      <c r="L301" s="1" t="s">
        <v>75</v>
      </c>
      <c r="M301" s="1" t="s">
        <v>120</v>
      </c>
      <c r="N301" s="1" t="s">
        <v>71</v>
      </c>
      <c r="O301" s="1" t="s">
        <v>120</v>
      </c>
      <c r="P301" s="1" t="s">
        <v>127</v>
      </c>
      <c r="Q301" s="1" t="s">
        <v>97</v>
      </c>
      <c r="R301" s="1" t="s">
        <v>154</v>
      </c>
      <c r="S301" s="1" t="s">
        <v>159</v>
      </c>
    </row>
    <row r="302" spans="1:19" x14ac:dyDescent="0.25">
      <c r="A302" s="48">
        <v>15</v>
      </c>
      <c r="B302" s="1" t="s">
        <v>323</v>
      </c>
      <c r="D302" s="1" t="s">
        <v>71</v>
      </c>
      <c r="E302" s="1" t="s">
        <v>71</v>
      </c>
      <c r="F302" s="1" t="s">
        <v>79</v>
      </c>
      <c r="G302" s="1">
        <v>25</v>
      </c>
      <c r="H302" s="1" t="s">
        <v>78</v>
      </c>
      <c r="I302" s="1" t="s">
        <v>80</v>
      </c>
      <c r="J302" s="1" t="s">
        <v>4</v>
      </c>
      <c r="K302" s="1">
        <v>1</v>
      </c>
      <c r="L302" s="1" t="s">
        <v>92</v>
      </c>
      <c r="M302" s="1" t="s">
        <v>4</v>
      </c>
      <c r="N302" s="1" t="s">
        <v>71</v>
      </c>
      <c r="O302" s="1" t="s">
        <v>105</v>
      </c>
      <c r="P302" s="1" t="s">
        <v>127</v>
      </c>
      <c r="Q302" s="1" t="s">
        <v>99</v>
      </c>
      <c r="R302" s="1" t="s">
        <v>154</v>
      </c>
      <c r="S302" s="1" t="s">
        <v>159</v>
      </c>
    </row>
    <row r="303" spans="1:19" x14ac:dyDescent="0.25">
      <c r="A303" s="48">
        <v>15</v>
      </c>
      <c r="B303" s="1" t="s">
        <v>324</v>
      </c>
      <c r="D303" s="1" t="s">
        <v>71</v>
      </c>
      <c r="E303" s="1" t="s">
        <v>71</v>
      </c>
      <c r="F303" s="1" t="s">
        <v>72</v>
      </c>
      <c r="G303" s="1">
        <v>37</v>
      </c>
      <c r="H303" s="1" t="s">
        <v>78</v>
      </c>
      <c r="I303" s="1" t="s">
        <v>77</v>
      </c>
      <c r="J303" s="1" t="s">
        <v>17</v>
      </c>
      <c r="K303" s="1">
        <v>1</v>
      </c>
      <c r="L303" s="1" t="s">
        <v>91</v>
      </c>
      <c r="M303" s="1" t="s">
        <v>105</v>
      </c>
      <c r="N303" s="1" t="s">
        <v>71</v>
      </c>
      <c r="O303" s="1" t="s">
        <v>105</v>
      </c>
      <c r="P303" s="1" t="s">
        <v>120</v>
      </c>
      <c r="Q303" s="1" t="s">
        <v>97</v>
      </c>
      <c r="R303" s="1" t="s">
        <v>154</v>
      </c>
      <c r="S303" s="1" t="s">
        <v>159</v>
      </c>
    </row>
    <row r="304" spans="1:19" x14ac:dyDescent="0.25">
      <c r="A304" s="48">
        <v>15</v>
      </c>
      <c r="B304" s="1" t="s">
        <v>325</v>
      </c>
      <c r="D304" s="1" t="s">
        <v>71</v>
      </c>
      <c r="E304" s="1" t="s">
        <v>71</v>
      </c>
      <c r="F304" s="1" t="s">
        <v>79</v>
      </c>
      <c r="G304" s="1">
        <v>39</v>
      </c>
      <c r="H304" s="1" t="s">
        <v>76</v>
      </c>
      <c r="I304" s="1" t="s">
        <v>80</v>
      </c>
      <c r="J304" s="1" t="s">
        <v>10</v>
      </c>
      <c r="K304" s="1">
        <v>1</v>
      </c>
      <c r="L304" s="1" t="s">
        <v>85</v>
      </c>
      <c r="M304" s="1" t="s">
        <v>16</v>
      </c>
      <c r="N304" s="1" t="s">
        <v>71</v>
      </c>
      <c r="O304" s="1" t="s">
        <v>105</v>
      </c>
      <c r="P304" s="1" t="s">
        <v>127</v>
      </c>
      <c r="Q304" s="1" t="s">
        <v>97</v>
      </c>
      <c r="R304" s="1" t="s">
        <v>154</v>
      </c>
      <c r="S304" s="1" t="s">
        <v>159</v>
      </c>
    </row>
    <row r="305" spans="1:19" x14ac:dyDescent="0.25">
      <c r="A305" s="48">
        <v>15</v>
      </c>
      <c r="B305" s="1" t="s">
        <v>326</v>
      </c>
      <c r="D305" s="1" t="s">
        <v>71</v>
      </c>
      <c r="E305" s="1" t="s">
        <v>71</v>
      </c>
      <c r="F305" s="1" t="s">
        <v>79</v>
      </c>
      <c r="G305" s="1">
        <v>66</v>
      </c>
      <c r="H305" s="1" t="s">
        <v>126</v>
      </c>
      <c r="I305" s="1" t="s">
        <v>80</v>
      </c>
      <c r="J305" s="1" t="s">
        <v>4</v>
      </c>
      <c r="K305" s="1">
        <v>1</v>
      </c>
      <c r="L305" s="1" t="s">
        <v>90</v>
      </c>
      <c r="M305" s="1" t="s">
        <v>39</v>
      </c>
      <c r="N305" s="1" t="s">
        <v>71</v>
      </c>
      <c r="O305" s="1" t="s">
        <v>127</v>
      </c>
      <c r="P305" s="1" t="s">
        <v>105</v>
      </c>
      <c r="Q305" s="1" t="s">
        <v>97</v>
      </c>
      <c r="R305" s="1" t="s">
        <v>154</v>
      </c>
      <c r="S305" s="1" t="s">
        <v>39</v>
      </c>
    </row>
    <row r="306" spans="1:19" x14ac:dyDescent="0.25">
      <c r="A306" s="48">
        <v>15</v>
      </c>
      <c r="B306" s="1" t="s">
        <v>326</v>
      </c>
      <c r="D306" s="1" t="s">
        <v>71</v>
      </c>
      <c r="E306" s="1" t="s">
        <v>71</v>
      </c>
      <c r="F306" s="1" t="s">
        <v>72</v>
      </c>
      <c r="G306" s="1">
        <v>54</v>
      </c>
      <c r="H306" s="1" t="s">
        <v>78</v>
      </c>
      <c r="I306" s="1" t="s">
        <v>82</v>
      </c>
      <c r="J306" s="1" t="s">
        <v>10</v>
      </c>
      <c r="K306" s="1">
        <v>1</v>
      </c>
      <c r="L306" s="1" t="s">
        <v>90</v>
      </c>
      <c r="M306" s="1" t="s">
        <v>39</v>
      </c>
      <c r="N306" s="1" t="s">
        <v>71</v>
      </c>
      <c r="O306" s="1" t="s">
        <v>127</v>
      </c>
      <c r="P306" s="1" t="s">
        <v>105</v>
      </c>
      <c r="Q306" s="1" t="s">
        <v>97</v>
      </c>
      <c r="R306" s="1" t="s">
        <v>154</v>
      </c>
      <c r="S306" s="1" t="s">
        <v>159</v>
      </c>
    </row>
    <row r="307" spans="1:19" x14ac:dyDescent="0.25">
      <c r="A307" s="48">
        <v>15</v>
      </c>
      <c r="B307" s="1" t="s">
        <v>326</v>
      </c>
      <c r="D307" s="1" t="s">
        <v>71</v>
      </c>
      <c r="E307" s="1" t="s">
        <v>71</v>
      </c>
      <c r="F307" s="1" t="s">
        <v>79</v>
      </c>
      <c r="G307" s="1">
        <v>28</v>
      </c>
      <c r="H307" s="1" t="s">
        <v>78</v>
      </c>
      <c r="I307" s="1" t="s">
        <v>82</v>
      </c>
      <c r="J307" s="1" t="s">
        <v>39</v>
      </c>
      <c r="K307" s="1">
        <v>1</v>
      </c>
      <c r="L307" s="1" t="s">
        <v>85</v>
      </c>
      <c r="M307" s="1" t="s">
        <v>4</v>
      </c>
      <c r="N307" s="1" t="s">
        <v>71</v>
      </c>
      <c r="O307" s="1" t="s">
        <v>105</v>
      </c>
      <c r="P307" s="1" t="s">
        <v>127</v>
      </c>
      <c r="Q307" s="1" t="s">
        <v>97</v>
      </c>
      <c r="R307" s="1" t="s">
        <v>154</v>
      </c>
      <c r="S307" s="1" t="s">
        <v>159</v>
      </c>
    </row>
    <row r="308" spans="1:19" x14ac:dyDescent="0.25">
      <c r="A308" s="48">
        <v>15</v>
      </c>
      <c r="B308" s="1" t="s">
        <v>326</v>
      </c>
      <c r="D308" s="1" t="s">
        <v>71</v>
      </c>
      <c r="E308" s="1" t="s">
        <v>71</v>
      </c>
      <c r="F308" s="1" t="s">
        <v>79</v>
      </c>
      <c r="G308" s="1">
        <v>30</v>
      </c>
      <c r="H308" s="1" t="s">
        <v>125</v>
      </c>
      <c r="I308" s="1" t="s">
        <v>84</v>
      </c>
      <c r="J308" s="1" t="s">
        <v>17</v>
      </c>
      <c r="K308" s="1">
        <v>1</v>
      </c>
      <c r="L308" s="1" t="s">
        <v>90</v>
      </c>
      <c r="M308" s="1" t="s">
        <v>39</v>
      </c>
      <c r="N308" s="1" t="s">
        <v>71</v>
      </c>
      <c r="O308" s="1" t="s">
        <v>127</v>
      </c>
      <c r="P308" s="1" t="s">
        <v>105</v>
      </c>
      <c r="Q308" s="1" t="s">
        <v>99</v>
      </c>
      <c r="R308" s="1" t="s">
        <v>154</v>
      </c>
      <c r="S308" s="1" t="s">
        <v>127</v>
      </c>
    </row>
    <row r="309" spans="1:19" x14ac:dyDescent="0.25">
      <c r="A309" s="48">
        <v>15</v>
      </c>
      <c r="B309" s="1" t="s">
        <v>326</v>
      </c>
      <c r="D309" s="1" t="s">
        <v>71</v>
      </c>
      <c r="E309" s="1" t="s">
        <v>71</v>
      </c>
      <c r="F309" s="1" t="s">
        <v>72</v>
      </c>
      <c r="G309" s="1">
        <v>64</v>
      </c>
      <c r="H309" s="1" t="s">
        <v>78</v>
      </c>
      <c r="I309" s="1" t="s">
        <v>82</v>
      </c>
      <c r="J309" s="1" t="s">
        <v>10</v>
      </c>
      <c r="K309" s="1">
        <v>1</v>
      </c>
      <c r="L309" s="1" t="s">
        <v>91</v>
      </c>
      <c r="M309" s="1" t="s">
        <v>105</v>
      </c>
      <c r="N309" s="1" t="s">
        <v>71</v>
      </c>
      <c r="O309" s="1" t="s">
        <v>105</v>
      </c>
      <c r="P309" s="1" t="s">
        <v>127</v>
      </c>
      <c r="Q309" s="1" t="s">
        <v>99</v>
      </c>
      <c r="R309" s="1" t="s">
        <v>154</v>
      </c>
      <c r="S309" s="1" t="s">
        <v>159</v>
      </c>
    </row>
    <row r="310" spans="1:19" x14ac:dyDescent="0.25">
      <c r="A310" s="48">
        <v>15</v>
      </c>
      <c r="B310" s="1" t="s">
        <v>327</v>
      </c>
      <c r="D310" s="1" t="s">
        <v>71</v>
      </c>
      <c r="E310" s="1" t="s">
        <v>71</v>
      </c>
      <c r="F310" s="1" t="s">
        <v>79</v>
      </c>
      <c r="G310" s="1">
        <v>22</v>
      </c>
      <c r="H310" s="1" t="s">
        <v>125</v>
      </c>
      <c r="I310" s="1" t="s">
        <v>73</v>
      </c>
      <c r="J310" s="1" t="s">
        <v>4</v>
      </c>
      <c r="K310" s="1">
        <v>1</v>
      </c>
      <c r="L310" s="1" t="s">
        <v>90</v>
      </c>
      <c r="M310" s="1" t="s">
        <v>39</v>
      </c>
      <c r="N310" s="1" t="s">
        <v>71</v>
      </c>
      <c r="O310" s="1" t="s">
        <v>127</v>
      </c>
      <c r="P310" s="1" t="s">
        <v>105</v>
      </c>
      <c r="Q310" s="1" t="s">
        <v>97</v>
      </c>
      <c r="R310" s="1" t="s">
        <v>154</v>
      </c>
      <c r="S310" s="1" t="s">
        <v>159</v>
      </c>
    </row>
    <row r="311" spans="1:19" x14ac:dyDescent="0.25">
      <c r="A311" s="48">
        <v>15</v>
      </c>
      <c r="B311" s="1" t="s">
        <v>327</v>
      </c>
      <c r="D311" s="1" t="s">
        <v>71</v>
      </c>
      <c r="E311" s="1" t="s">
        <v>71</v>
      </c>
      <c r="F311" s="1" t="s">
        <v>72</v>
      </c>
      <c r="G311" s="1">
        <v>44</v>
      </c>
      <c r="H311" s="1" t="s">
        <v>78</v>
      </c>
      <c r="I311" s="1" t="s">
        <v>96</v>
      </c>
      <c r="J311" s="1" t="s">
        <v>17</v>
      </c>
      <c r="K311" s="1">
        <v>1</v>
      </c>
      <c r="L311" s="1" t="s">
        <v>88</v>
      </c>
      <c r="M311" s="1" t="s">
        <v>105</v>
      </c>
      <c r="N311" s="1" t="s">
        <v>71</v>
      </c>
      <c r="O311" s="1" t="s">
        <v>105</v>
      </c>
      <c r="P311" s="1" t="s">
        <v>127</v>
      </c>
      <c r="Q311" s="1" t="s">
        <v>97</v>
      </c>
      <c r="R311" s="1" t="s">
        <v>154</v>
      </c>
      <c r="S311" s="1" t="s">
        <v>159</v>
      </c>
    </row>
    <row r="312" spans="1:19" x14ac:dyDescent="0.25">
      <c r="A312" s="48">
        <v>15</v>
      </c>
      <c r="B312" s="1" t="s">
        <v>327</v>
      </c>
      <c r="D312" s="1" t="s">
        <v>71</v>
      </c>
      <c r="E312" s="1" t="s">
        <v>71</v>
      </c>
      <c r="F312" s="1" t="s">
        <v>79</v>
      </c>
      <c r="G312" s="1">
        <v>52</v>
      </c>
      <c r="H312" s="1" t="s">
        <v>78</v>
      </c>
      <c r="I312" s="1" t="s">
        <v>80</v>
      </c>
      <c r="J312" s="1" t="s">
        <v>3</v>
      </c>
      <c r="K312" s="1">
        <v>1</v>
      </c>
      <c r="L312" s="1" t="s">
        <v>81</v>
      </c>
      <c r="M312" s="1" t="s">
        <v>129</v>
      </c>
      <c r="N312" s="1" t="s">
        <v>71</v>
      </c>
      <c r="O312" s="1" t="s">
        <v>129</v>
      </c>
      <c r="P312" s="1" t="s">
        <v>127</v>
      </c>
      <c r="Q312" s="1" t="s">
        <v>97</v>
      </c>
      <c r="R312" s="1" t="s">
        <v>154</v>
      </c>
      <c r="S312" s="1" t="s">
        <v>159</v>
      </c>
    </row>
    <row r="313" spans="1:19" x14ac:dyDescent="0.25">
      <c r="A313" s="48">
        <v>15</v>
      </c>
      <c r="B313" s="1" t="s">
        <v>327</v>
      </c>
      <c r="D313" s="1" t="s">
        <v>71</v>
      </c>
      <c r="E313" s="1" t="s">
        <v>71</v>
      </c>
      <c r="F313" s="1" t="s">
        <v>79</v>
      </c>
      <c r="G313" s="1">
        <v>25</v>
      </c>
      <c r="H313" s="1" t="s">
        <v>125</v>
      </c>
      <c r="I313" s="1" t="s">
        <v>84</v>
      </c>
      <c r="J313" s="1" t="s">
        <v>39</v>
      </c>
      <c r="K313" s="1">
        <v>1</v>
      </c>
      <c r="L313" s="1" t="s">
        <v>85</v>
      </c>
      <c r="M313" s="1" t="s">
        <v>105</v>
      </c>
      <c r="N313" s="1" t="s">
        <v>71</v>
      </c>
      <c r="O313" s="1" t="s">
        <v>105</v>
      </c>
      <c r="P313" s="1" t="s">
        <v>127</v>
      </c>
      <c r="Q313" s="1" t="s">
        <v>99</v>
      </c>
      <c r="R313" s="1" t="s">
        <v>154</v>
      </c>
      <c r="S313" s="1" t="s">
        <v>159</v>
      </c>
    </row>
    <row r="314" spans="1:19" x14ac:dyDescent="0.25">
      <c r="A314" s="48">
        <v>15</v>
      </c>
      <c r="B314" s="1" t="s">
        <v>327</v>
      </c>
      <c r="D314" s="1" t="s">
        <v>71</v>
      </c>
      <c r="E314" s="1" t="s">
        <v>71</v>
      </c>
      <c r="F314" s="1" t="s">
        <v>72</v>
      </c>
      <c r="G314" s="1">
        <v>37</v>
      </c>
      <c r="H314" s="1" t="s">
        <v>125</v>
      </c>
      <c r="I314" s="1" t="s">
        <v>84</v>
      </c>
      <c r="J314" s="1" t="s">
        <v>10</v>
      </c>
      <c r="K314" s="1">
        <v>1</v>
      </c>
      <c r="L314" s="1" t="s">
        <v>74</v>
      </c>
      <c r="M314" s="1" t="s">
        <v>127</v>
      </c>
      <c r="N314" s="1" t="s">
        <v>71</v>
      </c>
      <c r="O314" s="1" t="s">
        <v>127</v>
      </c>
      <c r="P314" s="1" t="s">
        <v>105</v>
      </c>
      <c r="Q314" s="1" t="s">
        <v>99</v>
      </c>
      <c r="R314" s="1" t="s">
        <v>154</v>
      </c>
      <c r="S314" s="1" t="s">
        <v>159</v>
      </c>
    </row>
    <row r="315" spans="1:19" x14ac:dyDescent="0.25">
      <c r="A315" s="48">
        <v>15</v>
      </c>
      <c r="B315" s="1" t="s">
        <v>327</v>
      </c>
      <c r="D315" s="1" t="s">
        <v>71</v>
      </c>
      <c r="E315" s="1" t="s">
        <v>71</v>
      </c>
      <c r="F315" s="1" t="s">
        <v>79</v>
      </c>
      <c r="G315" s="1">
        <v>19</v>
      </c>
      <c r="H315" s="1" t="s">
        <v>125</v>
      </c>
      <c r="I315" s="1" t="s">
        <v>73</v>
      </c>
      <c r="J315" s="1" t="s">
        <v>10</v>
      </c>
      <c r="K315" s="1">
        <v>1</v>
      </c>
      <c r="L315" s="1" t="s">
        <v>85</v>
      </c>
      <c r="M315" s="1" t="s">
        <v>4</v>
      </c>
      <c r="N315" s="1" t="s">
        <v>71</v>
      </c>
      <c r="O315" s="1" t="s">
        <v>105</v>
      </c>
      <c r="P315" s="1" t="s">
        <v>127</v>
      </c>
      <c r="Q315" s="1" t="s">
        <v>99</v>
      </c>
      <c r="R315" s="1" t="s">
        <v>154</v>
      </c>
      <c r="S315" s="1" t="s">
        <v>159</v>
      </c>
    </row>
    <row r="316" spans="1:19" x14ac:dyDescent="0.25">
      <c r="A316" s="48">
        <v>15</v>
      </c>
      <c r="B316" s="1" t="s">
        <v>328</v>
      </c>
      <c r="D316" s="1" t="s">
        <v>71</v>
      </c>
      <c r="E316" s="1" t="s">
        <v>71</v>
      </c>
      <c r="F316" s="1" t="s">
        <v>79</v>
      </c>
      <c r="G316" s="1">
        <v>57</v>
      </c>
      <c r="H316" s="1" t="s">
        <v>125</v>
      </c>
      <c r="I316" s="1" t="s">
        <v>84</v>
      </c>
      <c r="J316" s="1" t="s">
        <v>4</v>
      </c>
      <c r="K316" s="1">
        <v>1</v>
      </c>
      <c r="L316" s="1" t="s">
        <v>90</v>
      </c>
      <c r="M316" s="1" t="s">
        <v>127</v>
      </c>
      <c r="N316" s="1" t="s">
        <v>71</v>
      </c>
      <c r="O316" s="1" t="s">
        <v>127</v>
      </c>
      <c r="P316" s="1" t="s">
        <v>105</v>
      </c>
      <c r="Q316" s="1" t="s">
        <v>97</v>
      </c>
      <c r="R316" s="1" t="s">
        <v>154</v>
      </c>
      <c r="S316" s="1" t="s">
        <v>159</v>
      </c>
    </row>
    <row r="317" spans="1:19" x14ac:dyDescent="0.25">
      <c r="A317" s="48">
        <v>15</v>
      </c>
      <c r="B317" s="1" t="s">
        <v>328</v>
      </c>
      <c r="D317" s="1" t="s">
        <v>71</v>
      </c>
      <c r="E317" s="1" t="s">
        <v>71</v>
      </c>
      <c r="F317" s="1" t="s">
        <v>79</v>
      </c>
      <c r="G317" s="1">
        <v>41</v>
      </c>
      <c r="H317" s="1" t="s">
        <v>125</v>
      </c>
      <c r="I317" s="1" t="s">
        <v>95</v>
      </c>
      <c r="J317" s="1" t="s">
        <v>4</v>
      </c>
      <c r="K317" s="1">
        <v>1</v>
      </c>
      <c r="L317" s="1" t="s">
        <v>75</v>
      </c>
      <c r="M317" s="1" t="s">
        <v>120</v>
      </c>
      <c r="N317" s="1" t="s">
        <v>71</v>
      </c>
      <c r="O317" s="1" t="s">
        <v>120</v>
      </c>
      <c r="P317" s="1" t="s">
        <v>127</v>
      </c>
      <c r="Q317" s="1" t="s">
        <v>97</v>
      </c>
      <c r="R317" s="1" t="s">
        <v>154</v>
      </c>
      <c r="S317" s="1" t="s">
        <v>159</v>
      </c>
    </row>
    <row r="318" spans="1:19" x14ac:dyDescent="0.25">
      <c r="A318" s="48">
        <v>15</v>
      </c>
      <c r="B318" s="1" t="s">
        <v>329</v>
      </c>
      <c r="D318" s="1" t="s">
        <v>71</v>
      </c>
      <c r="E318" s="1" t="s">
        <v>71</v>
      </c>
      <c r="F318" s="1" t="s">
        <v>79</v>
      </c>
      <c r="G318" s="1">
        <v>19</v>
      </c>
      <c r="H318" s="1" t="s">
        <v>78</v>
      </c>
      <c r="I318" s="1" t="s">
        <v>73</v>
      </c>
      <c r="J318" s="1" t="s">
        <v>17</v>
      </c>
      <c r="K318" s="1">
        <v>1</v>
      </c>
      <c r="L318" s="1" t="s">
        <v>86</v>
      </c>
      <c r="M318" s="1" t="s">
        <v>10</v>
      </c>
      <c r="N318" s="1" t="s">
        <v>71</v>
      </c>
      <c r="O318" s="1" t="s">
        <v>129</v>
      </c>
      <c r="P318" s="1" t="s">
        <v>120</v>
      </c>
      <c r="Q318" s="1" t="s">
        <v>99</v>
      </c>
      <c r="R318" s="1" t="s">
        <v>154</v>
      </c>
      <c r="S318" s="1" t="s">
        <v>159</v>
      </c>
    </row>
    <row r="319" spans="1:19" x14ac:dyDescent="0.25">
      <c r="A319" s="48">
        <v>15</v>
      </c>
      <c r="B319" s="1" t="s">
        <v>330</v>
      </c>
      <c r="D319" s="1" t="s">
        <v>71</v>
      </c>
      <c r="E319" s="1" t="s">
        <v>71</v>
      </c>
      <c r="F319" s="1" t="s">
        <v>72</v>
      </c>
      <c r="G319" s="1">
        <v>55</v>
      </c>
      <c r="H319" s="1" t="s">
        <v>78</v>
      </c>
      <c r="I319" s="1" t="s">
        <v>77</v>
      </c>
      <c r="J319" s="1" t="s">
        <v>11</v>
      </c>
      <c r="K319" s="1">
        <v>1</v>
      </c>
      <c r="L319" s="1" t="s">
        <v>90</v>
      </c>
      <c r="M319" s="1" t="s">
        <v>39</v>
      </c>
      <c r="N319" s="1" t="s">
        <v>167</v>
      </c>
      <c r="O319" s="1" t="s">
        <v>60</v>
      </c>
      <c r="P319" s="1" t="s">
        <v>60</v>
      </c>
      <c r="Q319" s="1" t="s">
        <v>97</v>
      </c>
      <c r="R319" s="1" t="s">
        <v>154</v>
      </c>
      <c r="S319" s="1" t="s">
        <v>159</v>
      </c>
    </row>
    <row r="320" spans="1:19" x14ac:dyDescent="0.25">
      <c r="A320" s="48">
        <v>15</v>
      </c>
      <c r="B320" s="1" t="s">
        <v>331</v>
      </c>
      <c r="D320" s="1" t="s">
        <v>71</v>
      </c>
      <c r="E320" s="1" t="s">
        <v>71</v>
      </c>
      <c r="F320" s="1" t="s">
        <v>72</v>
      </c>
      <c r="G320" s="1">
        <v>58</v>
      </c>
      <c r="H320" s="1" t="s">
        <v>78</v>
      </c>
      <c r="I320" s="1" t="s">
        <v>82</v>
      </c>
      <c r="J320" s="1" t="s">
        <v>10</v>
      </c>
      <c r="K320" s="1">
        <v>1</v>
      </c>
      <c r="L320" s="1" t="s">
        <v>90</v>
      </c>
      <c r="M320" s="1" t="s">
        <v>127</v>
      </c>
      <c r="N320" s="1" t="s">
        <v>71</v>
      </c>
      <c r="O320" s="1" t="s">
        <v>127</v>
      </c>
      <c r="P320" s="1" t="s">
        <v>105</v>
      </c>
      <c r="Q320" s="1" t="s">
        <v>99</v>
      </c>
      <c r="R320" s="1" t="s">
        <v>154</v>
      </c>
      <c r="S320" s="1" t="s">
        <v>159</v>
      </c>
    </row>
    <row r="321" spans="1:19" x14ac:dyDescent="0.25">
      <c r="A321" s="48">
        <v>15</v>
      </c>
      <c r="B321" s="1" t="s">
        <v>332</v>
      </c>
      <c r="D321" s="1" t="s">
        <v>71</v>
      </c>
      <c r="E321" s="1" t="s">
        <v>71</v>
      </c>
      <c r="F321" s="1" t="s">
        <v>72</v>
      </c>
      <c r="G321" s="1">
        <v>64</v>
      </c>
      <c r="H321" s="1" t="s">
        <v>126</v>
      </c>
      <c r="I321" s="1" t="s">
        <v>82</v>
      </c>
      <c r="J321" s="1" t="s">
        <v>17</v>
      </c>
      <c r="K321" s="1">
        <v>1</v>
      </c>
      <c r="L321" s="1" t="s">
        <v>86</v>
      </c>
      <c r="M321" s="1" t="s">
        <v>10</v>
      </c>
      <c r="N321" s="1" t="s">
        <v>71</v>
      </c>
      <c r="O321" s="1" t="s">
        <v>129</v>
      </c>
      <c r="P321" s="1" t="s">
        <v>120</v>
      </c>
      <c r="Q321" s="1" t="s">
        <v>99</v>
      </c>
      <c r="R321" s="1" t="s">
        <v>154</v>
      </c>
      <c r="S321" s="1" t="s">
        <v>159</v>
      </c>
    </row>
    <row r="322" spans="1:19" x14ac:dyDescent="0.25">
      <c r="A322" s="48">
        <v>15</v>
      </c>
      <c r="B322" s="1" t="s">
        <v>333</v>
      </c>
      <c r="D322" s="1" t="s">
        <v>71</v>
      </c>
      <c r="E322" s="1" t="s">
        <v>71</v>
      </c>
      <c r="F322" s="1" t="s">
        <v>79</v>
      </c>
      <c r="G322" s="1">
        <v>45</v>
      </c>
      <c r="H322" s="1" t="s">
        <v>125</v>
      </c>
      <c r="I322" s="1" t="s">
        <v>82</v>
      </c>
      <c r="J322" s="1" t="s">
        <v>10</v>
      </c>
      <c r="K322" s="1">
        <v>1</v>
      </c>
      <c r="L322" s="1" t="s">
        <v>90</v>
      </c>
      <c r="M322" s="1" t="s">
        <v>39</v>
      </c>
      <c r="N322" s="1" t="s">
        <v>71</v>
      </c>
      <c r="O322" s="1" t="s">
        <v>127</v>
      </c>
      <c r="P322" s="1" t="s">
        <v>129</v>
      </c>
      <c r="Q322" s="1" t="s">
        <v>97</v>
      </c>
      <c r="R322" s="1" t="s">
        <v>154</v>
      </c>
      <c r="S322" s="1" t="s">
        <v>159</v>
      </c>
    </row>
    <row r="323" spans="1:19" x14ac:dyDescent="0.25">
      <c r="A323" s="48">
        <v>15</v>
      </c>
      <c r="B323" s="1" t="s">
        <v>333</v>
      </c>
      <c r="D323" s="1" t="s">
        <v>71</v>
      </c>
      <c r="E323" s="1" t="s">
        <v>71</v>
      </c>
      <c r="F323" s="1" t="s">
        <v>72</v>
      </c>
      <c r="G323" s="1">
        <v>38</v>
      </c>
      <c r="H323" s="1" t="s">
        <v>76</v>
      </c>
      <c r="I323" s="1" t="s">
        <v>77</v>
      </c>
      <c r="J323" s="1" t="s">
        <v>4</v>
      </c>
      <c r="K323" s="1">
        <v>1</v>
      </c>
      <c r="L323" s="1" t="s">
        <v>90</v>
      </c>
      <c r="M323" s="1" t="s">
        <v>39</v>
      </c>
      <c r="N323" s="1" t="s">
        <v>71</v>
      </c>
      <c r="O323" s="1" t="s">
        <v>127</v>
      </c>
      <c r="P323" s="1" t="s">
        <v>120</v>
      </c>
      <c r="Q323" s="1" t="s">
        <v>99</v>
      </c>
      <c r="R323" s="1" t="s">
        <v>154</v>
      </c>
      <c r="S323" s="1" t="s">
        <v>60</v>
      </c>
    </row>
    <row r="324" spans="1:19" x14ac:dyDescent="0.25">
      <c r="A324" s="48">
        <v>15</v>
      </c>
      <c r="B324" s="1" t="s">
        <v>334</v>
      </c>
      <c r="D324" s="1" t="s">
        <v>71</v>
      </c>
      <c r="E324" s="1" t="s">
        <v>71</v>
      </c>
      <c r="F324" s="1" t="s">
        <v>72</v>
      </c>
      <c r="G324" s="1">
        <v>57</v>
      </c>
      <c r="H324" s="1" t="s">
        <v>78</v>
      </c>
      <c r="I324" s="1" t="s">
        <v>96</v>
      </c>
      <c r="J324" s="1" t="s">
        <v>10</v>
      </c>
      <c r="K324" s="1">
        <v>1</v>
      </c>
      <c r="L324" s="1" t="s">
        <v>90</v>
      </c>
      <c r="M324" s="1" t="s">
        <v>39</v>
      </c>
      <c r="N324" s="1" t="s">
        <v>71</v>
      </c>
      <c r="O324" s="1" t="s">
        <v>127</v>
      </c>
      <c r="P324" s="1" t="s">
        <v>120</v>
      </c>
      <c r="Q324" s="1" t="s">
        <v>97</v>
      </c>
      <c r="R324" s="1" t="s">
        <v>154</v>
      </c>
      <c r="S324" s="1" t="s">
        <v>159</v>
      </c>
    </row>
    <row r="325" spans="1:19" x14ac:dyDescent="0.25">
      <c r="A325" s="48">
        <v>15</v>
      </c>
      <c r="B325" s="1" t="s">
        <v>335</v>
      </c>
      <c r="D325" s="1" t="s">
        <v>71</v>
      </c>
      <c r="E325" s="1" t="s">
        <v>71</v>
      </c>
      <c r="F325" s="1" t="s">
        <v>79</v>
      </c>
      <c r="G325" s="1">
        <v>21</v>
      </c>
      <c r="H325" s="1" t="s">
        <v>125</v>
      </c>
      <c r="I325" s="1" t="s">
        <v>73</v>
      </c>
      <c r="J325" s="1" t="s">
        <v>10</v>
      </c>
      <c r="K325" s="1">
        <v>1</v>
      </c>
      <c r="L325" s="1" t="s">
        <v>85</v>
      </c>
      <c r="M325" s="1" t="s">
        <v>105</v>
      </c>
      <c r="N325" s="1" t="s">
        <v>71</v>
      </c>
      <c r="O325" s="1" t="s">
        <v>105</v>
      </c>
      <c r="P325" s="1" t="s">
        <v>120</v>
      </c>
      <c r="Q325" s="1" t="s">
        <v>99</v>
      </c>
      <c r="R325" s="1" t="s">
        <v>154</v>
      </c>
      <c r="S325" s="1" t="s">
        <v>60</v>
      </c>
    </row>
    <row r="326" spans="1:19" x14ac:dyDescent="0.25">
      <c r="A326" s="48">
        <v>15</v>
      </c>
      <c r="B326" s="1" t="s">
        <v>336</v>
      </c>
      <c r="D326" s="1" t="s">
        <v>71</v>
      </c>
      <c r="E326" s="1" t="s">
        <v>71</v>
      </c>
      <c r="F326" s="1" t="s">
        <v>79</v>
      </c>
      <c r="G326" s="1">
        <v>39</v>
      </c>
      <c r="H326" s="1" t="s">
        <v>78</v>
      </c>
      <c r="I326" s="1" t="s">
        <v>80</v>
      </c>
      <c r="J326" s="1" t="s">
        <v>10</v>
      </c>
      <c r="K326" s="1">
        <v>1</v>
      </c>
      <c r="L326" s="1" t="s">
        <v>90</v>
      </c>
      <c r="M326" s="1" t="s">
        <v>16</v>
      </c>
      <c r="N326" s="1" t="s">
        <v>71</v>
      </c>
      <c r="O326" s="1" t="s">
        <v>127</v>
      </c>
      <c r="P326" s="1" t="s">
        <v>120</v>
      </c>
      <c r="Q326" s="1" t="s">
        <v>99</v>
      </c>
      <c r="R326" s="1" t="s">
        <v>154</v>
      </c>
      <c r="S326" s="1" t="s">
        <v>159</v>
      </c>
    </row>
    <row r="327" spans="1:19" x14ac:dyDescent="0.25">
      <c r="A327" s="48">
        <v>15</v>
      </c>
      <c r="B327" s="1" t="s">
        <v>337</v>
      </c>
      <c r="D327" s="1" t="s">
        <v>71</v>
      </c>
      <c r="E327" s="1" t="s">
        <v>71</v>
      </c>
      <c r="F327" s="1" t="s">
        <v>79</v>
      </c>
      <c r="G327" s="1">
        <v>60</v>
      </c>
      <c r="H327" s="1" t="s">
        <v>125</v>
      </c>
      <c r="I327" s="1" t="s">
        <v>83</v>
      </c>
      <c r="J327" s="1" t="s">
        <v>7</v>
      </c>
      <c r="K327" s="1">
        <v>1</v>
      </c>
      <c r="L327" s="1" t="s">
        <v>90</v>
      </c>
      <c r="M327" s="1" t="s">
        <v>39</v>
      </c>
      <c r="N327" s="1" t="s">
        <v>71</v>
      </c>
      <c r="O327" s="1" t="s">
        <v>127</v>
      </c>
      <c r="P327" s="1" t="s">
        <v>120</v>
      </c>
      <c r="Q327" s="1" t="s">
        <v>99</v>
      </c>
      <c r="R327" s="1" t="s">
        <v>154</v>
      </c>
      <c r="S327" s="1" t="s">
        <v>159</v>
      </c>
    </row>
    <row r="328" spans="1:19" x14ac:dyDescent="0.25">
      <c r="A328" s="48">
        <v>15</v>
      </c>
      <c r="B328" s="1" t="s">
        <v>338</v>
      </c>
      <c r="D328" s="1" t="s">
        <v>71</v>
      </c>
      <c r="E328" s="1" t="s">
        <v>71</v>
      </c>
      <c r="F328" s="1" t="s">
        <v>79</v>
      </c>
      <c r="G328" s="1">
        <v>27</v>
      </c>
      <c r="H328" s="1" t="s">
        <v>125</v>
      </c>
      <c r="I328" s="1" t="s">
        <v>84</v>
      </c>
      <c r="J328" s="1" t="s">
        <v>3</v>
      </c>
      <c r="K328" s="1">
        <v>1</v>
      </c>
      <c r="L328" s="1" t="s">
        <v>90</v>
      </c>
      <c r="M328" s="1" t="s">
        <v>39</v>
      </c>
      <c r="N328" s="1" t="s">
        <v>71</v>
      </c>
      <c r="O328" s="1" t="s">
        <v>127</v>
      </c>
      <c r="P328" s="1" t="s">
        <v>129</v>
      </c>
      <c r="Q328" s="1" t="s">
        <v>97</v>
      </c>
      <c r="R328" s="1" t="s">
        <v>154</v>
      </c>
      <c r="S328" s="1" t="s">
        <v>159</v>
      </c>
    </row>
    <row r="329" spans="1:19" x14ac:dyDescent="0.25">
      <c r="A329" s="48">
        <v>15</v>
      </c>
      <c r="B329" s="1" t="s">
        <v>339</v>
      </c>
      <c r="D329" s="1" t="s">
        <v>71</v>
      </c>
      <c r="E329" s="1" t="s">
        <v>71</v>
      </c>
      <c r="F329" s="1" t="s">
        <v>79</v>
      </c>
      <c r="G329" s="1">
        <v>26</v>
      </c>
      <c r="H329" s="1" t="s">
        <v>125</v>
      </c>
      <c r="I329" s="1" t="s">
        <v>89</v>
      </c>
      <c r="J329" s="1" t="s">
        <v>17</v>
      </c>
      <c r="K329" s="1">
        <v>1</v>
      </c>
      <c r="L329" s="1" t="s">
        <v>91</v>
      </c>
      <c r="M329" s="1" t="s">
        <v>16</v>
      </c>
      <c r="N329" s="1" t="s">
        <v>71</v>
      </c>
      <c r="O329" s="1" t="s">
        <v>105</v>
      </c>
      <c r="P329" s="1" t="s">
        <v>127</v>
      </c>
      <c r="Q329" s="1" t="s">
        <v>97</v>
      </c>
      <c r="R329" s="1" t="s">
        <v>154</v>
      </c>
      <c r="S329" s="1" t="s">
        <v>159</v>
      </c>
    </row>
    <row r="330" spans="1:19" x14ac:dyDescent="0.25">
      <c r="A330" s="48">
        <v>15</v>
      </c>
      <c r="B330" s="1" t="s">
        <v>340</v>
      </c>
      <c r="D330" s="1" t="s">
        <v>71</v>
      </c>
      <c r="E330" s="1" t="s">
        <v>71</v>
      </c>
      <c r="F330" s="1" t="s">
        <v>72</v>
      </c>
      <c r="G330" s="1">
        <v>44</v>
      </c>
      <c r="H330" s="1" t="s">
        <v>125</v>
      </c>
      <c r="I330" s="1" t="s">
        <v>89</v>
      </c>
      <c r="J330" s="1" t="s">
        <v>7</v>
      </c>
      <c r="K330" s="1">
        <v>1</v>
      </c>
      <c r="L330" s="1" t="s">
        <v>93</v>
      </c>
      <c r="M330" s="1" t="s">
        <v>16</v>
      </c>
      <c r="N330" s="1" t="s">
        <v>71</v>
      </c>
      <c r="O330" s="1" t="s">
        <v>129</v>
      </c>
      <c r="P330" s="1" t="s">
        <v>127</v>
      </c>
      <c r="Q330" s="1" t="s">
        <v>97</v>
      </c>
      <c r="R330" s="1" t="s">
        <v>154</v>
      </c>
      <c r="S330" s="1" t="s">
        <v>105</v>
      </c>
    </row>
    <row r="331" spans="1:19" x14ac:dyDescent="0.25">
      <c r="A331" s="48">
        <v>15</v>
      </c>
      <c r="B331" s="1" t="s">
        <v>341</v>
      </c>
      <c r="D331" s="1" t="s">
        <v>71</v>
      </c>
      <c r="E331" s="1" t="s">
        <v>71</v>
      </c>
      <c r="F331" s="1" t="s">
        <v>79</v>
      </c>
      <c r="G331" s="1">
        <v>48</v>
      </c>
      <c r="H331" s="1" t="s">
        <v>125</v>
      </c>
      <c r="I331" s="1" t="s">
        <v>89</v>
      </c>
      <c r="J331" s="1" t="s">
        <v>14</v>
      </c>
      <c r="K331" s="1">
        <v>1</v>
      </c>
      <c r="L331" s="1" t="s">
        <v>90</v>
      </c>
      <c r="M331" s="1" t="s">
        <v>16</v>
      </c>
      <c r="N331" s="1" t="s">
        <v>71</v>
      </c>
      <c r="O331" s="1" t="s">
        <v>127</v>
      </c>
      <c r="P331" s="1" t="s">
        <v>105</v>
      </c>
      <c r="Q331" s="1" t="s">
        <v>99</v>
      </c>
      <c r="R331" s="1" t="s">
        <v>154</v>
      </c>
      <c r="S331" s="1" t="s">
        <v>60</v>
      </c>
    </row>
    <row r="332" spans="1:19" x14ac:dyDescent="0.25">
      <c r="A332" s="48">
        <v>15</v>
      </c>
      <c r="B332" s="1" t="s">
        <v>342</v>
      </c>
      <c r="D332" s="1" t="s">
        <v>71</v>
      </c>
      <c r="E332" s="1" t="s">
        <v>71</v>
      </c>
      <c r="F332" s="1" t="s">
        <v>79</v>
      </c>
      <c r="G332" s="1">
        <v>43</v>
      </c>
      <c r="H332" s="1" t="s">
        <v>78</v>
      </c>
      <c r="I332" s="1" t="s">
        <v>80</v>
      </c>
      <c r="J332" s="1" t="s">
        <v>4</v>
      </c>
      <c r="K332" s="1">
        <v>1</v>
      </c>
      <c r="L332" s="1" t="s">
        <v>90</v>
      </c>
      <c r="M332" s="1" t="s">
        <v>39</v>
      </c>
      <c r="N332" s="1" t="s">
        <v>71</v>
      </c>
      <c r="O332" s="1" t="s">
        <v>127</v>
      </c>
      <c r="P332" s="1" t="s">
        <v>105</v>
      </c>
      <c r="Q332" s="1" t="s">
        <v>97</v>
      </c>
      <c r="R332" s="1" t="s">
        <v>154</v>
      </c>
      <c r="S332" s="1" t="s">
        <v>159</v>
      </c>
    </row>
    <row r="333" spans="1:19" x14ac:dyDescent="0.25">
      <c r="A333" s="48">
        <v>15</v>
      </c>
      <c r="B333" s="1" t="s">
        <v>342</v>
      </c>
      <c r="D333" s="1" t="s">
        <v>71</v>
      </c>
      <c r="E333" s="1" t="s">
        <v>71</v>
      </c>
      <c r="F333" s="1" t="s">
        <v>72</v>
      </c>
      <c r="G333" s="1">
        <v>61</v>
      </c>
      <c r="H333" s="1" t="s">
        <v>126</v>
      </c>
      <c r="I333" s="1" t="s">
        <v>96</v>
      </c>
      <c r="J333" s="1" t="s">
        <v>10</v>
      </c>
      <c r="K333" s="1">
        <v>1</v>
      </c>
      <c r="L333" s="1" t="s">
        <v>81</v>
      </c>
      <c r="M333" s="1" t="s">
        <v>129</v>
      </c>
      <c r="N333" s="1" t="s">
        <v>75</v>
      </c>
      <c r="O333" s="1" t="s">
        <v>60</v>
      </c>
      <c r="P333" s="1" t="s">
        <v>60</v>
      </c>
      <c r="Q333" s="1" t="s">
        <v>97</v>
      </c>
      <c r="R333" s="1" t="s">
        <v>154</v>
      </c>
      <c r="S333" s="1" t="s">
        <v>159</v>
      </c>
    </row>
    <row r="334" spans="1:19" x14ac:dyDescent="0.25">
      <c r="A334" s="48">
        <v>15</v>
      </c>
      <c r="B334" s="1" t="s">
        <v>342</v>
      </c>
      <c r="D334" s="1" t="s">
        <v>71</v>
      </c>
      <c r="E334" s="1" t="s">
        <v>71</v>
      </c>
      <c r="F334" s="1" t="s">
        <v>72</v>
      </c>
      <c r="G334" s="1">
        <v>25</v>
      </c>
      <c r="H334" s="1" t="s">
        <v>78</v>
      </c>
      <c r="I334" s="1" t="s">
        <v>77</v>
      </c>
      <c r="J334" s="1" t="s">
        <v>10</v>
      </c>
      <c r="K334" s="1">
        <v>1</v>
      </c>
      <c r="L334" s="1" t="s">
        <v>90</v>
      </c>
      <c r="M334" s="1" t="s">
        <v>39</v>
      </c>
      <c r="N334" s="1" t="s">
        <v>71</v>
      </c>
      <c r="O334" s="1" t="s">
        <v>127</v>
      </c>
      <c r="P334" s="1" t="s">
        <v>105</v>
      </c>
      <c r="Q334" s="1" t="s">
        <v>97</v>
      </c>
      <c r="R334" s="1" t="s">
        <v>154</v>
      </c>
      <c r="S334" s="1" t="s">
        <v>159</v>
      </c>
    </row>
    <row r="335" spans="1:19" x14ac:dyDescent="0.25">
      <c r="A335" s="48">
        <v>15</v>
      </c>
      <c r="B335" s="1" t="s">
        <v>342</v>
      </c>
      <c r="D335" s="1" t="s">
        <v>71</v>
      </c>
      <c r="E335" s="1" t="s">
        <v>71</v>
      </c>
      <c r="F335" s="1" t="s">
        <v>79</v>
      </c>
      <c r="G335" s="1">
        <v>25</v>
      </c>
      <c r="H335" s="1" t="s">
        <v>78</v>
      </c>
      <c r="I335" s="1" t="s">
        <v>80</v>
      </c>
      <c r="J335" s="1" t="s">
        <v>10</v>
      </c>
      <c r="K335" s="1">
        <v>1</v>
      </c>
      <c r="L335" s="1" t="s">
        <v>85</v>
      </c>
      <c r="M335" s="1" t="s">
        <v>105</v>
      </c>
      <c r="N335" s="1" t="s">
        <v>71</v>
      </c>
      <c r="O335" s="1" t="s">
        <v>105</v>
      </c>
      <c r="P335" s="1" t="s">
        <v>127</v>
      </c>
      <c r="Q335" s="1" t="s">
        <v>97</v>
      </c>
      <c r="R335" s="1" t="s">
        <v>154</v>
      </c>
      <c r="S335" s="1" t="s">
        <v>159</v>
      </c>
    </row>
    <row r="336" spans="1:19" x14ac:dyDescent="0.25">
      <c r="A336" s="48">
        <v>15</v>
      </c>
      <c r="B336" s="1" t="s">
        <v>343</v>
      </c>
      <c r="D336" s="1" t="s">
        <v>71</v>
      </c>
      <c r="E336" s="1" t="s">
        <v>71</v>
      </c>
      <c r="F336" s="1" t="s">
        <v>72</v>
      </c>
      <c r="G336" s="1">
        <v>57</v>
      </c>
      <c r="H336" s="1" t="s">
        <v>78</v>
      </c>
      <c r="I336" s="1" t="s">
        <v>77</v>
      </c>
      <c r="J336" s="1" t="s">
        <v>4</v>
      </c>
      <c r="K336" s="1">
        <v>1</v>
      </c>
      <c r="L336" s="1" t="s">
        <v>90</v>
      </c>
      <c r="M336" s="1" t="s">
        <v>127</v>
      </c>
      <c r="N336" s="1" t="s">
        <v>71</v>
      </c>
      <c r="O336" s="1" t="s">
        <v>127</v>
      </c>
      <c r="P336" s="1" t="s">
        <v>105</v>
      </c>
      <c r="Q336" s="1" t="s">
        <v>97</v>
      </c>
      <c r="R336" s="1" t="s">
        <v>154</v>
      </c>
      <c r="S336" s="1" t="s">
        <v>39</v>
      </c>
    </row>
    <row r="337" spans="1:19" x14ac:dyDescent="0.25">
      <c r="A337" s="48">
        <v>15</v>
      </c>
      <c r="B337" s="1" t="s">
        <v>343</v>
      </c>
      <c r="D337" s="1" t="s">
        <v>71</v>
      </c>
      <c r="E337" s="1" t="s">
        <v>71</v>
      </c>
      <c r="F337" s="1" t="s">
        <v>79</v>
      </c>
      <c r="G337" s="1">
        <v>23</v>
      </c>
      <c r="H337" s="1" t="s">
        <v>125</v>
      </c>
      <c r="I337" s="1" t="s">
        <v>73</v>
      </c>
      <c r="J337" s="1" t="s">
        <v>3</v>
      </c>
      <c r="K337" s="1">
        <v>1</v>
      </c>
      <c r="L337" s="1" t="s">
        <v>81</v>
      </c>
      <c r="M337" s="1" t="s">
        <v>10</v>
      </c>
      <c r="N337" s="1" t="s">
        <v>71</v>
      </c>
      <c r="O337" s="1" t="s">
        <v>129</v>
      </c>
      <c r="P337" s="1" t="s">
        <v>127</v>
      </c>
      <c r="Q337" s="1" t="s">
        <v>97</v>
      </c>
      <c r="R337" s="1" t="s">
        <v>154</v>
      </c>
      <c r="S337" s="1" t="s">
        <v>159</v>
      </c>
    </row>
    <row r="338" spans="1:19" x14ac:dyDescent="0.25">
      <c r="A338" s="48">
        <v>15</v>
      </c>
      <c r="B338" s="1" t="s">
        <v>343</v>
      </c>
      <c r="D338" s="1" t="s">
        <v>71</v>
      </c>
      <c r="E338" s="1" t="s">
        <v>71</v>
      </c>
      <c r="F338" s="1" t="s">
        <v>79</v>
      </c>
      <c r="G338" s="1">
        <v>47</v>
      </c>
      <c r="H338" s="1" t="s">
        <v>78</v>
      </c>
      <c r="I338" s="1" t="s">
        <v>80</v>
      </c>
      <c r="J338" s="1" t="s">
        <v>10</v>
      </c>
      <c r="K338" s="1">
        <v>1</v>
      </c>
      <c r="L338" s="1" t="s">
        <v>90</v>
      </c>
      <c r="M338" s="1" t="s">
        <v>127</v>
      </c>
      <c r="N338" s="1" t="s">
        <v>71</v>
      </c>
      <c r="O338" s="1" t="s">
        <v>127</v>
      </c>
      <c r="P338" s="1" t="s">
        <v>129</v>
      </c>
      <c r="Q338" s="1" t="s">
        <v>99</v>
      </c>
      <c r="R338" s="1" t="s">
        <v>154</v>
      </c>
      <c r="S338" s="1" t="s">
        <v>127</v>
      </c>
    </row>
    <row r="339" spans="1:19" x14ac:dyDescent="0.25">
      <c r="A339" s="48">
        <v>15</v>
      </c>
      <c r="B339" s="1" t="s">
        <v>343</v>
      </c>
      <c r="D339" s="1" t="s">
        <v>71</v>
      </c>
      <c r="E339" s="1" t="s">
        <v>71</v>
      </c>
      <c r="F339" s="1" t="s">
        <v>79</v>
      </c>
      <c r="G339" s="1">
        <v>39</v>
      </c>
      <c r="H339" s="1" t="s">
        <v>125</v>
      </c>
      <c r="I339" s="1" t="s">
        <v>82</v>
      </c>
      <c r="J339" s="1" t="s">
        <v>39</v>
      </c>
      <c r="K339" s="1">
        <v>1</v>
      </c>
      <c r="L339" s="1" t="s">
        <v>92</v>
      </c>
      <c r="M339" s="1" t="s">
        <v>4</v>
      </c>
      <c r="N339" s="1" t="s">
        <v>71</v>
      </c>
      <c r="O339" s="1" t="s">
        <v>105</v>
      </c>
      <c r="P339" s="1" t="s">
        <v>127</v>
      </c>
      <c r="Q339" s="1" t="s">
        <v>99</v>
      </c>
      <c r="R339" s="1" t="s">
        <v>154</v>
      </c>
      <c r="S339" s="1" t="s">
        <v>159</v>
      </c>
    </row>
    <row r="340" spans="1:19" x14ac:dyDescent="0.25">
      <c r="A340" s="48">
        <v>15</v>
      </c>
      <c r="B340" s="1" t="s">
        <v>344</v>
      </c>
      <c r="D340" s="1" t="s">
        <v>71</v>
      </c>
      <c r="E340" s="1" t="s">
        <v>71</v>
      </c>
      <c r="F340" s="1" t="s">
        <v>72</v>
      </c>
      <c r="G340" s="1">
        <v>59</v>
      </c>
      <c r="H340" s="1" t="s">
        <v>78</v>
      </c>
      <c r="I340" s="1" t="s">
        <v>82</v>
      </c>
      <c r="J340" s="1" t="s">
        <v>17</v>
      </c>
      <c r="K340" s="1">
        <v>1</v>
      </c>
      <c r="L340" s="1" t="s">
        <v>91</v>
      </c>
      <c r="M340" s="1" t="s">
        <v>105</v>
      </c>
      <c r="N340" s="1" t="s">
        <v>71</v>
      </c>
      <c r="O340" s="1" t="s">
        <v>105</v>
      </c>
      <c r="P340" s="1" t="s">
        <v>127</v>
      </c>
      <c r="Q340" s="1" t="s">
        <v>97</v>
      </c>
      <c r="R340" s="1" t="s">
        <v>154</v>
      </c>
      <c r="S340" s="1" t="s">
        <v>159</v>
      </c>
    </row>
    <row r="341" spans="1:19" x14ac:dyDescent="0.25">
      <c r="A341" s="48">
        <v>15</v>
      </c>
      <c r="B341" s="1" t="s">
        <v>345</v>
      </c>
      <c r="D341" s="1" t="s">
        <v>71</v>
      </c>
      <c r="E341" s="1" t="s">
        <v>71</v>
      </c>
      <c r="F341" s="1" t="s">
        <v>79</v>
      </c>
      <c r="G341" s="1">
        <v>47</v>
      </c>
      <c r="H341" s="1" t="s">
        <v>125</v>
      </c>
      <c r="I341" s="1" t="s">
        <v>89</v>
      </c>
      <c r="J341" s="1" t="s">
        <v>10</v>
      </c>
      <c r="K341" s="1">
        <v>1</v>
      </c>
      <c r="L341" s="1" t="s">
        <v>85</v>
      </c>
      <c r="M341" s="1" t="s">
        <v>10</v>
      </c>
      <c r="N341" s="1" t="s">
        <v>71</v>
      </c>
      <c r="O341" s="1" t="s">
        <v>105</v>
      </c>
      <c r="P341" s="1" t="s">
        <v>127</v>
      </c>
      <c r="Q341" s="1" t="s">
        <v>97</v>
      </c>
      <c r="R341" s="1" t="s">
        <v>154</v>
      </c>
      <c r="S341" s="1" t="s">
        <v>4</v>
      </c>
    </row>
    <row r="342" spans="1:19" x14ac:dyDescent="0.25">
      <c r="A342" s="48">
        <v>15</v>
      </c>
      <c r="B342" s="1" t="s">
        <v>345</v>
      </c>
      <c r="D342" s="1" t="s">
        <v>71</v>
      </c>
      <c r="E342" s="1" t="s">
        <v>71</v>
      </c>
      <c r="F342" s="1" t="s">
        <v>79</v>
      </c>
      <c r="G342" s="1">
        <v>18</v>
      </c>
      <c r="H342" s="1" t="s">
        <v>78</v>
      </c>
      <c r="I342" s="1" t="s">
        <v>73</v>
      </c>
      <c r="J342" s="1" t="s">
        <v>17</v>
      </c>
      <c r="K342" s="1">
        <v>1</v>
      </c>
      <c r="L342" s="1" t="s">
        <v>75</v>
      </c>
      <c r="M342" s="1" t="s">
        <v>120</v>
      </c>
      <c r="N342" s="1" t="s">
        <v>71</v>
      </c>
      <c r="O342" s="1" t="s">
        <v>120</v>
      </c>
      <c r="P342" s="1" t="s">
        <v>127</v>
      </c>
      <c r="Q342" s="1" t="s">
        <v>99</v>
      </c>
      <c r="R342" s="1" t="s">
        <v>154</v>
      </c>
      <c r="S342" s="1" t="s">
        <v>159</v>
      </c>
    </row>
    <row r="343" spans="1:19" x14ac:dyDescent="0.25">
      <c r="A343" s="48">
        <v>15</v>
      </c>
      <c r="B343" s="1" t="s">
        <v>345</v>
      </c>
      <c r="D343" s="1" t="s">
        <v>71</v>
      </c>
      <c r="E343" s="1" t="s">
        <v>71</v>
      </c>
      <c r="F343" s="1" t="s">
        <v>79</v>
      </c>
      <c r="G343" s="1">
        <v>19</v>
      </c>
      <c r="H343" s="1" t="s">
        <v>125</v>
      </c>
      <c r="I343" s="1" t="s">
        <v>73</v>
      </c>
      <c r="J343" s="1" t="s">
        <v>10</v>
      </c>
      <c r="K343" s="1">
        <v>1</v>
      </c>
      <c r="L343" s="1" t="s">
        <v>90</v>
      </c>
      <c r="M343" s="1" t="s">
        <v>39</v>
      </c>
      <c r="N343" s="1" t="s">
        <v>71</v>
      </c>
      <c r="O343" s="1" t="s">
        <v>127</v>
      </c>
      <c r="P343" s="1" t="s">
        <v>105</v>
      </c>
      <c r="Q343" s="1" t="s">
        <v>99</v>
      </c>
      <c r="R343" s="1" t="s">
        <v>154</v>
      </c>
      <c r="S343" s="1" t="s">
        <v>159</v>
      </c>
    </row>
    <row r="344" spans="1:19" x14ac:dyDescent="0.25">
      <c r="A344" s="48">
        <v>15</v>
      </c>
      <c r="B344" s="1" t="s">
        <v>346</v>
      </c>
      <c r="D344" s="1" t="s">
        <v>71</v>
      </c>
      <c r="E344" s="1" t="s">
        <v>71</v>
      </c>
      <c r="F344" s="1" t="s">
        <v>79</v>
      </c>
      <c r="G344" s="1">
        <v>20</v>
      </c>
      <c r="H344" s="1" t="s">
        <v>125</v>
      </c>
      <c r="I344" s="1" t="s">
        <v>73</v>
      </c>
      <c r="J344" s="1" t="s">
        <v>10</v>
      </c>
      <c r="K344" s="1">
        <v>1</v>
      </c>
      <c r="L344" s="1" t="s">
        <v>91</v>
      </c>
      <c r="M344" s="1" t="s">
        <v>105</v>
      </c>
      <c r="N344" s="1" t="s">
        <v>71</v>
      </c>
      <c r="O344" s="1" t="s">
        <v>105</v>
      </c>
      <c r="P344" s="1" t="s">
        <v>127</v>
      </c>
      <c r="Q344" s="1" t="s">
        <v>97</v>
      </c>
      <c r="R344" s="1" t="s">
        <v>154</v>
      </c>
      <c r="S344" s="1" t="s">
        <v>159</v>
      </c>
    </row>
    <row r="345" spans="1:19" x14ac:dyDescent="0.25">
      <c r="A345" s="48">
        <v>15</v>
      </c>
      <c r="B345" s="1" t="s">
        <v>346</v>
      </c>
      <c r="D345" s="1" t="s">
        <v>71</v>
      </c>
      <c r="E345" s="1" t="s">
        <v>71</v>
      </c>
      <c r="F345" s="1" t="s">
        <v>79</v>
      </c>
      <c r="G345" s="1">
        <v>29</v>
      </c>
      <c r="H345" s="1" t="s">
        <v>125</v>
      </c>
      <c r="I345" s="1" t="s">
        <v>95</v>
      </c>
      <c r="J345" s="1" t="s">
        <v>10</v>
      </c>
      <c r="K345" s="1">
        <v>1</v>
      </c>
      <c r="L345" s="1" t="s">
        <v>92</v>
      </c>
      <c r="M345" s="1" t="s">
        <v>4</v>
      </c>
      <c r="N345" s="1" t="s">
        <v>71</v>
      </c>
      <c r="O345" s="1" t="s">
        <v>105</v>
      </c>
      <c r="P345" s="1" t="s">
        <v>120</v>
      </c>
      <c r="Q345" s="1" t="s">
        <v>99</v>
      </c>
      <c r="R345" s="1" t="s">
        <v>154</v>
      </c>
      <c r="S345" s="1" t="s">
        <v>159</v>
      </c>
    </row>
    <row r="346" spans="1:19" x14ac:dyDescent="0.25">
      <c r="A346" s="48">
        <v>15</v>
      </c>
      <c r="B346" s="1" t="s">
        <v>347</v>
      </c>
      <c r="D346" s="1" t="s">
        <v>71</v>
      </c>
      <c r="E346" s="1" t="s">
        <v>71</v>
      </c>
      <c r="F346" s="1" t="s">
        <v>79</v>
      </c>
      <c r="G346" s="1">
        <v>29</v>
      </c>
      <c r="H346" s="1" t="s">
        <v>125</v>
      </c>
      <c r="I346" s="1" t="s">
        <v>89</v>
      </c>
      <c r="J346" s="1" t="s">
        <v>7</v>
      </c>
      <c r="K346" s="1">
        <v>1</v>
      </c>
      <c r="L346" s="1" t="s">
        <v>74</v>
      </c>
      <c r="M346" s="1" t="s">
        <v>16</v>
      </c>
      <c r="N346" s="1" t="s">
        <v>71</v>
      </c>
      <c r="O346" s="1" t="s">
        <v>127</v>
      </c>
      <c r="P346" s="1" t="s">
        <v>129</v>
      </c>
      <c r="Q346" s="1" t="s">
        <v>97</v>
      </c>
      <c r="R346" s="1" t="s">
        <v>154</v>
      </c>
      <c r="S346" s="1" t="s">
        <v>60</v>
      </c>
    </row>
    <row r="347" spans="1:19" x14ac:dyDescent="0.25">
      <c r="A347" s="48">
        <v>15</v>
      </c>
      <c r="B347" s="1" t="s">
        <v>348</v>
      </c>
      <c r="D347" s="1" t="s">
        <v>71</v>
      </c>
      <c r="E347" s="1" t="s">
        <v>71</v>
      </c>
      <c r="F347" s="1" t="s">
        <v>79</v>
      </c>
      <c r="G347" s="1">
        <v>18</v>
      </c>
      <c r="H347" s="1" t="s">
        <v>78</v>
      </c>
      <c r="I347" s="1" t="s">
        <v>73</v>
      </c>
      <c r="J347" s="1" t="s">
        <v>17</v>
      </c>
      <c r="K347" s="1">
        <v>1</v>
      </c>
      <c r="L347" s="1" t="s">
        <v>91</v>
      </c>
      <c r="M347" s="1" t="s">
        <v>105</v>
      </c>
      <c r="N347" s="1" t="s">
        <v>71</v>
      </c>
      <c r="O347" s="1" t="s">
        <v>105</v>
      </c>
      <c r="P347" s="1" t="s">
        <v>120</v>
      </c>
      <c r="Q347" s="1" t="s">
        <v>99</v>
      </c>
      <c r="R347" s="1" t="s">
        <v>154</v>
      </c>
      <c r="S347" s="1" t="s">
        <v>159</v>
      </c>
    </row>
    <row r="348" spans="1:19" x14ac:dyDescent="0.25">
      <c r="A348" s="48">
        <v>15</v>
      </c>
      <c r="B348" s="1" t="s">
        <v>349</v>
      </c>
      <c r="D348" s="1" t="s">
        <v>71</v>
      </c>
      <c r="E348" s="1" t="s">
        <v>71</v>
      </c>
      <c r="F348" s="1" t="s">
        <v>72</v>
      </c>
      <c r="G348" s="1">
        <v>37</v>
      </c>
      <c r="H348" s="1" t="s">
        <v>78</v>
      </c>
      <c r="I348" s="1" t="s">
        <v>77</v>
      </c>
      <c r="J348" s="1" t="s">
        <v>75</v>
      </c>
      <c r="K348" s="1">
        <v>1</v>
      </c>
      <c r="L348" s="1" t="s">
        <v>75</v>
      </c>
      <c r="M348" s="1" t="s">
        <v>120</v>
      </c>
      <c r="N348" s="1" t="s">
        <v>71</v>
      </c>
      <c r="O348" s="1" t="s">
        <v>120</v>
      </c>
      <c r="P348" s="1" t="s">
        <v>127</v>
      </c>
      <c r="Q348" s="1" t="s">
        <v>99</v>
      </c>
      <c r="R348" s="1" t="s">
        <v>154</v>
      </c>
      <c r="S348" s="1" t="s">
        <v>159</v>
      </c>
    </row>
    <row r="349" spans="1:19" x14ac:dyDescent="0.25">
      <c r="A349" s="48">
        <v>15</v>
      </c>
      <c r="B349" s="1" t="s">
        <v>350</v>
      </c>
      <c r="D349" s="1" t="s">
        <v>71</v>
      </c>
      <c r="E349" s="1" t="s">
        <v>71</v>
      </c>
      <c r="F349" s="1" t="s">
        <v>79</v>
      </c>
      <c r="G349" s="1">
        <v>58</v>
      </c>
      <c r="H349" s="1" t="s">
        <v>126</v>
      </c>
      <c r="I349" s="1" t="s">
        <v>80</v>
      </c>
      <c r="J349" s="1" t="s">
        <v>17</v>
      </c>
      <c r="K349" s="1">
        <v>1</v>
      </c>
      <c r="L349" s="1" t="s">
        <v>81</v>
      </c>
      <c r="M349" s="1" t="s">
        <v>129</v>
      </c>
      <c r="N349" s="1" t="s">
        <v>71</v>
      </c>
      <c r="O349" s="1" t="s">
        <v>129</v>
      </c>
      <c r="P349" s="1" t="s">
        <v>127</v>
      </c>
      <c r="Q349" s="1" t="s">
        <v>99</v>
      </c>
      <c r="R349" s="1" t="s">
        <v>154</v>
      </c>
      <c r="S349" s="1" t="s">
        <v>159</v>
      </c>
    </row>
    <row r="350" spans="1:19" x14ac:dyDescent="0.25">
      <c r="A350" s="48">
        <v>16</v>
      </c>
      <c r="B350" s="1" t="s">
        <v>351</v>
      </c>
      <c r="D350" s="1" t="s">
        <v>71</v>
      </c>
      <c r="E350" s="1" t="s">
        <v>71</v>
      </c>
      <c r="F350" s="1" t="s">
        <v>79</v>
      </c>
      <c r="G350" s="1">
        <v>32</v>
      </c>
      <c r="H350" s="1" t="s">
        <v>125</v>
      </c>
      <c r="I350" s="1" t="s">
        <v>84</v>
      </c>
      <c r="J350" s="1" t="s">
        <v>39</v>
      </c>
      <c r="K350" s="1">
        <v>1</v>
      </c>
      <c r="L350" s="1" t="s">
        <v>85</v>
      </c>
      <c r="M350" s="1" t="s">
        <v>105</v>
      </c>
      <c r="N350" s="1" t="s">
        <v>71</v>
      </c>
      <c r="O350" s="1" t="s">
        <v>105</v>
      </c>
      <c r="P350" s="1" t="s">
        <v>120</v>
      </c>
      <c r="Q350" s="1" t="s">
        <v>98</v>
      </c>
      <c r="R350" s="1" t="s">
        <v>154</v>
      </c>
      <c r="S350" s="1" t="s">
        <v>129</v>
      </c>
    </row>
    <row r="351" spans="1:19" x14ac:dyDescent="0.25">
      <c r="A351" s="48">
        <v>16</v>
      </c>
      <c r="B351" s="1" t="s">
        <v>352</v>
      </c>
      <c r="D351" s="1" t="s">
        <v>71</v>
      </c>
      <c r="E351" s="1" t="s">
        <v>71</v>
      </c>
      <c r="F351" s="1" t="s">
        <v>72</v>
      </c>
      <c r="G351" s="1">
        <v>43</v>
      </c>
      <c r="H351" s="1" t="s">
        <v>125</v>
      </c>
      <c r="I351" s="1" t="s">
        <v>95</v>
      </c>
      <c r="J351" s="1" t="s">
        <v>10</v>
      </c>
      <c r="K351" s="1">
        <v>2</v>
      </c>
      <c r="L351" s="1" t="s">
        <v>75</v>
      </c>
      <c r="M351" s="1" t="s">
        <v>120</v>
      </c>
      <c r="N351" s="1" t="s">
        <v>167</v>
      </c>
      <c r="O351" s="1" t="s">
        <v>16</v>
      </c>
      <c r="P351" s="1" t="s">
        <v>16</v>
      </c>
      <c r="Q351" s="1" t="s">
        <v>100</v>
      </c>
      <c r="R351" s="1" t="s">
        <v>154</v>
      </c>
      <c r="S351" s="1" t="s">
        <v>159</v>
      </c>
    </row>
    <row r="352" spans="1:19" x14ac:dyDescent="0.25">
      <c r="A352" s="48">
        <v>16</v>
      </c>
      <c r="B352" s="1" t="s">
        <v>353</v>
      </c>
      <c r="D352" s="1" t="s">
        <v>71</v>
      </c>
      <c r="E352" s="1" t="s">
        <v>71</v>
      </c>
      <c r="F352" s="1" t="s">
        <v>79</v>
      </c>
      <c r="G352" s="1">
        <v>23</v>
      </c>
      <c r="H352" s="1" t="s">
        <v>78</v>
      </c>
      <c r="I352" s="1" t="s">
        <v>73</v>
      </c>
      <c r="J352" s="1" t="s">
        <v>10</v>
      </c>
      <c r="K352" s="1">
        <v>1</v>
      </c>
      <c r="L352" s="1" t="s">
        <v>74</v>
      </c>
      <c r="M352" s="1" t="s">
        <v>127</v>
      </c>
      <c r="N352" s="1" t="s">
        <v>71</v>
      </c>
      <c r="O352" s="1" t="s">
        <v>127</v>
      </c>
      <c r="P352" s="1" t="s">
        <v>105</v>
      </c>
      <c r="Q352" s="1" t="s">
        <v>98</v>
      </c>
      <c r="R352" s="1" t="s">
        <v>154</v>
      </c>
      <c r="S352" s="1" t="s">
        <v>159</v>
      </c>
    </row>
    <row r="353" spans="1:19" x14ac:dyDescent="0.25">
      <c r="A353" s="48">
        <v>16</v>
      </c>
      <c r="B353" s="1" t="s">
        <v>354</v>
      </c>
      <c r="D353" s="1" t="s">
        <v>71</v>
      </c>
      <c r="E353" s="1" t="s">
        <v>71</v>
      </c>
      <c r="F353" s="1" t="s">
        <v>79</v>
      </c>
      <c r="G353" s="1">
        <v>45</v>
      </c>
      <c r="H353" s="1" t="s">
        <v>76</v>
      </c>
      <c r="I353" s="1" t="s">
        <v>80</v>
      </c>
      <c r="J353" s="1" t="s">
        <v>10</v>
      </c>
      <c r="K353" s="1">
        <v>1</v>
      </c>
      <c r="L353" s="1" t="s">
        <v>74</v>
      </c>
      <c r="M353" s="1" t="s">
        <v>127</v>
      </c>
      <c r="N353" s="1" t="s">
        <v>71</v>
      </c>
      <c r="O353" s="1" t="s">
        <v>127</v>
      </c>
      <c r="P353" s="1" t="s">
        <v>16</v>
      </c>
      <c r="Q353" s="1" t="s">
        <v>97</v>
      </c>
      <c r="R353" s="1" t="s">
        <v>154</v>
      </c>
      <c r="S353" s="1" t="s">
        <v>159</v>
      </c>
    </row>
    <row r="354" spans="1:19" x14ac:dyDescent="0.25">
      <c r="A354" s="48">
        <v>16</v>
      </c>
      <c r="B354" s="1" t="s">
        <v>355</v>
      </c>
      <c r="D354" s="1" t="s">
        <v>71</v>
      </c>
      <c r="E354" s="1" t="s">
        <v>71</v>
      </c>
      <c r="F354" s="1" t="s">
        <v>79</v>
      </c>
      <c r="G354" s="1">
        <v>55</v>
      </c>
      <c r="H354" s="1" t="s">
        <v>76</v>
      </c>
      <c r="I354" s="1" t="s">
        <v>80</v>
      </c>
      <c r="J354" s="1" t="s">
        <v>7</v>
      </c>
      <c r="K354" s="1">
        <v>1</v>
      </c>
      <c r="L354" s="1" t="s">
        <v>74</v>
      </c>
      <c r="M354" s="1" t="s">
        <v>127</v>
      </c>
      <c r="N354" s="1" t="s">
        <v>71</v>
      </c>
      <c r="O354" s="1" t="s">
        <v>16</v>
      </c>
      <c r="P354" s="1" t="s">
        <v>16</v>
      </c>
      <c r="Q354" s="1" t="s">
        <v>97</v>
      </c>
      <c r="R354" s="1" t="s">
        <v>154</v>
      </c>
      <c r="S354" s="1" t="s">
        <v>159</v>
      </c>
    </row>
    <row r="355" spans="1:19" x14ac:dyDescent="0.25">
      <c r="A355" s="48">
        <v>16</v>
      </c>
      <c r="B355" s="1" t="s">
        <v>356</v>
      </c>
      <c r="D355" s="1" t="s">
        <v>71</v>
      </c>
      <c r="E355" s="1" t="s">
        <v>71</v>
      </c>
      <c r="F355" s="1" t="s">
        <v>79</v>
      </c>
      <c r="G355" s="1">
        <v>39</v>
      </c>
      <c r="H355" s="1" t="s">
        <v>125</v>
      </c>
      <c r="I355" s="1" t="s">
        <v>82</v>
      </c>
      <c r="J355" s="1" t="s">
        <v>14</v>
      </c>
      <c r="K355" s="1">
        <v>1</v>
      </c>
      <c r="L355" s="1" t="s">
        <v>85</v>
      </c>
      <c r="M355" s="1" t="s">
        <v>105</v>
      </c>
      <c r="N355" s="1" t="s">
        <v>71</v>
      </c>
      <c r="O355" s="1" t="s">
        <v>105</v>
      </c>
      <c r="P355" s="1" t="s">
        <v>16</v>
      </c>
      <c r="Q355" s="1" t="s">
        <v>97</v>
      </c>
      <c r="R355" s="1" t="s">
        <v>154</v>
      </c>
      <c r="S355" s="1" t="s">
        <v>129</v>
      </c>
    </row>
    <row r="356" spans="1:19" x14ac:dyDescent="0.25">
      <c r="A356" s="48">
        <v>16</v>
      </c>
      <c r="B356" s="1" t="s">
        <v>357</v>
      </c>
      <c r="D356" s="1" t="s">
        <v>71</v>
      </c>
      <c r="E356" s="1" t="s">
        <v>71</v>
      </c>
      <c r="F356" s="1" t="s">
        <v>79</v>
      </c>
      <c r="G356" s="1">
        <v>48</v>
      </c>
      <c r="H356" s="1" t="s">
        <v>125</v>
      </c>
      <c r="I356" s="1" t="s">
        <v>82</v>
      </c>
      <c r="J356" s="1" t="s">
        <v>17</v>
      </c>
      <c r="K356" s="1">
        <v>1</v>
      </c>
      <c r="L356" s="1" t="s">
        <v>81</v>
      </c>
      <c r="M356" s="1" t="s">
        <v>129</v>
      </c>
      <c r="N356" s="1" t="s">
        <v>71</v>
      </c>
      <c r="O356" s="1" t="s">
        <v>129</v>
      </c>
      <c r="P356" s="1" t="s">
        <v>120</v>
      </c>
      <c r="Q356" s="1" t="s">
        <v>97</v>
      </c>
      <c r="R356" s="1" t="s">
        <v>154</v>
      </c>
      <c r="S356" s="1" t="s">
        <v>159</v>
      </c>
    </row>
    <row r="357" spans="1:19" x14ac:dyDescent="0.25">
      <c r="A357" s="48">
        <v>16</v>
      </c>
      <c r="B357" s="1" t="s">
        <v>358</v>
      </c>
      <c r="D357" s="1" t="s">
        <v>71</v>
      </c>
      <c r="E357" s="1" t="s">
        <v>71</v>
      </c>
      <c r="F357" s="1" t="s">
        <v>79</v>
      </c>
      <c r="G357" s="1">
        <v>43</v>
      </c>
      <c r="H357" s="1" t="s">
        <v>125</v>
      </c>
      <c r="I357" s="1" t="s">
        <v>89</v>
      </c>
      <c r="J357" s="1" t="s">
        <v>17</v>
      </c>
      <c r="K357" s="1">
        <v>1</v>
      </c>
      <c r="L357" s="1" t="s">
        <v>137</v>
      </c>
      <c r="M357" s="1" t="s">
        <v>105</v>
      </c>
      <c r="N357" s="1" t="s">
        <v>71</v>
      </c>
      <c r="O357" s="1" t="s">
        <v>105</v>
      </c>
      <c r="P357" s="1" t="s">
        <v>127</v>
      </c>
      <c r="Q357" s="1" t="s">
        <v>98</v>
      </c>
      <c r="R357" s="1" t="s">
        <v>154</v>
      </c>
      <c r="S357" s="1" t="s">
        <v>159</v>
      </c>
    </row>
    <row r="358" spans="1:19" x14ac:dyDescent="0.25">
      <c r="A358" s="48">
        <v>16</v>
      </c>
      <c r="B358" s="1" t="s">
        <v>359</v>
      </c>
      <c r="D358" s="1" t="s">
        <v>71</v>
      </c>
      <c r="E358" s="1" t="s">
        <v>71</v>
      </c>
      <c r="F358" s="1" t="s">
        <v>72</v>
      </c>
      <c r="G358" s="1">
        <v>35</v>
      </c>
      <c r="H358" s="1" t="s">
        <v>78</v>
      </c>
      <c r="I358" s="1" t="s">
        <v>94</v>
      </c>
      <c r="J358" s="1" t="s">
        <v>14</v>
      </c>
      <c r="K358" s="1">
        <v>1</v>
      </c>
      <c r="L358" s="1" t="s">
        <v>92</v>
      </c>
      <c r="M358" s="1" t="s">
        <v>4</v>
      </c>
      <c r="N358" s="1" t="s">
        <v>71</v>
      </c>
      <c r="O358" s="1" t="s">
        <v>105</v>
      </c>
      <c r="P358" s="1" t="s">
        <v>16</v>
      </c>
      <c r="Q358" s="1" t="s">
        <v>98</v>
      </c>
      <c r="R358" s="1" t="s">
        <v>157</v>
      </c>
      <c r="S358" s="1" t="s">
        <v>159</v>
      </c>
    </row>
    <row r="359" spans="1:19" x14ac:dyDescent="0.25">
      <c r="A359" s="48">
        <v>16</v>
      </c>
      <c r="B359" s="1" t="s">
        <v>359</v>
      </c>
      <c r="D359" s="1" t="s">
        <v>71</v>
      </c>
      <c r="E359" s="1" t="s">
        <v>71</v>
      </c>
      <c r="F359" s="1" t="s">
        <v>72</v>
      </c>
      <c r="G359" s="1">
        <v>31</v>
      </c>
      <c r="H359" s="1" t="s">
        <v>78</v>
      </c>
      <c r="I359" s="1" t="s">
        <v>82</v>
      </c>
      <c r="J359" s="1" t="s">
        <v>17</v>
      </c>
      <c r="K359" s="1">
        <v>1</v>
      </c>
      <c r="L359" s="1" t="s">
        <v>137</v>
      </c>
      <c r="M359" s="1" t="s">
        <v>105</v>
      </c>
      <c r="N359" s="1" t="s">
        <v>71</v>
      </c>
      <c r="O359" s="1" t="s">
        <v>105</v>
      </c>
      <c r="P359" s="1" t="s">
        <v>120</v>
      </c>
      <c r="Q359" s="1" t="s">
        <v>98</v>
      </c>
      <c r="R359" s="1" t="s">
        <v>154</v>
      </c>
      <c r="S359" s="1" t="s">
        <v>159</v>
      </c>
    </row>
    <row r="360" spans="1:19" x14ac:dyDescent="0.25">
      <c r="A360" s="48">
        <v>16</v>
      </c>
      <c r="B360" s="1" t="s">
        <v>359</v>
      </c>
      <c r="D360" s="1" t="s">
        <v>71</v>
      </c>
      <c r="E360" s="1" t="s">
        <v>71</v>
      </c>
      <c r="F360" s="1" t="s">
        <v>79</v>
      </c>
      <c r="G360" s="1">
        <v>24</v>
      </c>
      <c r="H360" s="1" t="s">
        <v>125</v>
      </c>
      <c r="I360" s="1" t="s">
        <v>73</v>
      </c>
      <c r="J360" s="1" t="s">
        <v>3</v>
      </c>
      <c r="K360" s="1">
        <v>1</v>
      </c>
      <c r="L360" s="1" t="s">
        <v>90</v>
      </c>
      <c r="M360" s="1" t="s">
        <v>127</v>
      </c>
      <c r="N360" s="1" t="s">
        <v>71</v>
      </c>
      <c r="O360" s="1" t="s">
        <v>127</v>
      </c>
      <c r="P360" s="1" t="s">
        <v>16</v>
      </c>
      <c r="Q360" s="1" t="s">
        <v>98</v>
      </c>
      <c r="R360" s="1" t="s">
        <v>154</v>
      </c>
      <c r="S360" s="1" t="s">
        <v>159</v>
      </c>
    </row>
    <row r="361" spans="1:19" x14ac:dyDescent="0.25">
      <c r="A361" s="48">
        <v>16</v>
      </c>
      <c r="B361" s="1" t="s">
        <v>359</v>
      </c>
      <c r="D361" s="1" t="s">
        <v>71</v>
      </c>
      <c r="E361" s="1" t="s">
        <v>71</v>
      </c>
      <c r="F361" s="1" t="s">
        <v>79</v>
      </c>
      <c r="G361" s="1">
        <v>24</v>
      </c>
      <c r="H361" s="1" t="s">
        <v>78</v>
      </c>
      <c r="I361" s="1" t="s">
        <v>82</v>
      </c>
      <c r="J361" s="1" t="s">
        <v>17</v>
      </c>
      <c r="K361" s="1">
        <v>1</v>
      </c>
      <c r="L361" s="1" t="s">
        <v>130</v>
      </c>
      <c r="M361" s="1" t="s">
        <v>129</v>
      </c>
      <c r="N361" s="1" t="s">
        <v>71</v>
      </c>
      <c r="O361" s="1" t="s">
        <v>129</v>
      </c>
      <c r="P361" s="1" t="s">
        <v>16</v>
      </c>
      <c r="Q361" s="1" t="s">
        <v>98</v>
      </c>
      <c r="R361" s="1" t="s">
        <v>154</v>
      </c>
      <c r="S361" s="1" t="s">
        <v>159</v>
      </c>
    </row>
    <row r="362" spans="1:19" x14ac:dyDescent="0.25">
      <c r="A362" s="48">
        <v>16</v>
      </c>
      <c r="B362" s="1" t="s">
        <v>360</v>
      </c>
      <c r="D362" s="1" t="s">
        <v>71</v>
      </c>
      <c r="E362" s="1" t="s">
        <v>71</v>
      </c>
      <c r="F362" s="1" t="s">
        <v>79</v>
      </c>
      <c r="G362" s="1">
        <v>47</v>
      </c>
      <c r="H362" s="1" t="s">
        <v>78</v>
      </c>
      <c r="I362" s="1" t="s">
        <v>82</v>
      </c>
      <c r="J362" s="1" t="s">
        <v>17</v>
      </c>
      <c r="K362" s="1">
        <v>2</v>
      </c>
      <c r="L362" s="1" t="s">
        <v>74</v>
      </c>
      <c r="M362" s="1" t="s">
        <v>127</v>
      </c>
      <c r="N362" s="1" t="s">
        <v>71</v>
      </c>
      <c r="O362" s="1" t="s">
        <v>127</v>
      </c>
      <c r="P362" s="1" t="s">
        <v>120</v>
      </c>
      <c r="Q362" s="1" t="s">
        <v>97</v>
      </c>
      <c r="R362" s="1" t="s">
        <v>154</v>
      </c>
      <c r="S362" s="1" t="s">
        <v>159</v>
      </c>
    </row>
    <row r="363" spans="1:19" x14ac:dyDescent="0.25">
      <c r="A363" s="48">
        <v>16</v>
      </c>
      <c r="B363" s="1" t="s">
        <v>361</v>
      </c>
      <c r="D363" s="1" t="s">
        <v>71</v>
      </c>
      <c r="E363" s="1" t="s">
        <v>71</v>
      </c>
      <c r="F363" s="1" t="s">
        <v>79</v>
      </c>
      <c r="G363" s="1">
        <v>41</v>
      </c>
      <c r="H363" s="1" t="s">
        <v>78</v>
      </c>
      <c r="I363" s="1" t="s">
        <v>80</v>
      </c>
      <c r="J363" s="1" t="s">
        <v>14</v>
      </c>
      <c r="K363" s="1">
        <v>1</v>
      </c>
      <c r="L363" s="1" t="s">
        <v>93</v>
      </c>
      <c r="M363" s="1" t="s">
        <v>129</v>
      </c>
      <c r="N363" s="1" t="s">
        <v>71</v>
      </c>
      <c r="O363" s="1" t="s">
        <v>129</v>
      </c>
      <c r="P363" s="1" t="s">
        <v>120</v>
      </c>
      <c r="Q363" s="1" t="s">
        <v>97</v>
      </c>
      <c r="R363" s="1" t="s">
        <v>154</v>
      </c>
      <c r="S363" s="1" t="s">
        <v>105</v>
      </c>
    </row>
    <row r="364" spans="1:19" x14ac:dyDescent="0.25">
      <c r="A364" s="48">
        <v>16</v>
      </c>
      <c r="B364" s="1" t="s">
        <v>362</v>
      </c>
      <c r="D364" s="1" t="s">
        <v>71</v>
      </c>
      <c r="E364" s="1" t="s">
        <v>71</v>
      </c>
      <c r="F364" s="1" t="s">
        <v>72</v>
      </c>
      <c r="G364" s="1">
        <v>37</v>
      </c>
      <c r="H364" s="1" t="s">
        <v>125</v>
      </c>
      <c r="I364" s="1" t="s">
        <v>84</v>
      </c>
      <c r="J364" s="1" t="s">
        <v>14</v>
      </c>
      <c r="K364" s="1">
        <v>1</v>
      </c>
      <c r="L364" s="1" t="s">
        <v>137</v>
      </c>
      <c r="M364" s="1" t="s">
        <v>7</v>
      </c>
      <c r="N364" s="1" t="s">
        <v>71</v>
      </c>
      <c r="O364" s="1" t="s">
        <v>105</v>
      </c>
      <c r="P364" s="1" t="s">
        <v>127</v>
      </c>
      <c r="Q364" s="1" t="s">
        <v>97</v>
      </c>
      <c r="R364" s="1" t="s">
        <v>154</v>
      </c>
      <c r="S364" s="1" t="s">
        <v>129</v>
      </c>
    </row>
    <row r="365" spans="1:19" x14ac:dyDescent="0.25">
      <c r="A365" s="48">
        <v>16</v>
      </c>
      <c r="B365" s="1" t="s">
        <v>363</v>
      </c>
      <c r="D365" s="1" t="s">
        <v>71</v>
      </c>
      <c r="E365" s="1" t="s">
        <v>71</v>
      </c>
      <c r="F365" s="1" t="s">
        <v>79</v>
      </c>
      <c r="G365" s="1">
        <v>32</v>
      </c>
      <c r="H365" s="1" t="s">
        <v>125</v>
      </c>
      <c r="I365" s="1" t="s">
        <v>89</v>
      </c>
      <c r="J365" s="1" t="s">
        <v>14</v>
      </c>
      <c r="K365" s="1">
        <v>1</v>
      </c>
      <c r="L365" s="1" t="s">
        <v>81</v>
      </c>
      <c r="M365" s="1" t="s">
        <v>129</v>
      </c>
      <c r="N365" s="1" t="s">
        <v>71</v>
      </c>
      <c r="O365" s="1" t="s">
        <v>129</v>
      </c>
      <c r="P365" s="1" t="s">
        <v>16</v>
      </c>
      <c r="Q365" s="1" t="s">
        <v>98</v>
      </c>
      <c r="R365" s="1" t="s">
        <v>154</v>
      </c>
      <c r="S365" s="1" t="s">
        <v>105</v>
      </c>
    </row>
    <row r="366" spans="1:19" x14ac:dyDescent="0.25">
      <c r="A366" s="48">
        <v>16</v>
      </c>
      <c r="B366" s="1" t="s">
        <v>364</v>
      </c>
      <c r="D366" s="1" t="s">
        <v>71</v>
      </c>
      <c r="E366" s="1" t="s">
        <v>71</v>
      </c>
      <c r="F366" s="1" t="s">
        <v>79</v>
      </c>
      <c r="G366" s="1">
        <v>38</v>
      </c>
      <c r="H366" s="1" t="s">
        <v>125</v>
      </c>
      <c r="I366" s="1" t="s">
        <v>82</v>
      </c>
      <c r="J366" s="1" t="s">
        <v>4</v>
      </c>
      <c r="K366" s="1">
        <v>1</v>
      </c>
      <c r="L366" s="1" t="s">
        <v>74</v>
      </c>
      <c r="M366" s="1" t="s">
        <v>127</v>
      </c>
      <c r="N366" s="1" t="s">
        <v>71</v>
      </c>
      <c r="O366" s="1" t="s">
        <v>127</v>
      </c>
      <c r="P366" s="1" t="s">
        <v>105</v>
      </c>
      <c r="Q366" s="1" t="s">
        <v>98</v>
      </c>
      <c r="R366" s="1" t="s">
        <v>154</v>
      </c>
      <c r="S366" s="1" t="s">
        <v>159</v>
      </c>
    </row>
    <row r="367" spans="1:19" x14ac:dyDescent="0.25">
      <c r="A367" s="48">
        <v>16</v>
      </c>
      <c r="B367" s="1" t="s">
        <v>365</v>
      </c>
      <c r="D367" s="1" t="s">
        <v>71</v>
      </c>
      <c r="E367" s="1" t="s">
        <v>71</v>
      </c>
      <c r="F367" s="1" t="s">
        <v>72</v>
      </c>
      <c r="G367" s="1">
        <v>44</v>
      </c>
      <c r="H367" s="1" t="s">
        <v>76</v>
      </c>
      <c r="I367" s="1" t="s">
        <v>96</v>
      </c>
      <c r="J367" s="1" t="s">
        <v>10</v>
      </c>
      <c r="K367" s="1">
        <v>1</v>
      </c>
      <c r="L367" s="1" t="s">
        <v>74</v>
      </c>
      <c r="M367" s="1" t="s">
        <v>127</v>
      </c>
      <c r="N367" s="1" t="s">
        <v>71</v>
      </c>
      <c r="O367" s="1" t="s">
        <v>127</v>
      </c>
      <c r="P367" s="1" t="s">
        <v>120</v>
      </c>
      <c r="Q367" s="1" t="s">
        <v>98</v>
      </c>
      <c r="R367" s="1" t="s">
        <v>154</v>
      </c>
      <c r="S367" s="1" t="s">
        <v>159</v>
      </c>
    </row>
    <row r="368" spans="1:19" x14ac:dyDescent="0.25">
      <c r="A368" s="48">
        <v>16</v>
      </c>
      <c r="B368" s="1" t="s">
        <v>366</v>
      </c>
      <c r="D368" s="1" t="s">
        <v>71</v>
      </c>
      <c r="E368" s="1" t="s">
        <v>71</v>
      </c>
      <c r="F368" s="1" t="s">
        <v>79</v>
      </c>
      <c r="G368" s="1">
        <v>36</v>
      </c>
      <c r="H368" s="1" t="s">
        <v>125</v>
      </c>
      <c r="I368" s="1" t="s">
        <v>89</v>
      </c>
      <c r="J368" s="1" t="s">
        <v>75</v>
      </c>
      <c r="K368" s="1">
        <v>1</v>
      </c>
      <c r="L368" s="1" t="s">
        <v>85</v>
      </c>
      <c r="M368" s="1" t="s">
        <v>105</v>
      </c>
      <c r="N368" s="1" t="s">
        <v>71</v>
      </c>
      <c r="O368" s="1" t="s">
        <v>16</v>
      </c>
      <c r="P368" s="1" t="s">
        <v>16</v>
      </c>
      <c r="Q368" s="1" t="s">
        <v>98</v>
      </c>
      <c r="R368" s="1" t="s">
        <v>154</v>
      </c>
      <c r="S368" s="1" t="s">
        <v>159</v>
      </c>
    </row>
    <row r="369" spans="1:20" x14ac:dyDescent="0.25">
      <c r="A369" s="48">
        <v>16</v>
      </c>
      <c r="B369" s="1" t="s">
        <v>366</v>
      </c>
      <c r="D369" s="1" t="s">
        <v>71</v>
      </c>
      <c r="E369" s="1" t="s">
        <v>71</v>
      </c>
      <c r="F369" s="1" t="s">
        <v>72</v>
      </c>
      <c r="G369" s="1">
        <v>23</v>
      </c>
      <c r="H369" s="1" t="s">
        <v>78</v>
      </c>
      <c r="I369" s="1" t="s">
        <v>73</v>
      </c>
      <c r="J369" s="1" t="s">
        <v>39</v>
      </c>
      <c r="K369" s="1">
        <v>2</v>
      </c>
      <c r="L369" s="1" t="s">
        <v>130</v>
      </c>
      <c r="M369" s="1" t="s">
        <v>129</v>
      </c>
      <c r="N369" s="1" t="s">
        <v>71</v>
      </c>
      <c r="O369" s="1" t="s">
        <v>129</v>
      </c>
      <c r="P369" s="1" t="s">
        <v>120</v>
      </c>
      <c r="Q369" s="1" t="s">
        <v>98</v>
      </c>
      <c r="R369" s="1" t="s">
        <v>154</v>
      </c>
      <c r="S369" s="1" t="s">
        <v>159</v>
      </c>
    </row>
    <row r="370" spans="1:20" x14ac:dyDescent="0.25">
      <c r="A370" s="48">
        <v>16</v>
      </c>
      <c r="B370" s="1" t="s">
        <v>367</v>
      </c>
      <c r="D370" s="1" t="s">
        <v>71</v>
      </c>
      <c r="E370" s="1" t="s">
        <v>71</v>
      </c>
      <c r="F370" s="1" t="s">
        <v>72</v>
      </c>
      <c r="G370" s="1">
        <v>41</v>
      </c>
      <c r="H370" s="1" t="s">
        <v>78</v>
      </c>
      <c r="I370" s="1" t="s">
        <v>77</v>
      </c>
      <c r="J370" s="1" t="s">
        <v>4</v>
      </c>
      <c r="K370" s="1">
        <v>2</v>
      </c>
      <c r="L370" s="1" t="s">
        <v>90</v>
      </c>
      <c r="M370" s="1" t="s">
        <v>127</v>
      </c>
      <c r="N370" s="1" t="s">
        <v>71</v>
      </c>
      <c r="O370" s="1" t="s">
        <v>127</v>
      </c>
      <c r="P370" s="1" t="s">
        <v>105</v>
      </c>
      <c r="Q370" s="1" t="s">
        <v>97</v>
      </c>
      <c r="R370" s="1" t="s">
        <v>154</v>
      </c>
      <c r="S370" s="1" t="s">
        <v>159</v>
      </c>
    </row>
    <row r="371" spans="1:20" x14ac:dyDescent="0.25">
      <c r="A371" s="48">
        <v>16</v>
      </c>
      <c r="B371" s="1" t="s">
        <v>368</v>
      </c>
      <c r="D371" s="1" t="s">
        <v>71</v>
      </c>
      <c r="E371" s="1" t="s">
        <v>71</v>
      </c>
      <c r="F371" s="1" t="s">
        <v>79</v>
      </c>
      <c r="G371" s="1">
        <v>25</v>
      </c>
      <c r="H371" s="1" t="s">
        <v>78</v>
      </c>
      <c r="I371" s="1" t="s">
        <v>82</v>
      </c>
      <c r="J371" s="1" t="s">
        <v>75</v>
      </c>
      <c r="K371" s="1">
        <v>2</v>
      </c>
      <c r="L371" s="1" t="s">
        <v>131</v>
      </c>
      <c r="M371" s="1" t="s">
        <v>17</v>
      </c>
      <c r="N371" s="1" t="s">
        <v>71</v>
      </c>
      <c r="O371" s="1" t="s">
        <v>16</v>
      </c>
      <c r="P371" s="1" t="s">
        <v>16</v>
      </c>
      <c r="Q371" s="1" t="s">
        <v>97</v>
      </c>
      <c r="R371" s="1" t="s">
        <v>154</v>
      </c>
      <c r="S371" s="1" t="s">
        <v>159</v>
      </c>
    </row>
    <row r="372" spans="1:20" x14ac:dyDescent="0.25">
      <c r="A372" s="48">
        <v>16</v>
      </c>
      <c r="B372" s="1" t="s">
        <v>369</v>
      </c>
      <c r="D372" s="1" t="s">
        <v>71</v>
      </c>
      <c r="E372" s="1" t="s">
        <v>71</v>
      </c>
      <c r="F372" s="1" t="s">
        <v>72</v>
      </c>
      <c r="G372" s="1">
        <v>27</v>
      </c>
      <c r="H372" s="1" t="s">
        <v>78</v>
      </c>
      <c r="I372" s="1" t="s">
        <v>89</v>
      </c>
      <c r="J372" s="1" t="s">
        <v>17</v>
      </c>
      <c r="K372" s="1">
        <v>1</v>
      </c>
      <c r="L372" s="1" t="s">
        <v>88</v>
      </c>
      <c r="M372" s="1" t="s">
        <v>105</v>
      </c>
      <c r="N372" s="1" t="s">
        <v>71</v>
      </c>
      <c r="O372" s="1" t="s">
        <v>105</v>
      </c>
      <c r="P372" s="1" t="s">
        <v>127</v>
      </c>
      <c r="Q372" s="1" t="s">
        <v>98</v>
      </c>
      <c r="R372" s="1" t="s">
        <v>154</v>
      </c>
      <c r="S372" s="1" t="s">
        <v>159</v>
      </c>
    </row>
    <row r="373" spans="1:20" x14ac:dyDescent="0.25">
      <c r="A373" s="48">
        <v>16</v>
      </c>
      <c r="B373" s="1" t="s">
        <v>370</v>
      </c>
      <c r="D373" s="1" t="s">
        <v>71</v>
      </c>
      <c r="E373" s="1" t="s">
        <v>71</v>
      </c>
      <c r="F373" s="1" t="s">
        <v>79</v>
      </c>
      <c r="G373" s="1">
        <v>20</v>
      </c>
      <c r="H373" s="1" t="s">
        <v>125</v>
      </c>
      <c r="I373" s="1" t="s">
        <v>89</v>
      </c>
      <c r="J373" s="1" t="s">
        <v>39</v>
      </c>
      <c r="K373" s="1">
        <v>1</v>
      </c>
      <c r="L373" s="1" t="s">
        <v>93</v>
      </c>
      <c r="M373" s="1" t="s">
        <v>129</v>
      </c>
      <c r="N373" s="1" t="s">
        <v>71</v>
      </c>
      <c r="O373" s="1" t="s">
        <v>129</v>
      </c>
      <c r="P373" s="1" t="s">
        <v>120</v>
      </c>
      <c r="Q373" s="1" t="s">
        <v>98</v>
      </c>
      <c r="R373" s="1" t="s">
        <v>154</v>
      </c>
      <c r="S373" s="1" t="s">
        <v>105</v>
      </c>
    </row>
    <row r="374" spans="1:20" x14ac:dyDescent="0.25">
      <c r="A374" s="48">
        <v>17</v>
      </c>
      <c r="B374" s="1" t="s">
        <v>371</v>
      </c>
      <c r="D374" s="1" t="s">
        <v>71</v>
      </c>
      <c r="E374" s="1" t="s">
        <v>71</v>
      </c>
      <c r="F374" s="1" t="s">
        <v>79</v>
      </c>
      <c r="G374" s="1">
        <v>32</v>
      </c>
      <c r="H374" s="1" t="s">
        <v>78</v>
      </c>
      <c r="I374" s="1" t="s">
        <v>82</v>
      </c>
      <c r="J374" s="1" t="s">
        <v>17</v>
      </c>
      <c r="K374" s="1">
        <v>1</v>
      </c>
      <c r="L374" s="1" t="s">
        <v>91</v>
      </c>
      <c r="M374" s="1" t="s">
        <v>3</v>
      </c>
      <c r="N374" s="1" t="s">
        <v>71</v>
      </c>
      <c r="O374" s="1" t="s">
        <v>105</v>
      </c>
      <c r="P374" s="1" t="s">
        <v>127</v>
      </c>
      <c r="Q374" s="1" t="s">
        <v>99</v>
      </c>
      <c r="R374" s="1" t="s">
        <v>154</v>
      </c>
      <c r="S374" s="1" t="s">
        <v>159</v>
      </c>
    </row>
    <row r="375" spans="1:20" x14ac:dyDescent="0.25">
      <c r="A375" s="48">
        <v>17</v>
      </c>
      <c r="B375" s="1" t="s">
        <v>372</v>
      </c>
      <c r="D375" s="1" t="s">
        <v>71</v>
      </c>
      <c r="E375" s="1" t="s">
        <v>71</v>
      </c>
      <c r="F375" s="1" t="s">
        <v>79</v>
      </c>
      <c r="G375" s="1">
        <v>60</v>
      </c>
      <c r="H375" s="1" t="s">
        <v>126</v>
      </c>
      <c r="I375" s="1" t="s">
        <v>80</v>
      </c>
      <c r="J375" s="1" t="s">
        <v>11</v>
      </c>
      <c r="K375" s="1">
        <v>1</v>
      </c>
      <c r="L375" s="1" t="s">
        <v>85</v>
      </c>
      <c r="M375" s="1" t="s">
        <v>4</v>
      </c>
      <c r="N375" s="1" t="s">
        <v>71</v>
      </c>
      <c r="O375" s="1" t="s">
        <v>105</v>
      </c>
      <c r="P375" s="1" t="s">
        <v>127</v>
      </c>
      <c r="Q375" s="1" t="s">
        <v>97</v>
      </c>
      <c r="R375" s="1" t="s">
        <v>154</v>
      </c>
      <c r="S375" s="1" t="s">
        <v>159</v>
      </c>
    </row>
    <row r="376" spans="1:20" x14ac:dyDescent="0.25">
      <c r="A376" s="48">
        <v>17</v>
      </c>
      <c r="B376" s="1" t="s">
        <v>373</v>
      </c>
      <c r="D376" s="1" t="s">
        <v>71</v>
      </c>
      <c r="E376" s="1" t="s">
        <v>71</v>
      </c>
      <c r="F376" s="1" t="s">
        <v>72</v>
      </c>
      <c r="G376" s="1">
        <v>34</v>
      </c>
      <c r="H376" s="1" t="s">
        <v>78</v>
      </c>
      <c r="I376" s="1" t="s">
        <v>95</v>
      </c>
      <c r="J376" s="1" t="s">
        <v>11</v>
      </c>
      <c r="K376" s="1">
        <v>1</v>
      </c>
      <c r="L376" s="1" t="s">
        <v>91</v>
      </c>
      <c r="M376" s="1" t="s">
        <v>11</v>
      </c>
      <c r="N376" s="1" t="s">
        <v>71</v>
      </c>
      <c r="O376" s="1" t="s">
        <v>105</v>
      </c>
      <c r="P376" s="1" t="s">
        <v>129</v>
      </c>
      <c r="Q376" s="1" t="s">
        <v>99</v>
      </c>
      <c r="R376" s="1" t="s">
        <v>154</v>
      </c>
      <c r="S376" s="1" t="s">
        <v>159</v>
      </c>
    </row>
    <row r="377" spans="1:20" x14ac:dyDescent="0.25">
      <c r="A377" s="48">
        <v>17</v>
      </c>
      <c r="B377" s="1" t="s">
        <v>373</v>
      </c>
      <c r="D377" s="1" t="s">
        <v>71</v>
      </c>
      <c r="E377" s="1" t="s">
        <v>71</v>
      </c>
      <c r="F377" s="1" t="s">
        <v>79</v>
      </c>
      <c r="G377" s="1">
        <v>63</v>
      </c>
      <c r="H377" s="1" t="s">
        <v>126</v>
      </c>
      <c r="I377" s="1" t="s">
        <v>80</v>
      </c>
      <c r="J377" s="1" t="s">
        <v>3</v>
      </c>
      <c r="K377" s="1">
        <v>1</v>
      </c>
      <c r="L377" s="1" t="s">
        <v>90</v>
      </c>
      <c r="M377" s="1" t="s">
        <v>39</v>
      </c>
      <c r="N377" s="1" t="s">
        <v>71</v>
      </c>
      <c r="O377" s="1" t="s">
        <v>127</v>
      </c>
      <c r="P377" s="1" t="s">
        <v>105</v>
      </c>
      <c r="Q377" s="1" t="s">
        <v>99</v>
      </c>
      <c r="R377" s="1" t="s">
        <v>154</v>
      </c>
      <c r="S377" s="1" t="s">
        <v>159</v>
      </c>
    </row>
    <row r="378" spans="1:20" x14ac:dyDescent="0.25">
      <c r="A378" s="48">
        <v>17</v>
      </c>
      <c r="B378" s="1" t="s">
        <v>374</v>
      </c>
      <c r="D378" s="1" t="s">
        <v>71</v>
      </c>
      <c r="E378" s="1" t="s">
        <v>71</v>
      </c>
      <c r="F378" s="1" t="s">
        <v>72</v>
      </c>
      <c r="G378" s="1">
        <v>19</v>
      </c>
      <c r="H378" s="1" t="s">
        <v>78</v>
      </c>
      <c r="I378" s="1" t="s">
        <v>73</v>
      </c>
      <c r="J378" s="1" t="s">
        <v>39</v>
      </c>
      <c r="K378" s="1">
        <v>1</v>
      </c>
      <c r="L378" s="1" t="s">
        <v>86</v>
      </c>
      <c r="M378" s="1" t="s">
        <v>129</v>
      </c>
      <c r="N378" s="1" t="s">
        <v>71</v>
      </c>
      <c r="O378" s="1" t="s">
        <v>129</v>
      </c>
      <c r="P378" s="1" t="s">
        <v>120</v>
      </c>
      <c r="Q378" s="1" t="s">
        <v>99</v>
      </c>
      <c r="R378" s="1" t="s">
        <v>154</v>
      </c>
      <c r="S378" s="1" t="s">
        <v>159</v>
      </c>
    </row>
    <row r="379" spans="1:20" x14ac:dyDescent="0.25">
      <c r="A379" s="48">
        <v>17</v>
      </c>
      <c r="B379" s="1" t="s">
        <v>375</v>
      </c>
      <c r="D379" s="1" t="s">
        <v>71</v>
      </c>
      <c r="E379" s="1" t="s">
        <v>71</v>
      </c>
      <c r="F379" s="1" t="s">
        <v>79</v>
      </c>
      <c r="G379" s="1">
        <v>43</v>
      </c>
      <c r="H379" s="1" t="s">
        <v>125</v>
      </c>
      <c r="I379" s="1" t="s">
        <v>89</v>
      </c>
      <c r="J379" s="1" t="s">
        <v>17</v>
      </c>
      <c r="K379" s="1">
        <v>1</v>
      </c>
      <c r="L379" s="1" t="s">
        <v>81</v>
      </c>
      <c r="M379" s="1" t="s">
        <v>10</v>
      </c>
      <c r="N379" s="1" t="s">
        <v>71</v>
      </c>
      <c r="O379" s="1" t="s">
        <v>129</v>
      </c>
      <c r="P379" s="1" t="s">
        <v>120</v>
      </c>
      <c r="Q379" s="1" t="s">
        <v>99</v>
      </c>
      <c r="R379" s="1" t="s">
        <v>154</v>
      </c>
      <c r="S379" s="1" t="s">
        <v>159</v>
      </c>
    </row>
    <row r="380" spans="1:20" x14ac:dyDescent="0.25">
      <c r="A380" s="49">
        <v>17</v>
      </c>
      <c r="B380" s="41" t="s">
        <v>582</v>
      </c>
      <c r="C380" s="41"/>
      <c r="D380" s="41" t="s">
        <v>71</v>
      </c>
      <c r="E380" s="41" t="s">
        <v>71</v>
      </c>
      <c r="F380" s="41" t="s">
        <v>72</v>
      </c>
      <c r="G380" s="41">
        <v>24</v>
      </c>
      <c r="H380" s="41" t="s">
        <v>76</v>
      </c>
      <c r="I380" s="41" t="s">
        <v>82</v>
      </c>
      <c r="J380" s="41" t="s">
        <v>3</v>
      </c>
      <c r="K380" s="41">
        <v>2</v>
      </c>
      <c r="L380" s="41" t="s">
        <v>81</v>
      </c>
      <c r="M380" s="41" t="s">
        <v>10</v>
      </c>
      <c r="N380" s="41" t="s">
        <v>71</v>
      </c>
      <c r="O380" s="41" t="s">
        <v>16</v>
      </c>
      <c r="P380" s="41" t="s">
        <v>105</v>
      </c>
      <c r="Q380" s="41" t="s">
        <v>97</v>
      </c>
      <c r="R380" s="41" t="s">
        <v>154</v>
      </c>
      <c r="S380" s="41" t="s">
        <v>159</v>
      </c>
      <c r="T380" s="41"/>
    </row>
    <row r="381" spans="1:20" x14ac:dyDescent="0.25">
      <c r="A381" s="48">
        <v>17</v>
      </c>
      <c r="B381" s="1" t="s">
        <v>376</v>
      </c>
      <c r="D381" s="1" t="s">
        <v>71</v>
      </c>
      <c r="E381" s="1" t="s">
        <v>71</v>
      </c>
      <c r="F381" s="1" t="s">
        <v>72</v>
      </c>
      <c r="G381" s="1">
        <v>54</v>
      </c>
      <c r="H381" s="1" t="s">
        <v>76</v>
      </c>
      <c r="I381" s="1" t="s">
        <v>96</v>
      </c>
      <c r="J381" s="1" t="s">
        <v>4</v>
      </c>
      <c r="K381" s="1">
        <v>1</v>
      </c>
      <c r="L381" s="1" t="s">
        <v>90</v>
      </c>
      <c r="M381" s="1" t="s">
        <v>39</v>
      </c>
      <c r="N381" s="1" t="s">
        <v>71</v>
      </c>
      <c r="O381" s="1" t="s">
        <v>127</v>
      </c>
      <c r="P381" s="1" t="s">
        <v>105</v>
      </c>
      <c r="Q381" s="1" t="s">
        <v>97</v>
      </c>
      <c r="R381" s="1" t="s">
        <v>154</v>
      </c>
      <c r="S381" s="1" t="s">
        <v>159</v>
      </c>
    </row>
    <row r="382" spans="1:20" x14ac:dyDescent="0.25">
      <c r="A382" s="48">
        <v>17</v>
      </c>
      <c r="B382" s="1" t="s">
        <v>377</v>
      </c>
      <c r="D382" s="1" t="s">
        <v>71</v>
      </c>
      <c r="E382" s="1" t="s">
        <v>71</v>
      </c>
      <c r="F382" s="1" t="s">
        <v>79</v>
      </c>
      <c r="G382" s="1">
        <v>55</v>
      </c>
      <c r="H382" s="1" t="s">
        <v>125</v>
      </c>
      <c r="I382" s="1" t="s">
        <v>89</v>
      </c>
      <c r="J382" s="1" t="s">
        <v>11</v>
      </c>
      <c r="K382" s="1">
        <v>1</v>
      </c>
      <c r="L382" s="1" t="s">
        <v>90</v>
      </c>
      <c r="M382" s="1" t="s">
        <v>39</v>
      </c>
      <c r="N382" s="1" t="s">
        <v>71</v>
      </c>
      <c r="O382" s="1" t="s">
        <v>127</v>
      </c>
      <c r="P382" s="1" t="s">
        <v>129</v>
      </c>
      <c r="Q382" s="1" t="s">
        <v>99</v>
      </c>
      <c r="R382" s="1" t="s">
        <v>154</v>
      </c>
      <c r="S382" s="1" t="s">
        <v>159</v>
      </c>
    </row>
    <row r="383" spans="1:20" x14ac:dyDescent="0.25">
      <c r="A383" s="48">
        <v>17</v>
      </c>
      <c r="B383" s="1" t="s">
        <v>378</v>
      </c>
      <c r="D383" s="1" t="s">
        <v>71</v>
      </c>
      <c r="E383" s="1" t="s">
        <v>71</v>
      </c>
      <c r="F383" s="1" t="s">
        <v>72</v>
      </c>
      <c r="G383" s="1">
        <v>27</v>
      </c>
      <c r="H383" s="1" t="s">
        <v>125</v>
      </c>
      <c r="I383" s="1" t="s">
        <v>84</v>
      </c>
      <c r="J383" s="1" t="s">
        <v>75</v>
      </c>
      <c r="K383" s="1">
        <v>1</v>
      </c>
      <c r="L383" s="1" t="s">
        <v>75</v>
      </c>
      <c r="M383" s="1" t="s">
        <v>120</v>
      </c>
      <c r="N383" s="1" t="s">
        <v>71</v>
      </c>
      <c r="O383" s="1" t="s">
        <v>120</v>
      </c>
      <c r="P383" s="1" t="s">
        <v>127</v>
      </c>
      <c r="Q383" s="1" t="s">
        <v>99</v>
      </c>
      <c r="R383" s="1" t="s">
        <v>154</v>
      </c>
      <c r="S383" s="1" t="s">
        <v>159</v>
      </c>
    </row>
    <row r="384" spans="1:20" x14ac:dyDescent="0.25">
      <c r="A384" s="48">
        <v>18</v>
      </c>
      <c r="B384" s="1" t="s">
        <v>379</v>
      </c>
      <c r="D384" s="1" t="s">
        <v>71</v>
      </c>
      <c r="E384" s="1" t="s">
        <v>71</v>
      </c>
      <c r="F384" s="1" t="s">
        <v>72</v>
      </c>
      <c r="G384" s="1">
        <v>54</v>
      </c>
      <c r="H384" s="1" t="s">
        <v>78</v>
      </c>
      <c r="I384" s="1" t="s">
        <v>89</v>
      </c>
      <c r="J384" s="1" t="s">
        <v>17</v>
      </c>
      <c r="K384" s="1">
        <v>1</v>
      </c>
      <c r="L384" s="1" t="s">
        <v>88</v>
      </c>
      <c r="M384" s="1" t="s">
        <v>105</v>
      </c>
      <c r="N384" s="1" t="s">
        <v>71</v>
      </c>
      <c r="O384" s="1" t="s">
        <v>105</v>
      </c>
      <c r="P384" s="1" t="s">
        <v>120</v>
      </c>
      <c r="Q384" s="1" t="s">
        <v>98</v>
      </c>
      <c r="R384" s="1" t="s">
        <v>154</v>
      </c>
      <c r="S384" s="1" t="s">
        <v>159</v>
      </c>
    </row>
    <row r="385" spans="1:19" x14ac:dyDescent="0.25">
      <c r="A385" s="48">
        <v>18</v>
      </c>
      <c r="B385" s="1" t="s">
        <v>380</v>
      </c>
      <c r="D385" s="1" t="s">
        <v>71</v>
      </c>
      <c r="E385" s="1" t="s">
        <v>71</v>
      </c>
      <c r="F385" s="1" t="s">
        <v>72</v>
      </c>
      <c r="G385" s="1">
        <v>36</v>
      </c>
      <c r="H385" s="1" t="s">
        <v>78</v>
      </c>
      <c r="I385" s="1" t="s">
        <v>84</v>
      </c>
      <c r="J385" s="1" t="s">
        <v>10</v>
      </c>
      <c r="K385" s="1">
        <v>1</v>
      </c>
      <c r="L385" s="1" t="s">
        <v>74</v>
      </c>
      <c r="M385" s="1" t="s">
        <v>127</v>
      </c>
      <c r="N385" s="1" t="s">
        <v>71</v>
      </c>
      <c r="O385" s="1" t="s">
        <v>127</v>
      </c>
      <c r="P385" s="1" t="s">
        <v>105</v>
      </c>
      <c r="Q385" s="1" t="s">
        <v>97</v>
      </c>
      <c r="R385" s="1" t="s">
        <v>154</v>
      </c>
      <c r="S385" s="1" t="s">
        <v>159</v>
      </c>
    </row>
    <row r="386" spans="1:19" x14ac:dyDescent="0.25">
      <c r="A386" s="48">
        <v>18</v>
      </c>
      <c r="B386" s="1" t="s">
        <v>381</v>
      </c>
      <c r="D386" s="1" t="s">
        <v>71</v>
      </c>
      <c r="E386" s="1" t="s">
        <v>71</v>
      </c>
      <c r="F386" s="1" t="s">
        <v>72</v>
      </c>
      <c r="G386" s="1">
        <v>58</v>
      </c>
      <c r="H386" s="1" t="s">
        <v>76</v>
      </c>
      <c r="I386" s="1" t="s">
        <v>82</v>
      </c>
      <c r="J386" s="1" t="s">
        <v>39</v>
      </c>
      <c r="K386" s="1">
        <v>1</v>
      </c>
      <c r="L386" s="1" t="s">
        <v>85</v>
      </c>
      <c r="M386" s="1" t="s">
        <v>4</v>
      </c>
      <c r="N386" s="1" t="s">
        <v>71</v>
      </c>
      <c r="O386" s="1" t="s">
        <v>105</v>
      </c>
      <c r="P386" s="1" t="s">
        <v>127</v>
      </c>
      <c r="Q386" s="1" t="s">
        <v>98</v>
      </c>
      <c r="R386" s="1" t="s">
        <v>154</v>
      </c>
      <c r="S386" s="1" t="s">
        <v>129</v>
      </c>
    </row>
    <row r="387" spans="1:19" x14ac:dyDescent="0.25">
      <c r="A387" s="48">
        <v>18</v>
      </c>
      <c r="B387" s="1" t="s">
        <v>382</v>
      </c>
      <c r="D387" s="1" t="s">
        <v>71</v>
      </c>
      <c r="E387" s="1" t="s">
        <v>71</v>
      </c>
      <c r="F387" s="1" t="s">
        <v>79</v>
      </c>
      <c r="G387" s="1">
        <v>36</v>
      </c>
      <c r="H387" s="1" t="s">
        <v>78</v>
      </c>
      <c r="I387" s="1" t="s">
        <v>80</v>
      </c>
      <c r="J387" s="1" t="s">
        <v>3</v>
      </c>
      <c r="K387" s="1">
        <v>2</v>
      </c>
      <c r="L387" s="1" t="s">
        <v>90</v>
      </c>
      <c r="M387" s="1" t="s">
        <v>127</v>
      </c>
      <c r="N387" s="1" t="s">
        <v>71</v>
      </c>
      <c r="O387" s="1" t="s">
        <v>127</v>
      </c>
      <c r="P387" s="1" t="s">
        <v>129</v>
      </c>
      <c r="Q387" s="1" t="s">
        <v>98</v>
      </c>
      <c r="R387" s="1" t="s">
        <v>154</v>
      </c>
      <c r="S387" s="1" t="s">
        <v>159</v>
      </c>
    </row>
    <row r="388" spans="1:19" x14ac:dyDescent="0.25">
      <c r="A388" s="48">
        <v>18</v>
      </c>
      <c r="B388" s="1" t="s">
        <v>382</v>
      </c>
      <c r="D388" s="1" t="s">
        <v>71</v>
      </c>
      <c r="E388" s="1" t="s">
        <v>71</v>
      </c>
      <c r="F388" s="1" t="s">
        <v>79</v>
      </c>
      <c r="G388" s="1">
        <v>45</v>
      </c>
      <c r="H388" s="1" t="s">
        <v>78</v>
      </c>
      <c r="I388" s="1" t="s">
        <v>80</v>
      </c>
      <c r="J388" s="1" t="s">
        <v>39</v>
      </c>
      <c r="K388" s="1">
        <v>2</v>
      </c>
      <c r="L388" s="1" t="s">
        <v>91</v>
      </c>
      <c r="M388" s="1" t="s">
        <v>105</v>
      </c>
      <c r="N388" s="1" t="s">
        <v>71</v>
      </c>
      <c r="O388" s="1" t="s">
        <v>105</v>
      </c>
      <c r="P388" s="1" t="s">
        <v>127</v>
      </c>
      <c r="Q388" s="1" t="s">
        <v>98</v>
      </c>
      <c r="R388" s="1" t="s">
        <v>154</v>
      </c>
      <c r="S388" s="1" t="s">
        <v>159</v>
      </c>
    </row>
    <row r="389" spans="1:19" x14ac:dyDescent="0.25">
      <c r="A389" s="48">
        <v>18</v>
      </c>
      <c r="B389" s="1" t="s">
        <v>383</v>
      </c>
      <c r="D389" s="1" t="s">
        <v>71</v>
      </c>
      <c r="E389" s="1" t="s">
        <v>71</v>
      </c>
      <c r="F389" s="1" t="s">
        <v>79</v>
      </c>
      <c r="G389" s="1">
        <v>45</v>
      </c>
      <c r="H389" s="1" t="s">
        <v>125</v>
      </c>
      <c r="I389" s="1" t="s">
        <v>89</v>
      </c>
      <c r="J389" s="1" t="s">
        <v>39</v>
      </c>
      <c r="K389" s="1">
        <v>1</v>
      </c>
      <c r="L389" s="1" t="s">
        <v>81</v>
      </c>
      <c r="M389" s="1" t="s">
        <v>129</v>
      </c>
      <c r="N389" s="1" t="s">
        <v>71</v>
      </c>
      <c r="O389" s="1" t="s">
        <v>129</v>
      </c>
      <c r="P389" s="1" t="s">
        <v>127</v>
      </c>
      <c r="Q389" s="1" t="s">
        <v>98</v>
      </c>
      <c r="R389" s="1" t="s">
        <v>154</v>
      </c>
      <c r="S389" s="1" t="s">
        <v>105</v>
      </c>
    </row>
    <row r="390" spans="1:19" x14ac:dyDescent="0.25">
      <c r="A390" s="48">
        <v>19</v>
      </c>
      <c r="B390" s="1" t="s">
        <v>384</v>
      </c>
      <c r="D390" s="1" t="s">
        <v>71</v>
      </c>
      <c r="E390" s="1" t="s">
        <v>71</v>
      </c>
      <c r="F390" s="1" t="s">
        <v>79</v>
      </c>
      <c r="G390" s="1">
        <v>23</v>
      </c>
      <c r="H390" s="1" t="s">
        <v>78</v>
      </c>
      <c r="I390" s="1" t="s">
        <v>77</v>
      </c>
      <c r="J390" s="1" t="s">
        <v>11</v>
      </c>
      <c r="K390" s="1">
        <v>1</v>
      </c>
      <c r="L390" s="1" t="s">
        <v>90</v>
      </c>
      <c r="M390" s="1" t="s">
        <v>39</v>
      </c>
      <c r="N390" s="1" t="s">
        <v>71</v>
      </c>
      <c r="O390" s="1" t="s">
        <v>127</v>
      </c>
      <c r="P390" s="1" t="s">
        <v>105</v>
      </c>
      <c r="Q390" s="1" t="s">
        <v>97</v>
      </c>
      <c r="R390" s="1" t="s">
        <v>154</v>
      </c>
      <c r="S390" s="1" t="s">
        <v>159</v>
      </c>
    </row>
    <row r="391" spans="1:19" x14ac:dyDescent="0.25">
      <c r="A391" s="48">
        <v>19</v>
      </c>
      <c r="B391" s="1" t="s">
        <v>384</v>
      </c>
      <c r="D391" s="1" t="s">
        <v>71</v>
      </c>
      <c r="E391" s="1" t="s">
        <v>71</v>
      </c>
      <c r="F391" s="1" t="s">
        <v>79</v>
      </c>
      <c r="G391" s="1">
        <v>36</v>
      </c>
      <c r="H391" s="1" t="s">
        <v>76</v>
      </c>
      <c r="I391" s="1" t="s">
        <v>80</v>
      </c>
      <c r="J391" s="1" t="s">
        <v>3</v>
      </c>
      <c r="K391" s="1">
        <v>1</v>
      </c>
      <c r="L391" s="1" t="s">
        <v>75</v>
      </c>
      <c r="M391" s="1" t="s">
        <v>120</v>
      </c>
      <c r="N391" s="1" t="s">
        <v>71</v>
      </c>
      <c r="O391" s="1" t="s">
        <v>120</v>
      </c>
      <c r="P391" s="1" t="s">
        <v>105</v>
      </c>
      <c r="Q391" s="1" t="s">
        <v>97</v>
      </c>
      <c r="R391" s="1" t="s">
        <v>154</v>
      </c>
      <c r="S391" s="1" t="s">
        <v>159</v>
      </c>
    </row>
    <row r="392" spans="1:19" x14ac:dyDescent="0.25">
      <c r="A392" s="48">
        <v>19</v>
      </c>
      <c r="B392" s="1" t="s">
        <v>384</v>
      </c>
      <c r="D392" s="1" t="s">
        <v>71</v>
      </c>
      <c r="E392" s="1" t="s">
        <v>71</v>
      </c>
      <c r="F392" s="1" t="s">
        <v>72</v>
      </c>
      <c r="G392" s="1">
        <v>51</v>
      </c>
      <c r="H392" s="1" t="s">
        <v>78</v>
      </c>
      <c r="I392" s="1" t="s">
        <v>77</v>
      </c>
      <c r="J392" s="1" t="s">
        <v>10</v>
      </c>
      <c r="K392" s="1">
        <v>1</v>
      </c>
      <c r="L392" s="1" t="s">
        <v>90</v>
      </c>
      <c r="M392" s="1" t="s">
        <v>39</v>
      </c>
      <c r="N392" s="1" t="s">
        <v>71</v>
      </c>
      <c r="O392" s="1" t="s">
        <v>127</v>
      </c>
      <c r="P392" s="1" t="s">
        <v>129</v>
      </c>
      <c r="Q392" s="1" t="s">
        <v>99</v>
      </c>
      <c r="R392" s="1" t="s">
        <v>154</v>
      </c>
      <c r="S392" s="1" t="s">
        <v>159</v>
      </c>
    </row>
    <row r="393" spans="1:19" x14ac:dyDescent="0.25">
      <c r="A393" s="48">
        <v>19</v>
      </c>
      <c r="B393" s="1" t="s">
        <v>385</v>
      </c>
      <c r="D393" s="1" t="s">
        <v>71</v>
      </c>
      <c r="E393" s="1" t="s">
        <v>71</v>
      </c>
      <c r="F393" s="1" t="s">
        <v>79</v>
      </c>
      <c r="G393" s="1">
        <v>38</v>
      </c>
      <c r="H393" s="1" t="s">
        <v>78</v>
      </c>
      <c r="I393" s="1" t="s">
        <v>80</v>
      </c>
      <c r="J393" s="1" t="s">
        <v>11</v>
      </c>
      <c r="K393" s="1">
        <v>1</v>
      </c>
      <c r="L393" s="1" t="s">
        <v>85</v>
      </c>
      <c r="M393" s="1" t="s">
        <v>4</v>
      </c>
      <c r="N393" s="1" t="s">
        <v>71</v>
      </c>
      <c r="O393" s="1" t="s">
        <v>105</v>
      </c>
      <c r="P393" s="1" t="s">
        <v>127</v>
      </c>
      <c r="Q393" s="1" t="s">
        <v>97</v>
      </c>
      <c r="R393" s="1" t="s">
        <v>154</v>
      </c>
      <c r="S393" s="1" t="s">
        <v>159</v>
      </c>
    </row>
    <row r="394" spans="1:19" x14ac:dyDescent="0.25">
      <c r="A394" s="48">
        <v>19</v>
      </c>
      <c r="B394" s="1" t="s">
        <v>386</v>
      </c>
      <c r="D394" s="1" t="s">
        <v>71</v>
      </c>
      <c r="E394" s="1" t="s">
        <v>71</v>
      </c>
      <c r="F394" s="1" t="s">
        <v>72</v>
      </c>
      <c r="G394" s="1">
        <v>58</v>
      </c>
      <c r="H394" s="1" t="s">
        <v>76</v>
      </c>
      <c r="I394" s="1" t="s">
        <v>77</v>
      </c>
      <c r="J394" s="1" t="s">
        <v>3</v>
      </c>
      <c r="K394" s="1">
        <v>1</v>
      </c>
      <c r="L394" s="1" t="s">
        <v>93</v>
      </c>
      <c r="M394" s="1" t="s">
        <v>129</v>
      </c>
      <c r="N394" s="1" t="s">
        <v>71</v>
      </c>
      <c r="O394" s="1" t="s">
        <v>129</v>
      </c>
      <c r="P394" s="1" t="s">
        <v>105</v>
      </c>
      <c r="Q394" s="1" t="s">
        <v>97</v>
      </c>
      <c r="R394" s="1" t="s">
        <v>154</v>
      </c>
      <c r="S394" s="1" t="s">
        <v>159</v>
      </c>
    </row>
    <row r="395" spans="1:19" x14ac:dyDescent="0.25">
      <c r="A395" s="48">
        <v>19</v>
      </c>
      <c r="B395" s="1" t="s">
        <v>387</v>
      </c>
      <c r="D395" s="1" t="s">
        <v>71</v>
      </c>
      <c r="E395" s="1" t="s">
        <v>71</v>
      </c>
      <c r="F395" s="1" t="s">
        <v>79</v>
      </c>
      <c r="G395" s="1">
        <v>60</v>
      </c>
      <c r="H395" s="1" t="s">
        <v>125</v>
      </c>
      <c r="I395" s="1" t="s">
        <v>83</v>
      </c>
      <c r="J395" s="1" t="s">
        <v>12</v>
      </c>
      <c r="K395" s="1">
        <v>1</v>
      </c>
      <c r="L395" s="1" t="s">
        <v>75</v>
      </c>
      <c r="M395" s="1" t="s">
        <v>120</v>
      </c>
      <c r="N395" s="1" t="s">
        <v>71</v>
      </c>
      <c r="O395" s="1" t="s">
        <v>120</v>
      </c>
      <c r="P395" s="1" t="s">
        <v>127</v>
      </c>
      <c r="Q395" s="1" t="s">
        <v>97</v>
      </c>
      <c r="R395" s="1" t="s">
        <v>154</v>
      </c>
      <c r="S395" s="1" t="s">
        <v>159</v>
      </c>
    </row>
    <row r="396" spans="1:19" x14ac:dyDescent="0.25">
      <c r="A396" s="48">
        <v>19</v>
      </c>
      <c r="B396" s="1" t="s">
        <v>387</v>
      </c>
      <c r="D396" s="1" t="s">
        <v>71</v>
      </c>
      <c r="E396" s="1" t="s">
        <v>71</v>
      </c>
      <c r="F396" s="1" t="s">
        <v>72</v>
      </c>
      <c r="G396" s="1">
        <v>34</v>
      </c>
      <c r="H396" s="1" t="s">
        <v>78</v>
      </c>
      <c r="I396" s="1" t="s">
        <v>80</v>
      </c>
      <c r="J396" s="1" t="s">
        <v>7</v>
      </c>
      <c r="K396" s="1">
        <v>1</v>
      </c>
      <c r="L396" s="1" t="s">
        <v>388</v>
      </c>
      <c r="M396" s="1" t="s">
        <v>120</v>
      </c>
      <c r="N396" s="1" t="s">
        <v>71</v>
      </c>
      <c r="O396" s="1" t="s">
        <v>120</v>
      </c>
      <c r="P396" s="1" t="s">
        <v>127</v>
      </c>
      <c r="Q396" s="1" t="s">
        <v>99</v>
      </c>
      <c r="R396" s="1" t="s">
        <v>154</v>
      </c>
      <c r="S396" s="1" t="s">
        <v>159</v>
      </c>
    </row>
    <row r="397" spans="1:19" x14ac:dyDescent="0.25">
      <c r="A397" s="48">
        <v>19</v>
      </c>
      <c r="B397" s="1" t="s">
        <v>138</v>
      </c>
      <c r="D397" s="1" t="s">
        <v>71</v>
      </c>
      <c r="E397" s="1" t="s">
        <v>71</v>
      </c>
      <c r="F397" s="1" t="s">
        <v>72</v>
      </c>
      <c r="G397" s="1">
        <v>18</v>
      </c>
      <c r="H397" s="1" t="s">
        <v>78</v>
      </c>
      <c r="I397" s="1" t="s">
        <v>73</v>
      </c>
      <c r="J397" s="1" t="s">
        <v>17</v>
      </c>
      <c r="K397" s="1">
        <v>1</v>
      </c>
      <c r="L397" s="1" t="s">
        <v>81</v>
      </c>
      <c r="M397" s="1" t="s">
        <v>129</v>
      </c>
      <c r="N397" s="1" t="s">
        <v>71</v>
      </c>
      <c r="O397" s="1" t="s">
        <v>129</v>
      </c>
      <c r="P397" s="1" t="s">
        <v>120</v>
      </c>
      <c r="Q397" s="1" t="s">
        <v>97</v>
      </c>
      <c r="R397" s="1" t="s">
        <v>154</v>
      </c>
      <c r="S397" s="1" t="s">
        <v>159</v>
      </c>
    </row>
    <row r="398" spans="1:19" x14ac:dyDescent="0.25">
      <c r="A398" s="48">
        <v>19</v>
      </c>
      <c r="B398" s="1" t="s">
        <v>138</v>
      </c>
      <c r="D398" s="1" t="s">
        <v>71</v>
      </c>
      <c r="E398" s="1" t="s">
        <v>71</v>
      </c>
      <c r="F398" s="1" t="s">
        <v>72</v>
      </c>
      <c r="G398" s="1">
        <v>47</v>
      </c>
      <c r="H398" s="1" t="s">
        <v>78</v>
      </c>
      <c r="I398" s="1" t="s">
        <v>96</v>
      </c>
      <c r="J398" s="1" t="s">
        <v>11</v>
      </c>
      <c r="K398" s="1">
        <v>1</v>
      </c>
      <c r="L398" s="1" t="s">
        <v>90</v>
      </c>
      <c r="M398" s="1" t="s">
        <v>39</v>
      </c>
      <c r="N398" s="1" t="s">
        <v>71</v>
      </c>
      <c r="O398" s="1" t="s">
        <v>127</v>
      </c>
      <c r="P398" s="1" t="s">
        <v>129</v>
      </c>
      <c r="Q398" s="1" t="s">
        <v>97</v>
      </c>
      <c r="R398" s="1" t="s">
        <v>154</v>
      </c>
      <c r="S398" s="1" t="s">
        <v>159</v>
      </c>
    </row>
    <row r="399" spans="1:19" x14ac:dyDescent="0.25">
      <c r="A399" s="48">
        <v>19</v>
      </c>
      <c r="B399" s="1" t="s">
        <v>138</v>
      </c>
      <c r="D399" s="1" t="s">
        <v>71</v>
      </c>
      <c r="E399" s="1" t="s">
        <v>71</v>
      </c>
      <c r="F399" s="1" t="s">
        <v>79</v>
      </c>
      <c r="G399" s="1">
        <v>21</v>
      </c>
      <c r="H399" s="1" t="s">
        <v>125</v>
      </c>
      <c r="I399" s="1" t="s">
        <v>73</v>
      </c>
      <c r="J399" s="1" t="s">
        <v>4</v>
      </c>
      <c r="K399" s="1">
        <v>1</v>
      </c>
      <c r="L399" s="1" t="s">
        <v>90</v>
      </c>
      <c r="M399" s="1" t="s">
        <v>39</v>
      </c>
      <c r="N399" s="1" t="s">
        <v>71</v>
      </c>
      <c r="O399" s="1" t="s">
        <v>127</v>
      </c>
      <c r="P399" s="1" t="s">
        <v>105</v>
      </c>
      <c r="Q399" s="1" t="s">
        <v>99</v>
      </c>
      <c r="R399" s="1" t="s">
        <v>154</v>
      </c>
      <c r="S399" s="1" t="s">
        <v>159</v>
      </c>
    </row>
    <row r="400" spans="1:19" x14ac:dyDescent="0.25">
      <c r="A400" s="48">
        <v>19</v>
      </c>
      <c r="B400" s="1" t="s">
        <v>138</v>
      </c>
      <c r="D400" s="1" t="s">
        <v>71</v>
      </c>
      <c r="E400" s="1" t="s">
        <v>71</v>
      </c>
      <c r="F400" s="1" t="s">
        <v>72</v>
      </c>
      <c r="G400" s="1">
        <v>39</v>
      </c>
      <c r="H400" s="1" t="s">
        <v>78</v>
      </c>
      <c r="I400" s="1" t="s">
        <v>96</v>
      </c>
      <c r="J400" s="1" t="s">
        <v>10</v>
      </c>
      <c r="K400" s="1">
        <v>1</v>
      </c>
      <c r="L400" s="1" t="s">
        <v>90</v>
      </c>
      <c r="M400" s="1" t="s">
        <v>39</v>
      </c>
      <c r="N400" s="1" t="s">
        <v>71</v>
      </c>
      <c r="O400" s="1" t="s">
        <v>127</v>
      </c>
      <c r="P400" s="1" t="s">
        <v>129</v>
      </c>
      <c r="Q400" s="1" t="s">
        <v>99</v>
      </c>
      <c r="R400" s="1" t="s">
        <v>154</v>
      </c>
      <c r="S400" s="1" t="s">
        <v>159</v>
      </c>
    </row>
    <row r="401" spans="1:19" x14ac:dyDescent="0.25">
      <c r="A401" s="48">
        <v>19</v>
      </c>
      <c r="B401" s="1" t="s">
        <v>389</v>
      </c>
      <c r="D401" s="1" t="s">
        <v>71</v>
      </c>
      <c r="E401" s="1" t="s">
        <v>71</v>
      </c>
      <c r="F401" s="1" t="s">
        <v>72</v>
      </c>
      <c r="G401" s="1">
        <v>19</v>
      </c>
      <c r="H401" s="1" t="s">
        <v>125</v>
      </c>
      <c r="I401" s="1" t="s">
        <v>73</v>
      </c>
      <c r="J401" s="1" t="s">
        <v>4</v>
      </c>
      <c r="K401" s="1">
        <v>1</v>
      </c>
      <c r="L401" s="1" t="s">
        <v>90</v>
      </c>
      <c r="M401" s="1" t="s">
        <v>39</v>
      </c>
      <c r="N401" s="1" t="s">
        <v>71</v>
      </c>
      <c r="O401" s="1" t="s">
        <v>127</v>
      </c>
      <c r="P401" s="1" t="s">
        <v>120</v>
      </c>
      <c r="Q401" s="1" t="s">
        <v>97</v>
      </c>
      <c r="R401" s="1" t="s">
        <v>154</v>
      </c>
      <c r="S401" s="1" t="s">
        <v>159</v>
      </c>
    </row>
    <row r="402" spans="1:19" x14ac:dyDescent="0.25">
      <c r="A402" s="48">
        <v>19</v>
      </c>
      <c r="B402" s="1" t="s">
        <v>390</v>
      </c>
      <c r="D402" s="1" t="s">
        <v>71</v>
      </c>
      <c r="E402" s="1" t="s">
        <v>71</v>
      </c>
      <c r="F402" s="1" t="s">
        <v>79</v>
      </c>
      <c r="G402" s="1">
        <v>41</v>
      </c>
      <c r="H402" s="1" t="s">
        <v>76</v>
      </c>
      <c r="I402" s="1" t="s">
        <v>80</v>
      </c>
      <c r="J402" s="1" t="s">
        <v>17</v>
      </c>
      <c r="K402" s="1">
        <v>1</v>
      </c>
      <c r="L402" s="1" t="s">
        <v>116</v>
      </c>
      <c r="M402" s="1" t="s">
        <v>3</v>
      </c>
      <c r="N402" s="1" t="s">
        <v>71</v>
      </c>
      <c r="O402" s="1" t="s">
        <v>105</v>
      </c>
      <c r="P402" s="1" t="s">
        <v>129</v>
      </c>
      <c r="Q402" s="1" t="s">
        <v>99</v>
      </c>
      <c r="R402" s="1" t="s">
        <v>244</v>
      </c>
      <c r="S402" s="1" t="s">
        <v>159</v>
      </c>
    </row>
    <row r="403" spans="1:19" x14ac:dyDescent="0.25">
      <c r="A403" s="48">
        <v>19</v>
      </c>
      <c r="B403" s="1" t="s">
        <v>391</v>
      </c>
      <c r="D403" s="1" t="s">
        <v>71</v>
      </c>
      <c r="E403" s="1" t="s">
        <v>71</v>
      </c>
      <c r="F403" s="1" t="s">
        <v>72</v>
      </c>
      <c r="G403" s="1">
        <v>20</v>
      </c>
      <c r="H403" s="1" t="s">
        <v>125</v>
      </c>
      <c r="I403" s="1" t="s">
        <v>73</v>
      </c>
      <c r="J403" s="1" t="s">
        <v>3</v>
      </c>
      <c r="K403" s="1">
        <v>1</v>
      </c>
      <c r="L403" s="1" t="s">
        <v>90</v>
      </c>
      <c r="M403" s="1" t="s">
        <v>39</v>
      </c>
      <c r="N403" s="1" t="s">
        <v>71</v>
      </c>
      <c r="O403" s="1" t="s">
        <v>127</v>
      </c>
      <c r="P403" s="1" t="s">
        <v>105</v>
      </c>
      <c r="Q403" s="1" t="s">
        <v>99</v>
      </c>
      <c r="R403" s="1" t="s">
        <v>244</v>
      </c>
      <c r="S403" s="1" t="s">
        <v>159</v>
      </c>
    </row>
    <row r="404" spans="1:19" x14ac:dyDescent="0.25">
      <c r="A404" s="48">
        <v>19</v>
      </c>
      <c r="B404" s="1" t="s">
        <v>392</v>
      </c>
      <c r="D404" s="1" t="s">
        <v>71</v>
      </c>
      <c r="E404" s="1" t="s">
        <v>71</v>
      </c>
      <c r="F404" s="1" t="s">
        <v>79</v>
      </c>
      <c r="G404" s="1">
        <v>38</v>
      </c>
      <c r="H404" s="1" t="s">
        <v>76</v>
      </c>
      <c r="I404" s="1" t="s">
        <v>80</v>
      </c>
      <c r="J404" s="1" t="s">
        <v>17</v>
      </c>
      <c r="K404" s="1">
        <v>1</v>
      </c>
      <c r="L404" s="1" t="s">
        <v>75</v>
      </c>
      <c r="M404" s="1" t="s">
        <v>120</v>
      </c>
      <c r="N404" s="1" t="s">
        <v>71</v>
      </c>
      <c r="O404" s="1" t="s">
        <v>120</v>
      </c>
      <c r="P404" s="1" t="s">
        <v>127</v>
      </c>
      <c r="Q404" s="1" t="s">
        <v>97</v>
      </c>
      <c r="R404" s="1" t="s">
        <v>154</v>
      </c>
      <c r="S404" s="1" t="s">
        <v>159</v>
      </c>
    </row>
    <row r="405" spans="1:19" x14ac:dyDescent="0.25">
      <c r="A405" s="48">
        <v>19</v>
      </c>
      <c r="B405" s="1" t="s">
        <v>392</v>
      </c>
      <c r="D405" s="1" t="s">
        <v>71</v>
      </c>
      <c r="E405" s="1" t="s">
        <v>71</v>
      </c>
      <c r="F405" s="1" t="s">
        <v>72</v>
      </c>
      <c r="G405" s="1">
        <v>25</v>
      </c>
      <c r="H405" s="1" t="s">
        <v>125</v>
      </c>
      <c r="I405" s="1" t="s">
        <v>89</v>
      </c>
      <c r="J405" s="1" t="s">
        <v>17</v>
      </c>
      <c r="K405" s="1">
        <v>1</v>
      </c>
      <c r="L405" s="1" t="s">
        <v>75</v>
      </c>
      <c r="M405" s="1" t="s">
        <v>120</v>
      </c>
      <c r="N405" s="1" t="s">
        <v>71</v>
      </c>
      <c r="O405" s="1" t="s">
        <v>120</v>
      </c>
      <c r="P405" s="1" t="s">
        <v>129</v>
      </c>
      <c r="Q405" s="1" t="s">
        <v>99</v>
      </c>
      <c r="R405" s="1" t="s">
        <v>154</v>
      </c>
      <c r="S405" s="1" t="s">
        <v>159</v>
      </c>
    </row>
    <row r="406" spans="1:19" x14ac:dyDescent="0.25">
      <c r="A406" s="48">
        <v>19</v>
      </c>
      <c r="B406" s="1" t="s">
        <v>392</v>
      </c>
      <c r="D406" s="1" t="s">
        <v>71</v>
      </c>
      <c r="E406" s="1" t="s">
        <v>71</v>
      </c>
      <c r="F406" s="1" t="s">
        <v>79</v>
      </c>
      <c r="G406" s="1">
        <v>58</v>
      </c>
      <c r="H406" s="1" t="s">
        <v>126</v>
      </c>
      <c r="I406" s="1" t="s">
        <v>80</v>
      </c>
      <c r="J406" s="1" t="s">
        <v>17</v>
      </c>
      <c r="K406" s="1">
        <v>2</v>
      </c>
      <c r="L406" s="1" t="s">
        <v>81</v>
      </c>
      <c r="M406" s="1" t="s">
        <v>129</v>
      </c>
      <c r="N406" s="1" t="s">
        <v>71</v>
      </c>
      <c r="O406" s="1" t="s">
        <v>129</v>
      </c>
      <c r="P406" s="1" t="s">
        <v>127</v>
      </c>
      <c r="Q406" s="1" t="s">
        <v>99</v>
      </c>
      <c r="R406" s="1" t="s">
        <v>154</v>
      </c>
      <c r="S406" s="1" t="s">
        <v>159</v>
      </c>
    </row>
    <row r="407" spans="1:19" x14ac:dyDescent="0.25">
      <c r="A407" s="48">
        <v>19</v>
      </c>
      <c r="B407" s="1" t="s">
        <v>392</v>
      </c>
      <c r="D407" s="1" t="s">
        <v>71</v>
      </c>
      <c r="E407" s="1" t="s">
        <v>71</v>
      </c>
      <c r="F407" s="1" t="s">
        <v>72</v>
      </c>
      <c r="G407" s="1">
        <v>65</v>
      </c>
      <c r="H407" s="1" t="s">
        <v>125</v>
      </c>
      <c r="I407" s="1" t="s">
        <v>83</v>
      </c>
      <c r="J407" s="1" t="s">
        <v>11</v>
      </c>
      <c r="K407" s="1">
        <v>1</v>
      </c>
      <c r="L407" s="1" t="s">
        <v>90</v>
      </c>
      <c r="M407" s="1" t="s">
        <v>39</v>
      </c>
      <c r="N407" s="1" t="s">
        <v>71</v>
      </c>
      <c r="O407" s="1" t="s">
        <v>127</v>
      </c>
      <c r="P407" s="1" t="s">
        <v>120</v>
      </c>
      <c r="Q407" s="1" t="s">
        <v>99</v>
      </c>
      <c r="R407" s="1" t="s">
        <v>154</v>
      </c>
      <c r="S407" s="1" t="s">
        <v>159</v>
      </c>
    </row>
    <row r="408" spans="1:19" x14ac:dyDescent="0.25">
      <c r="A408" s="48">
        <v>19</v>
      </c>
      <c r="B408" s="1" t="s">
        <v>392</v>
      </c>
      <c r="D408" s="1" t="s">
        <v>71</v>
      </c>
      <c r="E408" s="1" t="s">
        <v>71</v>
      </c>
      <c r="F408" s="1" t="s">
        <v>72</v>
      </c>
      <c r="G408" s="1">
        <v>37</v>
      </c>
      <c r="H408" s="1" t="s">
        <v>78</v>
      </c>
      <c r="I408" s="1" t="s">
        <v>96</v>
      </c>
      <c r="J408" s="1" t="s">
        <v>3</v>
      </c>
      <c r="K408" s="1">
        <v>1</v>
      </c>
      <c r="L408" s="1" t="s">
        <v>75</v>
      </c>
      <c r="M408" s="1" t="s">
        <v>120</v>
      </c>
      <c r="N408" s="1" t="s">
        <v>71</v>
      </c>
      <c r="O408" s="1" t="s">
        <v>120</v>
      </c>
      <c r="P408" s="1" t="s">
        <v>105</v>
      </c>
      <c r="Q408" s="1" t="s">
        <v>99</v>
      </c>
      <c r="R408" s="1" t="s">
        <v>154</v>
      </c>
      <c r="S408" s="1" t="s">
        <v>159</v>
      </c>
    </row>
    <row r="409" spans="1:19" x14ac:dyDescent="0.25">
      <c r="A409" s="48">
        <v>19</v>
      </c>
      <c r="B409" s="1" t="s">
        <v>392</v>
      </c>
      <c r="D409" s="1" t="s">
        <v>71</v>
      </c>
      <c r="E409" s="1" t="s">
        <v>71</v>
      </c>
      <c r="F409" s="1" t="s">
        <v>72</v>
      </c>
      <c r="G409" s="1">
        <v>37</v>
      </c>
      <c r="H409" s="1" t="s">
        <v>78</v>
      </c>
      <c r="I409" s="1" t="s">
        <v>77</v>
      </c>
      <c r="J409" s="1" t="s">
        <v>3</v>
      </c>
      <c r="K409" s="1">
        <v>1</v>
      </c>
      <c r="L409" s="1" t="s">
        <v>75</v>
      </c>
      <c r="M409" s="1" t="s">
        <v>120</v>
      </c>
      <c r="N409" s="1" t="s">
        <v>71</v>
      </c>
      <c r="O409" s="1" t="s">
        <v>120</v>
      </c>
      <c r="P409" s="1" t="s">
        <v>105</v>
      </c>
      <c r="Q409" s="1" t="s">
        <v>99</v>
      </c>
      <c r="R409" s="1" t="s">
        <v>154</v>
      </c>
      <c r="S409" s="1" t="s">
        <v>159</v>
      </c>
    </row>
    <row r="410" spans="1:19" x14ac:dyDescent="0.25">
      <c r="A410" s="48">
        <v>19</v>
      </c>
      <c r="B410" s="1" t="s">
        <v>392</v>
      </c>
      <c r="D410" s="1" t="s">
        <v>71</v>
      </c>
      <c r="E410" s="1" t="s">
        <v>71</v>
      </c>
      <c r="F410" s="1" t="s">
        <v>79</v>
      </c>
      <c r="G410" s="1">
        <v>44</v>
      </c>
      <c r="H410" s="1" t="s">
        <v>78</v>
      </c>
      <c r="I410" s="1" t="s">
        <v>82</v>
      </c>
      <c r="J410" s="1" t="s">
        <v>39</v>
      </c>
      <c r="K410" s="1">
        <v>1</v>
      </c>
      <c r="L410" s="1" t="s">
        <v>143</v>
      </c>
      <c r="M410" s="1" t="s">
        <v>12</v>
      </c>
      <c r="N410" s="1" t="s">
        <v>71</v>
      </c>
      <c r="O410" s="1" t="s">
        <v>129</v>
      </c>
      <c r="P410" s="1" t="s">
        <v>120</v>
      </c>
      <c r="Q410" s="1" t="s">
        <v>97</v>
      </c>
      <c r="R410" s="1" t="s">
        <v>244</v>
      </c>
      <c r="S410" s="1" t="s">
        <v>60</v>
      </c>
    </row>
    <row r="411" spans="1:19" x14ac:dyDescent="0.25">
      <c r="A411" s="48">
        <v>19</v>
      </c>
      <c r="B411" s="1" t="s">
        <v>393</v>
      </c>
      <c r="D411" s="1" t="s">
        <v>71</v>
      </c>
      <c r="E411" s="1" t="s">
        <v>71</v>
      </c>
      <c r="F411" s="1" t="s">
        <v>72</v>
      </c>
      <c r="G411" s="1">
        <v>59</v>
      </c>
      <c r="H411" s="1" t="s">
        <v>125</v>
      </c>
      <c r="I411" s="1" t="s">
        <v>89</v>
      </c>
      <c r="J411" s="1" t="s">
        <v>10</v>
      </c>
      <c r="K411" s="1">
        <v>1</v>
      </c>
      <c r="L411" s="1" t="s">
        <v>90</v>
      </c>
      <c r="M411" s="1" t="s">
        <v>39</v>
      </c>
      <c r="N411" s="1" t="s">
        <v>71</v>
      </c>
      <c r="O411" s="1" t="s">
        <v>127</v>
      </c>
      <c r="P411" s="1" t="s">
        <v>127</v>
      </c>
      <c r="Q411" s="1" t="s">
        <v>99</v>
      </c>
      <c r="R411" s="1" t="s">
        <v>244</v>
      </c>
      <c r="S411" s="1" t="s">
        <v>159</v>
      </c>
    </row>
    <row r="412" spans="1:19" x14ac:dyDescent="0.25">
      <c r="A412" s="48">
        <v>19</v>
      </c>
      <c r="B412" s="1" t="s">
        <v>394</v>
      </c>
      <c r="D412" s="1" t="s">
        <v>71</v>
      </c>
      <c r="E412" s="1" t="s">
        <v>71</v>
      </c>
      <c r="F412" s="1" t="s">
        <v>79</v>
      </c>
      <c r="G412" s="1">
        <v>60</v>
      </c>
      <c r="H412" s="1" t="s">
        <v>126</v>
      </c>
      <c r="I412" s="1" t="s">
        <v>80</v>
      </c>
      <c r="J412" s="1" t="s">
        <v>17</v>
      </c>
      <c r="K412" s="1">
        <v>1</v>
      </c>
      <c r="L412" s="1" t="s">
        <v>85</v>
      </c>
      <c r="M412" s="1" t="s">
        <v>4</v>
      </c>
      <c r="N412" s="1" t="s">
        <v>71</v>
      </c>
      <c r="O412" s="1" t="s">
        <v>105</v>
      </c>
      <c r="P412" s="1" t="s">
        <v>127</v>
      </c>
      <c r="Q412" s="1" t="s">
        <v>97</v>
      </c>
      <c r="R412" s="1" t="s">
        <v>154</v>
      </c>
      <c r="S412" s="1" t="s">
        <v>159</v>
      </c>
    </row>
    <row r="413" spans="1:19" x14ac:dyDescent="0.25">
      <c r="A413" s="48">
        <v>19</v>
      </c>
      <c r="B413" s="1" t="s">
        <v>394</v>
      </c>
      <c r="D413" s="1" t="s">
        <v>71</v>
      </c>
      <c r="E413" s="1" t="s">
        <v>71</v>
      </c>
      <c r="F413" s="1" t="s">
        <v>79</v>
      </c>
      <c r="G413" s="1">
        <v>60</v>
      </c>
      <c r="H413" s="1" t="s">
        <v>126</v>
      </c>
      <c r="I413" s="1" t="s">
        <v>80</v>
      </c>
      <c r="J413" s="1" t="s">
        <v>17</v>
      </c>
      <c r="K413" s="1">
        <v>1</v>
      </c>
      <c r="L413" s="1" t="s">
        <v>85</v>
      </c>
      <c r="M413" s="1" t="s">
        <v>4</v>
      </c>
      <c r="N413" s="1" t="s">
        <v>71</v>
      </c>
      <c r="O413" s="1" t="s">
        <v>105</v>
      </c>
      <c r="P413" s="1" t="s">
        <v>127</v>
      </c>
      <c r="Q413" s="1" t="s">
        <v>98</v>
      </c>
      <c r="R413" s="1" t="s">
        <v>154</v>
      </c>
      <c r="S413" s="1" t="s">
        <v>159</v>
      </c>
    </row>
    <row r="414" spans="1:19" x14ac:dyDescent="0.25">
      <c r="A414" s="48">
        <v>19</v>
      </c>
      <c r="B414" s="1" t="s">
        <v>394</v>
      </c>
      <c r="D414" s="1" t="s">
        <v>71</v>
      </c>
      <c r="E414" s="1" t="s">
        <v>71</v>
      </c>
      <c r="F414" s="1" t="s">
        <v>79</v>
      </c>
      <c r="G414" s="1">
        <v>19</v>
      </c>
      <c r="H414" s="1" t="s">
        <v>125</v>
      </c>
      <c r="I414" s="1" t="s">
        <v>73</v>
      </c>
      <c r="J414" s="1" t="s">
        <v>10</v>
      </c>
      <c r="K414" s="1">
        <v>1</v>
      </c>
      <c r="L414" s="1" t="s">
        <v>85</v>
      </c>
      <c r="M414" s="1" t="s">
        <v>105</v>
      </c>
      <c r="N414" s="1" t="s">
        <v>71</v>
      </c>
      <c r="O414" s="1" t="s">
        <v>105</v>
      </c>
      <c r="P414" s="1" t="s">
        <v>127</v>
      </c>
      <c r="Q414" s="1" t="s">
        <v>99</v>
      </c>
      <c r="R414" s="1" t="s">
        <v>154</v>
      </c>
      <c r="S414" s="1" t="s">
        <v>159</v>
      </c>
    </row>
    <row r="415" spans="1:19" x14ac:dyDescent="0.25">
      <c r="A415" s="48">
        <v>19</v>
      </c>
      <c r="B415" s="1" t="s">
        <v>395</v>
      </c>
      <c r="D415" s="1" t="s">
        <v>71</v>
      </c>
      <c r="E415" s="1" t="s">
        <v>71</v>
      </c>
      <c r="F415" s="1" t="s">
        <v>79</v>
      </c>
      <c r="G415" s="1">
        <v>46</v>
      </c>
      <c r="H415" s="1" t="s">
        <v>125</v>
      </c>
      <c r="I415" s="1" t="s">
        <v>84</v>
      </c>
      <c r="J415" s="1" t="s">
        <v>39</v>
      </c>
      <c r="K415" s="1">
        <v>1</v>
      </c>
      <c r="L415" s="1" t="s">
        <v>75</v>
      </c>
      <c r="M415" s="1" t="s">
        <v>120</v>
      </c>
      <c r="N415" s="1" t="s">
        <v>71</v>
      </c>
      <c r="O415" s="1" t="s">
        <v>120</v>
      </c>
      <c r="P415" s="1" t="s">
        <v>129</v>
      </c>
      <c r="Q415" s="1" t="s">
        <v>100</v>
      </c>
      <c r="R415" s="1" t="s">
        <v>244</v>
      </c>
      <c r="S415" s="1" t="s">
        <v>60</v>
      </c>
    </row>
    <row r="416" spans="1:19" x14ac:dyDescent="0.25">
      <c r="A416" s="48">
        <v>19</v>
      </c>
      <c r="B416" s="1" t="s">
        <v>396</v>
      </c>
      <c r="D416" s="1" t="s">
        <v>71</v>
      </c>
      <c r="E416" s="1" t="s">
        <v>71</v>
      </c>
      <c r="F416" s="1" t="s">
        <v>79</v>
      </c>
      <c r="G416" s="1">
        <v>23</v>
      </c>
      <c r="H416" s="1" t="s">
        <v>125</v>
      </c>
      <c r="I416" s="1" t="s">
        <v>73</v>
      </c>
      <c r="J416" s="1" t="s">
        <v>75</v>
      </c>
      <c r="K416" s="1">
        <v>1</v>
      </c>
      <c r="L416" s="1" t="s">
        <v>92</v>
      </c>
      <c r="M416" s="1" t="s">
        <v>4</v>
      </c>
      <c r="N416" s="1" t="s">
        <v>71</v>
      </c>
      <c r="O416" s="1" t="s">
        <v>105</v>
      </c>
      <c r="P416" s="1" t="s">
        <v>127</v>
      </c>
      <c r="Q416" s="1" t="s">
        <v>97</v>
      </c>
      <c r="R416" s="1" t="s">
        <v>154</v>
      </c>
      <c r="S416" s="1" t="s">
        <v>159</v>
      </c>
    </row>
    <row r="417" spans="1:19" x14ac:dyDescent="0.25">
      <c r="A417" s="48">
        <v>20</v>
      </c>
      <c r="B417" s="1" t="s">
        <v>397</v>
      </c>
      <c r="D417" s="1" t="s">
        <v>71</v>
      </c>
      <c r="E417" s="1" t="s">
        <v>71</v>
      </c>
      <c r="F417" s="1" t="s">
        <v>72</v>
      </c>
      <c r="G417" s="1">
        <v>35</v>
      </c>
      <c r="H417" s="1" t="s">
        <v>78</v>
      </c>
      <c r="I417" s="1" t="s">
        <v>84</v>
      </c>
      <c r="J417" s="1" t="s">
        <v>10</v>
      </c>
      <c r="K417" s="1">
        <v>2</v>
      </c>
      <c r="L417" s="1" t="s">
        <v>88</v>
      </c>
      <c r="M417" s="1" t="s">
        <v>105</v>
      </c>
      <c r="N417" s="1" t="s">
        <v>71</v>
      </c>
      <c r="O417" s="1" t="s">
        <v>105</v>
      </c>
      <c r="P417" s="1" t="s">
        <v>120</v>
      </c>
      <c r="Q417" s="1" t="s">
        <v>98</v>
      </c>
      <c r="R417" s="1" t="s">
        <v>154</v>
      </c>
      <c r="S417" s="1" t="s">
        <v>159</v>
      </c>
    </row>
    <row r="418" spans="1:19" x14ac:dyDescent="0.25">
      <c r="A418" s="48">
        <v>20</v>
      </c>
      <c r="B418" s="1" t="s">
        <v>133</v>
      </c>
      <c r="D418" s="1" t="s">
        <v>71</v>
      </c>
      <c r="E418" s="1" t="s">
        <v>71</v>
      </c>
      <c r="F418" s="1" t="s">
        <v>72</v>
      </c>
      <c r="G418" s="1">
        <v>41</v>
      </c>
      <c r="H418" s="1" t="s">
        <v>125</v>
      </c>
      <c r="I418" s="1" t="s">
        <v>89</v>
      </c>
      <c r="J418" s="1" t="s">
        <v>39</v>
      </c>
      <c r="K418" s="1">
        <v>1</v>
      </c>
      <c r="L418" s="1" t="s">
        <v>88</v>
      </c>
      <c r="M418" s="1" t="s">
        <v>105</v>
      </c>
      <c r="N418" s="1" t="s">
        <v>71</v>
      </c>
      <c r="O418" s="1" t="s">
        <v>105</v>
      </c>
      <c r="P418" s="1" t="s">
        <v>127</v>
      </c>
      <c r="Q418" s="1" t="s">
        <v>97</v>
      </c>
      <c r="R418" s="1" t="s">
        <v>154</v>
      </c>
      <c r="S418" s="1" t="s">
        <v>129</v>
      </c>
    </row>
    <row r="419" spans="1:19" x14ac:dyDescent="0.25">
      <c r="A419" s="48">
        <v>20</v>
      </c>
      <c r="B419" s="1" t="s">
        <v>398</v>
      </c>
      <c r="D419" s="1" t="s">
        <v>71</v>
      </c>
      <c r="E419" s="1" t="s">
        <v>71</v>
      </c>
      <c r="F419" s="1" t="s">
        <v>79</v>
      </c>
      <c r="G419" s="1">
        <v>47</v>
      </c>
      <c r="H419" s="1" t="s">
        <v>76</v>
      </c>
      <c r="I419" s="1" t="s">
        <v>80</v>
      </c>
      <c r="J419" s="1" t="s">
        <v>14</v>
      </c>
      <c r="K419" s="1">
        <v>1</v>
      </c>
      <c r="L419" s="1" t="s">
        <v>85</v>
      </c>
      <c r="M419" s="1" t="s">
        <v>4</v>
      </c>
      <c r="N419" s="1" t="s">
        <v>71</v>
      </c>
      <c r="O419" s="1" t="s">
        <v>16</v>
      </c>
      <c r="P419" s="1" t="s">
        <v>16</v>
      </c>
      <c r="Q419" s="1" t="s">
        <v>97</v>
      </c>
      <c r="R419" s="1" t="s">
        <v>154</v>
      </c>
      <c r="S419" s="1" t="s">
        <v>159</v>
      </c>
    </row>
    <row r="420" spans="1:19" x14ac:dyDescent="0.25">
      <c r="A420" s="48">
        <v>20</v>
      </c>
      <c r="B420" s="1" t="s">
        <v>128</v>
      </c>
      <c r="D420" s="1" t="s">
        <v>71</v>
      </c>
      <c r="E420" s="1" t="s">
        <v>71</v>
      </c>
      <c r="F420" s="1" t="s">
        <v>79</v>
      </c>
      <c r="G420" s="1">
        <v>58</v>
      </c>
      <c r="H420" s="1" t="s">
        <v>76</v>
      </c>
      <c r="I420" s="1" t="s">
        <v>80</v>
      </c>
      <c r="J420" s="1" t="s">
        <v>39</v>
      </c>
      <c r="K420" s="1">
        <v>1</v>
      </c>
      <c r="L420" s="1" t="s">
        <v>81</v>
      </c>
      <c r="M420" s="1" t="s">
        <v>129</v>
      </c>
      <c r="N420" s="1" t="s">
        <v>71</v>
      </c>
      <c r="O420" s="1" t="s">
        <v>129</v>
      </c>
      <c r="P420" s="1" t="s">
        <v>60</v>
      </c>
      <c r="Q420" s="1" t="s">
        <v>98</v>
      </c>
      <c r="R420" s="1" t="s">
        <v>154</v>
      </c>
      <c r="S420" s="1" t="s">
        <v>105</v>
      </c>
    </row>
    <row r="421" spans="1:19" x14ac:dyDescent="0.25">
      <c r="A421" s="48">
        <v>20</v>
      </c>
      <c r="B421" s="1" t="s">
        <v>139</v>
      </c>
      <c r="D421" s="1" t="s">
        <v>71</v>
      </c>
      <c r="E421" s="1" t="s">
        <v>71</v>
      </c>
      <c r="F421" s="1" t="s">
        <v>72</v>
      </c>
      <c r="G421" s="1">
        <v>25</v>
      </c>
      <c r="H421" s="1" t="s">
        <v>125</v>
      </c>
      <c r="I421" s="1" t="s">
        <v>82</v>
      </c>
      <c r="J421" s="1" t="s">
        <v>14</v>
      </c>
      <c r="K421" s="1">
        <v>2</v>
      </c>
      <c r="L421" s="1" t="s">
        <v>86</v>
      </c>
      <c r="M421" s="1" t="s">
        <v>129</v>
      </c>
      <c r="N421" s="1" t="s">
        <v>71</v>
      </c>
      <c r="O421" s="1" t="s">
        <v>129</v>
      </c>
      <c r="P421" s="1" t="s">
        <v>127</v>
      </c>
      <c r="Q421" s="1" t="s">
        <v>99</v>
      </c>
      <c r="R421" s="1" t="s">
        <v>154</v>
      </c>
      <c r="S421" s="1" t="s">
        <v>159</v>
      </c>
    </row>
    <row r="422" spans="1:19" x14ac:dyDescent="0.25">
      <c r="A422" s="48">
        <v>20</v>
      </c>
      <c r="B422" s="1" t="s">
        <v>399</v>
      </c>
      <c r="D422" s="1" t="s">
        <v>71</v>
      </c>
      <c r="E422" s="1" t="s">
        <v>71</v>
      </c>
      <c r="F422" s="1" t="s">
        <v>72</v>
      </c>
      <c r="G422" s="1">
        <v>37</v>
      </c>
      <c r="H422" s="1" t="s">
        <v>76</v>
      </c>
      <c r="I422" s="1" t="s">
        <v>94</v>
      </c>
      <c r="J422" s="1" t="s">
        <v>11</v>
      </c>
      <c r="K422" s="1">
        <v>1</v>
      </c>
      <c r="L422" s="1" t="s">
        <v>74</v>
      </c>
      <c r="M422" s="1" t="s">
        <v>127</v>
      </c>
      <c r="N422" s="1" t="s">
        <v>71</v>
      </c>
      <c r="O422" s="1" t="s">
        <v>127</v>
      </c>
      <c r="P422" s="1" t="s">
        <v>105</v>
      </c>
      <c r="Q422" s="1" t="s">
        <v>98</v>
      </c>
      <c r="R422" s="1" t="s">
        <v>154</v>
      </c>
      <c r="S422" s="1" t="s">
        <v>159</v>
      </c>
    </row>
    <row r="423" spans="1:19" x14ac:dyDescent="0.25">
      <c r="A423" s="48">
        <v>20</v>
      </c>
      <c r="B423" s="1" t="s">
        <v>140</v>
      </c>
      <c r="D423" s="1" t="s">
        <v>71</v>
      </c>
      <c r="E423" s="1" t="s">
        <v>71</v>
      </c>
      <c r="F423" s="1" t="s">
        <v>72</v>
      </c>
      <c r="G423" s="1">
        <v>36</v>
      </c>
      <c r="H423" s="1" t="s">
        <v>125</v>
      </c>
      <c r="I423" s="1" t="s">
        <v>82</v>
      </c>
      <c r="J423" s="1" t="s">
        <v>39</v>
      </c>
      <c r="K423" s="1">
        <v>1</v>
      </c>
      <c r="L423" s="1" t="s">
        <v>81</v>
      </c>
      <c r="M423" s="1" t="s">
        <v>7</v>
      </c>
      <c r="N423" s="1" t="s">
        <v>71</v>
      </c>
      <c r="O423" s="1" t="s">
        <v>16</v>
      </c>
      <c r="P423" s="1" t="s">
        <v>16</v>
      </c>
      <c r="Q423" s="1" t="s">
        <v>97</v>
      </c>
      <c r="R423" s="1" t="s">
        <v>154</v>
      </c>
      <c r="S423" s="1" t="s">
        <v>159</v>
      </c>
    </row>
    <row r="424" spans="1:19" x14ac:dyDescent="0.25">
      <c r="A424" s="48">
        <v>20</v>
      </c>
      <c r="B424" s="1" t="s">
        <v>140</v>
      </c>
      <c r="D424" s="1" t="s">
        <v>71</v>
      </c>
      <c r="E424" s="1" t="s">
        <v>71</v>
      </c>
      <c r="F424" s="1" t="s">
        <v>79</v>
      </c>
      <c r="G424" s="1">
        <v>25</v>
      </c>
      <c r="H424" s="1" t="s">
        <v>78</v>
      </c>
      <c r="I424" s="1" t="s">
        <v>73</v>
      </c>
      <c r="J424" s="1" t="s">
        <v>10</v>
      </c>
      <c r="K424" s="1">
        <v>2</v>
      </c>
      <c r="L424" s="1" t="s">
        <v>74</v>
      </c>
      <c r="M424" s="1" t="s">
        <v>127</v>
      </c>
      <c r="N424" s="1" t="s">
        <v>71</v>
      </c>
      <c r="O424" s="1" t="s">
        <v>127</v>
      </c>
      <c r="P424" s="1" t="s">
        <v>105</v>
      </c>
      <c r="Q424" s="1" t="s">
        <v>97</v>
      </c>
      <c r="R424" s="1" t="s">
        <v>154</v>
      </c>
      <c r="S424" s="1" t="s">
        <v>159</v>
      </c>
    </row>
    <row r="425" spans="1:19" x14ac:dyDescent="0.25">
      <c r="A425" s="48">
        <v>20</v>
      </c>
      <c r="B425" s="1" t="s">
        <v>400</v>
      </c>
      <c r="D425" s="1" t="s">
        <v>71</v>
      </c>
      <c r="E425" s="1" t="s">
        <v>71</v>
      </c>
      <c r="F425" s="1" t="s">
        <v>79</v>
      </c>
      <c r="G425" s="1">
        <v>26</v>
      </c>
      <c r="H425" s="1" t="s">
        <v>76</v>
      </c>
      <c r="I425" s="1" t="s">
        <v>80</v>
      </c>
      <c r="J425" s="1" t="s">
        <v>10</v>
      </c>
      <c r="K425" s="1">
        <v>1</v>
      </c>
      <c r="L425" s="1" t="s">
        <v>74</v>
      </c>
      <c r="M425" s="1" t="s">
        <v>127</v>
      </c>
      <c r="N425" s="1" t="s">
        <v>71</v>
      </c>
      <c r="O425" s="1" t="s">
        <v>16</v>
      </c>
      <c r="P425" s="1" t="s">
        <v>16</v>
      </c>
      <c r="Q425" s="1" t="s">
        <v>97</v>
      </c>
      <c r="R425" s="1" t="s">
        <v>154</v>
      </c>
      <c r="S425" s="1" t="s">
        <v>159</v>
      </c>
    </row>
    <row r="426" spans="1:19" x14ac:dyDescent="0.25">
      <c r="A426" s="48">
        <v>20</v>
      </c>
      <c r="B426" s="1" t="s">
        <v>117</v>
      </c>
      <c r="D426" s="1" t="s">
        <v>71</v>
      </c>
      <c r="E426" s="1" t="s">
        <v>71</v>
      </c>
      <c r="F426" s="1" t="s">
        <v>79</v>
      </c>
      <c r="G426" s="1">
        <v>38</v>
      </c>
      <c r="H426" s="1" t="s">
        <v>76</v>
      </c>
      <c r="I426" s="1" t="s">
        <v>80</v>
      </c>
      <c r="J426" s="1" t="s">
        <v>12</v>
      </c>
      <c r="K426" s="1">
        <v>1</v>
      </c>
      <c r="L426" s="1" t="s">
        <v>74</v>
      </c>
      <c r="M426" s="1" t="s">
        <v>39</v>
      </c>
      <c r="N426" s="1" t="s">
        <v>71</v>
      </c>
      <c r="O426" s="1" t="s">
        <v>127</v>
      </c>
      <c r="P426" s="1" t="s">
        <v>105</v>
      </c>
      <c r="Q426" s="1" t="s">
        <v>97</v>
      </c>
      <c r="R426" s="1" t="s">
        <v>154</v>
      </c>
      <c r="S426" s="1" t="s">
        <v>159</v>
      </c>
    </row>
    <row r="427" spans="1:19" x14ac:dyDescent="0.25">
      <c r="A427" s="48">
        <v>20</v>
      </c>
      <c r="B427" s="1" t="s">
        <v>118</v>
      </c>
      <c r="D427" s="1" t="s">
        <v>71</v>
      </c>
      <c r="E427" s="1" t="s">
        <v>71</v>
      </c>
      <c r="F427" s="1" t="s">
        <v>79</v>
      </c>
      <c r="G427" s="1">
        <v>45</v>
      </c>
      <c r="H427" s="1" t="s">
        <v>76</v>
      </c>
      <c r="I427" s="1" t="s">
        <v>80</v>
      </c>
      <c r="J427" s="1" t="s">
        <v>39</v>
      </c>
      <c r="K427" s="1">
        <v>2</v>
      </c>
      <c r="L427" s="1" t="s">
        <v>85</v>
      </c>
      <c r="M427" s="1" t="s">
        <v>4</v>
      </c>
      <c r="N427" s="1" t="s">
        <v>71</v>
      </c>
      <c r="O427" s="1" t="s">
        <v>105</v>
      </c>
      <c r="P427" s="1" t="s">
        <v>127</v>
      </c>
      <c r="Q427" s="1" t="s">
        <v>98</v>
      </c>
      <c r="R427" s="1" t="s">
        <v>154</v>
      </c>
      <c r="S427" s="1" t="s">
        <v>159</v>
      </c>
    </row>
    <row r="428" spans="1:19" x14ac:dyDescent="0.25">
      <c r="A428" s="48">
        <v>20</v>
      </c>
      <c r="B428" s="1" t="s">
        <v>144</v>
      </c>
      <c r="D428" s="1" t="s">
        <v>71</v>
      </c>
      <c r="E428" s="1" t="s">
        <v>71</v>
      </c>
      <c r="F428" s="1" t="s">
        <v>72</v>
      </c>
      <c r="G428" s="1">
        <v>42</v>
      </c>
      <c r="H428" s="1" t="s">
        <v>78</v>
      </c>
      <c r="I428" s="1" t="s">
        <v>82</v>
      </c>
      <c r="J428" s="1" t="s">
        <v>10</v>
      </c>
      <c r="K428" s="1">
        <v>1</v>
      </c>
      <c r="L428" s="1" t="s">
        <v>74</v>
      </c>
      <c r="M428" s="1" t="s">
        <v>127</v>
      </c>
      <c r="N428" s="1" t="s">
        <v>71</v>
      </c>
      <c r="O428" s="1" t="s">
        <v>127</v>
      </c>
      <c r="P428" s="1" t="s">
        <v>120</v>
      </c>
      <c r="Q428" s="1" t="s">
        <v>97</v>
      </c>
      <c r="R428" s="1" t="s">
        <v>154</v>
      </c>
      <c r="S428" s="1" t="s">
        <v>159</v>
      </c>
    </row>
    <row r="429" spans="1:19" x14ac:dyDescent="0.25">
      <c r="A429" s="48">
        <v>20</v>
      </c>
      <c r="B429" s="1" t="s">
        <v>134</v>
      </c>
      <c r="D429" s="1" t="s">
        <v>71</v>
      </c>
      <c r="E429" s="1" t="s">
        <v>71</v>
      </c>
      <c r="F429" s="1" t="s">
        <v>79</v>
      </c>
      <c r="G429" s="1">
        <v>25</v>
      </c>
      <c r="H429" s="1" t="s">
        <v>125</v>
      </c>
      <c r="I429" s="1" t="s">
        <v>73</v>
      </c>
      <c r="J429" s="1" t="s">
        <v>10</v>
      </c>
      <c r="K429" s="1">
        <v>2</v>
      </c>
      <c r="L429" s="1" t="s">
        <v>74</v>
      </c>
      <c r="M429" s="1" t="s">
        <v>127</v>
      </c>
      <c r="N429" s="1" t="s">
        <v>71</v>
      </c>
      <c r="O429" s="1" t="s">
        <v>127</v>
      </c>
      <c r="P429" s="1" t="s">
        <v>105</v>
      </c>
      <c r="Q429" s="1" t="s">
        <v>98</v>
      </c>
      <c r="R429" s="1" t="s">
        <v>154</v>
      </c>
      <c r="S429" s="1" t="s">
        <v>159</v>
      </c>
    </row>
    <row r="430" spans="1:19" x14ac:dyDescent="0.25">
      <c r="A430" s="48">
        <v>20</v>
      </c>
      <c r="B430" s="1" t="s">
        <v>141</v>
      </c>
      <c r="D430" s="1" t="s">
        <v>71</v>
      </c>
      <c r="E430" s="1" t="s">
        <v>71</v>
      </c>
      <c r="F430" s="1" t="s">
        <v>79</v>
      </c>
      <c r="G430" s="1">
        <v>58</v>
      </c>
      <c r="H430" s="1" t="s">
        <v>76</v>
      </c>
      <c r="I430" s="1" t="s">
        <v>80</v>
      </c>
      <c r="J430" s="1" t="s">
        <v>39</v>
      </c>
      <c r="K430" s="1">
        <v>1</v>
      </c>
      <c r="L430" s="1" t="s">
        <v>88</v>
      </c>
      <c r="M430" s="1" t="s">
        <v>105</v>
      </c>
      <c r="N430" s="1" t="s">
        <v>71</v>
      </c>
      <c r="O430" s="1" t="s">
        <v>105</v>
      </c>
      <c r="P430" s="1" t="s">
        <v>127</v>
      </c>
      <c r="Q430" s="1" t="s">
        <v>97</v>
      </c>
      <c r="R430" s="1" t="s">
        <v>154</v>
      </c>
      <c r="S430" s="1" t="s">
        <v>159</v>
      </c>
    </row>
    <row r="431" spans="1:19" x14ac:dyDescent="0.25">
      <c r="A431" s="48">
        <v>20</v>
      </c>
      <c r="B431" s="1" t="s">
        <v>401</v>
      </c>
      <c r="D431" s="1" t="s">
        <v>71</v>
      </c>
      <c r="E431" s="1" t="s">
        <v>71</v>
      </c>
      <c r="F431" s="1" t="s">
        <v>72</v>
      </c>
      <c r="G431" s="1">
        <v>55</v>
      </c>
      <c r="H431" s="1" t="s">
        <v>76</v>
      </c>
      <c r="I431" s="1" t="s">
        <v>89</v>
      </c>
      <c r="J431" s="1" t="s">
        <v>10</v>
      </c>
      <c r="K431" s="1">
        <v>2</v>
      </c>
      <c r="L431" s="1" t="s">
        <v>74</v>
      </c>
      <c r="M431" s="1" t="s">
        <v>127</v>
      </c>
      <c r="N431" s="1" t="s">
        <v>71</v>
      </c>
      <c r="O431" s="1" t="s">
        <v>127</v>
      </c>
      <c r="P431" s="1" t="s">
        <v>105</v>
      </c>
      <c r="Q431" s="1" t="s">
        <v>98</v>
      </c>
      <c r="R431" s="1" t="s">
        <v>154</v>
      </c>
      <c r="S431" s="1" t="s">
        <v>159</v>
      </c>
    </row>
    <row r="432" spans="1:19" x14ac:dyDescent="0.25">
      <c r="A432" s="48">
        <v>20</v>
      </c>
      <c r="B432" s="1" t="s">
        <v>402</v>
      </c>
      <c r="D432" s="1" t="s">
        <v>71</v>
      </c>
      <c r="E432" s="1" t="s">
        <v>71</v>
      </c>
      <c r="F432" s="1" t="s">
        <v>72</v>
      </c>
      <c r="G432" s="1">
        <v>28</v>
      </c>
      <c r="H432" s="1" t="s">
        <v>78</v>
      </c>
      <c r="I432" s="1" t="s">
        <v>73</v>
      </c>
      <c r="J432" s="1" t="s">
        <v>10</v>
      </c>
      <c r="K432" s="1">
        <v>1</v>
      </c>
      <c r="L432" s="1" t="s">
        <v>90</v>
      </c>
      <c r="M432" s="1" t="s">
        <v>127</v>
      </c>
      <c r="N432" s="1" t="s">
        <v>71</v>
      </c>
      <c r="O432" s="1" t="s">
        <v>127</v>
      </c>
      <c r="P432" s="1" t="s">
        <v>127</v>
      </c>
      <c r="Q432" s="1" t="s">
        <v>97</v>
      </c>
      <c r="R432" s="1" t="s">
        <v>154</v>
      </c>
      <c r="S432" s="1" t="s">
        <v>159</v>
      </c>
    </row>
    <row r="433" spans="1:19" x14ac:dyDescent="0.25">
      <c r="A433" s="48">
        <v>20</v>
      </c>
      <c r="B433" s="1" t="s">
        <v>403</v>
      </c>
      <c r="D433" s="1" t="s">
        <v>71</v>
      </c>
      <c r="E433" s="1" t="s">
        <v>71</v>
      </c>
      <c r="F433" s="1" t="s">
        <v>72</v>
      </c>
      <c r="G433" s="1">
        <v>45</v>
      </c>
      <c r="H433" s="1" t="s">
        <v>78</v>
      </c>
      <c r="I433" s="1" t="s">
        <v>94</v>
      </c>
      <c r="J433" s="1" t="s">
        <v>39</v>
      </c>
      <c r="K433" s="1">
        <v>1</v>
      </c>
      <c r="L433" s="1" t="s">
        <v>81</v>
      </c>
      <c r="M433" s="1" t="s">
        <v>129</v>
      </c>
      <c r="N433" s="1" t="s">
        <v>71</v>
      </c>
      <c r="O433" s="1" t="s">
        <v>129</v>
      </c>
      <c r="P433" s="1" t="s">
        <v>127</v>
      </c>
      <c r="Q433" s="1" t="s">
        <v>97</v>
      </c>
      <c r="R433" s="1" t="s">
        <v>154</v>
      </c>
      <c r="S433" s="1" t="s">
        <v>159</v>
      </c>
    </row>
    <row r="434" spans="1:19" x14ac:dyDescent="0.25">
      <c r="A434" s="48">
        <v>20</v>
      </c>
      <c r="B434" s="1" t="s">
        <v>404</v>
      </c>
      <c r="D434" s="1" t="s">
        <v>71</v>
      </c>
      <c r="E434" s="1" t="s">
        <v>71</v>
      </c>
      <c r="F434" s="1" t="s">
        <v>79</v>
      </c>
      <c r="G434" s="1">
        <v>35</v>
      </c>
      <c r="H434" s="1" t="s">
        <v>78</v>
      </c>
      <c r="I434" s="1" t="s">
        <v>80</v>
      </c>
      <c r="J434" s="1" t="s">
        <v>75</v>
      </c>
      <c r="K434" s="1">
        <v>2</v>
      </c>
      <c r="L434" s="1" t="s">
        <v>85</v>
      </c>
      <c r="M434" s="1" t="s">
        <v>4</v>
      </c>
      <c r="N434" s="1" t="s">
        <v>71</v>
      </c>
      <c r="O434" s="1" t="s">
        <v>16</v>
      </c>
      <c r="P434" s="1" t="s">
        <v>16</v>
      </c>
      <c r="Q434" s="1" t="s">
        <v>99</v>
      </c>
      <c r="R434" s="1" t="s">
        <v>154</v>
      </c>
      <c r="S434" s="1" t="s">
        <v>159</v>
      </c>
    </row>
    <row r="435" spans="1:19" x14ac:dyDescent="0.25">
      <c r="A435" s="48">
        <v>20</v>
      </c>
      <c r="B435" s="1" t="s">
        <v>135</v>
      </c>
      <c r="D435" s="1" t="s">
        <v>71</v>
      </c>
      <c r="E435" s="1" t="s">
        <v>71</v>
      </c>
      <c r="F435" s="1" t="s">
        <v>79</v>
      </c>
      <c r="G435" s="1">
        <v>29</v>
      </c>
      <c r="H435" s="1" t="s">
        <v>76</v>
      </c>
      <c r="I435" s="1" t="s">
        <v>80</v>
      </c>
      <c r="J435" s="1" t="s">
        <v>10</v>
      </c>
      <c r="K435" s="1">
        <v>2</v>
      </c>
      <c r="L435" s="1" t="s">
        <v>90</v>
      </c>
      <c r="M435" s="1" t="s">
        <v>127</v>
      </c>
      <c r="N435" s="1" t="s">
        <v>71</v>
      </c>
      <c r="O435" s="1" t="s">
        <v>127</v>
      </c>
      <c r="P435" s="1" t="s">
        <v>129</v>
      </c>
      <c r="Q435" s="1" t="s">
        <v>97</v>
      </c>
      <c r="R435" s="1" t="s">
        <v>154</v>
      </c>
      <c r="S435" s="1" t="s">
        <v>159</v>
      </c>
    </row>
    <row r="436" spans="1:19" x14ac:dyDescent="0.25">
      <c r="A436" s="48">
        <v>20</v>
      </c>
      <c r="B436" s="1" t="s">
        <v>405</v>
      </c>
      <c r="D436" s="1" t="s">
        <v>71</v>
      </c>
      <c r="E436" s="1" t="s">
        <v>71</v>
      </c>
      <c r="F436" s="1" t="s">
        <v>72</v>
      </c>
      <c r="G436" s="1">
        <v>39</v>
      </c>
      <c r="H436" s="1" t="s">
        <v>78</v>
      </c>
      <c r="I436" s="1" t="s">
        <v>89</v>
      </c>
      <c r="J436" s="1" t="s">
        <v>39</v>
      </c>
      <c r="K436" s="1">
        <v>2</v>
      </c>
      <c r="L436" s="1" t="s">
        <v>81</v>
      </c>
      <c r="M436" s="1" t="s">
        <v>129</v>
      </c>
      <c r="N436" s="1" t="s">
        <v>71</v>
      </c>
      <c r="O436" s="1" t="s">
        <v>129</v>
      </c>
      <c r="P436" s="1" t="s">
        <v>127</v>
      </c>
      <c r="Q436" s="1" t="s">
        <v>97</v>
      </c>
      <c r="R436" s="1" t="s">
        <v>154</v>
      </c>
      <c r="S436" s="1" t="s">
        <v>159</v>
      </c>
    </row>
    <row r="437" spans="1:19" x14ac:dyDescent="0.25">
      <c r="A437" s="48">
        <v>21</v>
      </c>
      <c r="B437" s="1" t="s">
        <v>406</v>
      </c>
      <c r="D437" s="1" t="s">
        <v>71</v>
      </c>
      <c r="E437" s="1" t="s">
        <v>71</v>
      </c>
      <c r="F437" s="1" t="s">
        <v>72</v>
      </c>
      <c r="G437" s="1">
        <v>38</v>
      </c>
      <c r="H437" s="1" t="s">
        <v>76</v>
      </c>
      <c r="I437" s="1" t="s">
        <v>77</v>
      </c>
      <c r="J437" s="1" t="s">
        <v>39</v>
      </c>
      <c r="K437" s="1">
        <v>1</v>
      </c>
      <c r="L437" s="1" t="s">
        <v>388</v>
      </c>
      <c r="M437" s="1" t="s">
        <v>11</v>
      </c>
      <c r="N437" s="1" t="s">
        <v>71</v>
      </c>
      <c r="O437" s="1" t="s">
        <v>129</v>
      </c>
      <c r="P437" s="1" t="s">
        <v>120</v>
      </c>
      <c r="Q437" s="1" t="s">
        <v>97</v>
      </c>
      <c r="R437" s="1" t="s">
        <v>154</v>
      </c>
      <c r="S437" s="1" t="s">
        <v>159</v>
      </c>
    </row>
    <row r="438" spans="1:19" x14ac:dyDescent="0.25">
      <c r="A438" s="48">
        <v>21</v>
      </c>
      <c r="B438" s="1" t="s">
        <v>407</v>
      </c>
      <c r="D438" s="1" t="s">
        <v>71</v>
      </c>
      <c r="E438" s="1" t="s">
        <v>71</v>
      </c>
      <c r="F438" s="1" t="s">
        <v>72</v>
      </c>
      <c r="G438" s="1">
        <v>51</v>
      </c>
      <c r="H438" s="1" t="s">
        <v>78</v>
      </c>
      <c r="I438" s="1" t="s">
        <v>82</v>
      </c>
      <c r="J438" s="1" t="s">
        <v>17</v>
      </c>
      <c r="K438" s="1">
        <v>1</v>
      </c>
      <c r="L438" s="1" t="s">
        <v>92</v>
      </c>
      <c r="M438" s="1" t="s">
        <v>4</v>
      </c>
      <c r="N438" s="1" t="s">
        <v>71</v>
      </c>
      <c r="O438" s="1" t="s">
        <v>105</v>
      </c>
      <c r="P438" s="1" t="s">
        <v>120</v>
      </c>
      <c r="Q438" s="1" t="s">
        <v>99</v>
      </c>
      <c r="R438" s="1" t="s">
        <v>154</v>
      </c>
      <c r="S438" s="1" t="s">
        <v>159</v>
      </c>
    </row>
    <row r="439" spans="1:19" x14ac:dyDescent="0.25">
      <c r="A439" s="48">
        <v>21</v>
      </c>
      <c r="B439" s="1" t="s">
        <v>408</v>
      </c>
      <c r="D439" s="1" t="s">
        <v>71</v>
      </c>
      <c r="E439" s="1" t="s">
        <v>71</v>
      </c>
      <c r="F439" s="1" t="s">
        <v>79</v>
      </c>
      <c r="G439" s="1">
        <v>57</v>
      </c>
      <c r="H439" s="1" t="s">
        <v>126</v>
      </c>
      <c r="I439" s="1" t="s">
        <v>80</v>
      </c>
      <c r="J439" s="1" t="s">
        <v>39</v>
      </c>
      <c r="K439" s="1">
        <v>1</v>
      </c>
      <c r="L439" s="1" t="s">
        <v>86</v>
      </c>
      <c r="M439" s="1" t="s">
        <v>129</v>
      </c>
      <c r="N439" s="1" t="s">
        <v>71</v>
      </c>
      <c r="O439" s="1" t="s">
        <v>129</v>
      </c>
      <c r="P439" s="1" t="s">
        <v>127</v>
      </c>
      <c r="Q439" s="1" t="s">
        <v>99</v>
      </c>
      <c r="R439" s="1" t="s">
        <v>154</v>
      </c>
      <c r="S439" s="1" t="s">
        <v>159</v>
      </c>
    </row>
    <row r="440" spans="1:19" x14ac:dyDescent="0.25">
      <c r="A440" s="48">
        <v>21</v>
      </c>
      <c r="B440" s="1" t="s">
        <v>409</v>
      </c>
      <c r="D440" s="1" t="s">
        <v>71</v>
      </c>
      <c r="E440" s="1" t="s">
        <v>71</v>
      </c>
      <c r="F440" s="1" t="s">
        <v>72</v>
      </c>
      <c r="G440" s="1">
        <v>22</v>
      </c>
      <c r="H440" s="1" t="s">
        <v>125</v>
      </c>
      <c r="I440" s="1" t="s">
        <v>73</v>
      </c>
      <c r="J440" s="1" t="s">
        <v>12</v>
      </c>
      <c r="K440" s="1">
        <v>1</v>
      </c>
      <c r="L440" s="1" t="s">
        <v>85</v>
      </c>
      <c r="M440" s="1" t="s">
        <v>4</v>
      </c>
      <c r="N440" s="1" t="s">
        <v>71</v>
      </c>
      <c r="O440" s="1" t="s">
        <v>105</v>
      </c>
      <c r="P440" s="1" t="s">
        <v>127</v>
      </c>
      <c r="Q440" s="1" t="s">
        <v>99</v>
      </c>
      <c r="R440" s="1" t="s">
        <v>154</v>
      </c>
      <c r="S440" s="1" t="s">
        <v>159</v>
      </c>
    </row>
    <row r="441" spans="1:19" x14ac:dyDescent="0.25">
      <c r="A441" s="48">
        <v>21</v>
      </c>
      <c r="B441" s="1" t="s">
        <v>410</v>
      </c>
      <c r="D441" s="1" t="s">
        <v>71</v>
      </c>
      <c r="E441" s="1" t="s">
        <v>71</v>
      </c>
      <c r="F441" s="1" t="s">
        <v>79</v>
      </c>
      <c r="G441" s="1">
        <v>49</v>
      </c>
      <c r="H441" s="1" t="s">
        <v>78</v>
      </c>
      <c r="I441" s="1" t="s">
        <v>80</v>
      </c>
      <c r="J441" s="1" t="s">
        <v>10</v>
      </c>
      <c r="K441" s="1">
        <v>1</v>
      </c>
      <c r="L441" s="1" t="s">
        <v>90</v>
      </c>
      <c r="M441" s="1" t="s">
        <v>39</v>
      </c>
      <c r="N441" s="1" t="s">
        <v>71</v>
      </c>
      <c r="O441" s="1" t="s">
        <v>127</v>
      </c>
      <c r="P441" s="1" t="s">
        <v>120</v>
      </c>
      <c r="Q441" s="1" t="s">
        <v>99</v>
      </c>
      <c r="R441" s="1" t="s">
        <v>154</v>
      </c>
      <c r="S441" s="1" t="s">
        <v>159</v>
      </c>
    </row>
    <row r="442" spans="1:19" x14ac:dyDescent="0.25">
      <c r="A442" s="48">
        <v>21</v>
      </c>
      <c r="B442" s="1" t="s">
        <v>411</v>
      </c>
      <c r="D442" s="1" t="s">
        <v>71</v>
      </c>
      <c r="E442" s="1" t="s">
        <v>71</v>
      </c>
      <c r="F442" s="1" t="s">
        <v>79</v>
      </c>
      <c r="G442" s="1">
        <v>54</v>
      </c>
      <c r="H442" s="1" t="s">
        <v>125</v>
      </c>
      <c r="I442" s="1" t="s">
        <v>89</v>
      </c>
      <c r="J442" s="1" t="s">
        <v>3</v>
      </c>
      <c r="K442" s="1">
        <v>1</v>
      </c>
      <c r="L442" s="1" t="s">
        <v>81</v>
      </c>
      <c r="M442" s="1" t="s">
        <v>129</v>
      </c>
      <c r="N442" s="1" t="s">
        <v>71</v>
      </c>
      <c r="O442" s="1" t="s">
        <v>129</v>
      </c>
      <c r="P442" s="1" t="s">
        <v>120</v>
      </c>
      <c r="Q442" s="1" t="s">
        <v>99</v>
      </c>
      <c r="R442" s="1" t="s">
        <v>154</v>
      </c>
      <c r="S442" s="1" t="s">
        <v>159</v>
      </c>
    </row>
    <row r="443" spans="1:19" x14ac:dyDescent="0.25">
      <c r="A443" s="48">
        <v>21</v>
      </c>
      <c r="B443" s="1" t="s">
        <v>412</v>
      </c>
      <c r="D443" s="1" t="s">
        <v>71</v>
      </c>
      <c r="E443" s="1" t="s">
        <v>71</v>
      </c>
      <c r="F443" s="1" t="s">
        <v>79</v>
      </c>
      <c r="G443" s="1">
        <v>61</v>
      </c>
      <c r="H443" s="1" t="s">
        <v>126</v>
      </c>
      <c r="I443" s="1" t="s">
        <v>80</v>
      </c>
      <c r="J443" s="1" t="s">
        <v>10</v>
      </c>
      <c r="K443" s="1">
        <v>1</v>
      </c>
      <c r="L443" s="1" t="s">
        <v>88</v>
      </c>
      <c r="M443" s="1" t="s">
        <v>105</v>
      </c>
      <c r="N443" s="1" t="s">
        <v>71</v>
      </c>
      <c r="O443" s="1" t="s">
        <v>105</v>
      </c>
      <c r="P443" s="1" t="s">
        <v>127</v>
      </c>
      <c r="Q443" s="1" t="s">
        <v>99</v>
      </c>
      <c r="R443" s="1" t="s">
        <v>154</v>
      </c>
      <c r="S443" s="1" t="s">
        <v>159</v>
      </c>
    </row>
    <row r="444" spans="1:19" x14ac:dyDescent="0.25">
      <c r="A444" s="48">
        <v>21</v>
      </c>
      <c r="B444" s="1" t="s">
        <v>413</v>
      </c>
      <c r="D444" s="1" t="s">
        <v>71</v>
      </c>
      <c r="E444" s="1" t="s">
        <v>71</v>
      </c>
      <c r="F444" s="1" t="s">
        <v>72</v>
      </c>
      <c r="G444" s="1">
        <v>28</v>
      </c>
      <c r="H444" s="1" t="s">
        <v>78</v>
      </c>
      <c r="I444" s="1" t="s">
        <v>96</v>
      </c>
      <c r="J444" s="1" t="s">
        <v>3</v>
      </c>
      <c r="K444" s="1">
        <v>1</v>
      </c>
      <c r="L444" s="1" t="s">
        <v>86</v>
      </c>
      <c r="M444" s="1" t="s">
        <v>129</v>
      </c>
      <c r="N444" s="1" t="s">
        <v>71</v>
      </c>
      <c r="O444" s="1" t="s">
        <v>129</v>
      </c>
      <c r="P444" s="1" t="s">
        <v>60</v>
      </c>
      <c r="Q444" s="1" t="s">
        <v>99</v>
      </c>
      <c r="R444" s="1" t="s">
        <v>154</v>
      </c>
      <c r="S444" s="1" t="s">
        <v>159</v>
      </c>
    </row>
    <row r="445" spans="1:19" x14ac:dyDescent="0.25">
      <c r="A445" s="48">
        <v>21</v>
      </c>
      <c r="B445" s="1" t="s">
        <v>414</v>
      </c>
      <c r="D445" s="1" t="s">
        <v>71</v>
      </c>
      <c r="E445" s="1" t="s">
        <v>71</v>
      </c>
      <c r="F445" s="1" t="s">
        <v>79</v>
      </c>
      <c r="G445" s="1">
        <v>32</v>
      </c>
      <c r="H445" s="1" t="s">
        <v>125</v>
      </c>
      <c r="I445" s="1" t="s">
        <v>80</v>
      </c>
      <c r="J445" s="1" t="s">
        <v>11</v>
      </c>
      <c r="K445" s="1">
        <v>1</v>
      </c>
      <c r="L445" s="1" t="s">
        <v>91</v>
      </c>
      <c r="M445" s="1" t="s">
        <v>3</v>
      </c>
      <c r="N445" s="1" t="s">
        <v>71</v>
      </c>
      <c r="O445" s="1" t="s">
        <v>105</v>
      </c>
      <c r="P445" s="1" t="s">
        <v>127</v>
      </c>
      <c r="Q445" s="1" t="s">
        <v>99</v>
      </c>
      <c r="R445" s="1" t="s">
        <v>154</v>
      </c>
      <c r="S445" s="1" t="s">
        <v>159</v>
      </c>
    </row>
    <row r="446" spans="1:19" x14ac:dyDescent="0.25">
      <c r="A446" s="48">
        <v>21</v>
      </c>
      <c r="B446" s="1" t="s">
        <v>415</v>
      </c>
      <c r="D446" s="1" t="s">
        <v>71</v>
      </c>
      <c r="E446" s="1" t="s">
        <v>71</v>
      </c>
      <c r="F446" s="1" t="s">
        <v>72</v>
      </c>
      <c r="G446" s="1">
        <v>29</v>
      </c>
      <c r="H446" s="1" t="s">
        <v>125</v>
      </c>
      <c r="I446" s="1" t="s">
        <v>73</v>
      </c>
      <c r="J446" s="1" t="s">
        <v>11</v>
      </c>
      <c r="K446" s="1">
        <v>1</v>
      </c>
      <c r="L446" s="1" t="s">
        <v>93</v>
      </c>
      <c r="M446" s="1" t="s">
        <v>16</v>
      </c>
      <c r="N446" s="1" t="s">
        <v>71</v>
      </c>
      <c r="O446" s="1" t="s">
        <v>127</v>
      </c>
      <c r="P446" s="1" t="s">
        <v>127</v>
      </c>
      <c r="Q446" s="1" t="s">
        <v>99</v>
      </c>
      <c r="R446" s="1" t="s">
        <v>154</v>
      </c>
      <c r="S446" s="1" t="s">
        <v>159</v>
      </c>
    </row>
    <row r="447" spans="1:19" x14ac:dyDescent="0.25">
      <c r="A447" s="48">
        <v>21</v>
      </c>
      <c r="B447" s="1" t="s">
        <v>416</v>
      </c>
      <c r="D447" s="1" t="s">
        <v>71</v>
      </c>
      <c r="E447" s="1" t="s">
        <v>71</v>
      </c>
      <c r="F447" s="1" t="s">
        <v>72</v>
      </c>
      <c r="G447" s="1">
        <v>23</v>
      </c>
      <c r="H447" s="1" t="s">
        <v>125</v>
      </c>
      <c r="I447" s="1" t="s">
        <v>73</v>
      </c>
      <c r="J447" s="1" t="s">
        <v>17</v>
      </c>
      <c r="K447" s="1">
        <v>1</v>
      </c>
      <c r="L447" s="1" t="s">
        <v>91</v>
      </c>
      <c r="M447" s="1" t="s">
        <v>105</v>
      </c>
      <c r="N447" s="1" t="s">
        <v>71</v>
      </c>
      <c r="O447" s="1" t="s">
        <v>105</v>
      </c>
      <c r="P447" s="1" t="s">
        <v>127</v>
      </c>
      <c r="Q447" s="1" t="s">
        <v>97</v>
      </c>
      <c r="R447" s="1" t="s">
        <v>154</v>
      </c>
      <c r="S447" s="1" t="s">
        <v>159</v>
      </c>
    </row>
    <row r="448" spans="1:19" x14ac:dyDescent="0.25">
      <c r="A448" s="48">
        <v>21</v>
      </c>
      <c r="B448" s="1" t="s">
        <v>416</v>
      </c>
      <c r="D448" s="1" t="s">
        <v>71</v>
      </c>
      <c r="E448" s="1" t="s">
        <v>71</v>
      </c>
      <c r="F448" s="1" t="s">
        <v>72</v>
      </c>
      <c r="G448" s="1">
        <v>61</v>
      </c>
      <c r="H448" s="1" t="s">
        <v>125</v>
      </c>
      <c r="I448" s="1" t="s">
        <v>83</v>
      </c>
      <c r="J448" s="1" t="s">
        <v>39</v>
      </c>
      <c r="K448" s="1">
        <v>1</v>
      </c>
      <c r="L448" s="1" t="s">
        <v>81</v>
      </c>
      <c r="M448" s="1" t="s">
        <v>129</v>
      </c>
      <c r="N448" s="1" t="s">
        <v>71</v>
      </c>
      <c r="O448" s="1" t="s">
        <v>129</v>
      </c>
      <c r="P448" s="1" t="s">
        <v>127</v>
      </c>
      <c r="Q448" s="1" t="s">
        <v>97</v>
      </c>
      <c r="R448" s="1" t="s">
        <v>154</v>
      </c>
      <c r="S448" s="1" t="s">
        <v>159</v>
      </c>
    </row>
    <row r="449" spans="1:19" x14ac:dyDescent="0.25">
      <c r="A449" s="48">
        <v>21</v>
      </c>
      <c r="B449" s="1" t="s">
        <v>416</v>
      </c>
      <c r="D449" s="1" t="s">
        <v>71</v>
      </c>
      <c r="E449" s="1" t="s">
        <v>71</v>
      </c>
      <c r="F449" s="1" t="s">
        <v>72</v>
      </c>
      <c r="G449" s="1">
        <v>19</v>
      </c>
      <c r="H449" s="1" t="s">
        <v>78</v>
      </c>
      <c r="I449" s="1" t="s">
        <v>73</v>
      </c>
      <c r="J449" s="1" t="s">
        <v>10</v>
      </c>
      <c r="K449" s="1">
        <v>1</v>
      </c>
      <c r="L449" s="1" t="s">
        <v>91</v>
      </c>
      <c r="M449" s="1" t="s">
        <v>105</v>
      </c>
      <c r="N449" s="1" t="s">
        <v>71</v>
      </c>
      <c r="O449" s="1" t="s">
        <v>105</v>
      </c>
      <c r="P449" s="1" t="s">
        <v>120</v>
      </c>
      <c r="Q449" s="1" t="s">
        <v>97</v>
      </c>
      <c r="R449" s="1" t="s">
        <v>154</v>
      </c>
      <c r="S449" s="1" t="s">
        <v>105</v>
      </c>
    </row>
    <row r="450" spans="1:19" x14ac:dyDescent="0.25">
      <c r="A450" s="48">
        <v>21</v>
      </c>
      <c r="B450" s="1" t="s">
        <v>416</v>
      </c>
      <c r="D450" s="1" t="s">
        <v>71</v>
      </c>
      <c r="E450" s="1" t="s">
        <v>71</v>
      </c>
      <c r="F450" s="1" t="s">
        <v>79</v>
      </c>
      <c r="G450" s="1">
        <v>49</v>
      </c>
      <c r="H450" s="1" t="s">
        <v>78</v>
      </c>
      <c r="I450" s="1" t="s">
        <v>80</v>
      </c>
      <c r="J450" s="1" t="s">
        <v>12</v>
      </c>
      <c r="K450" s="1">
        <v>1</v>
      </c>
      <c r="L450" s="1" t="s">
        <v>75</v>
      </c>
      <c r="M450" s="1" t="s">
        <v>120</v>
      </c>
      <c r="N450" s="1" t="s">
        <v>71</v>
      </c>
      <c r="O450" s="1" t="s">
        <v>120</v>
      </c>
      <c r="P450" s="1" t="s">
        <v>129</v>
      </c>
      <c r="Q450" s="1" t="s">
        <v>100</v>
      </c>
      <c r="R450" s="1" t="s">
        <v>154</v>
      </c>
      <c r="S450" s="1" t="s">
        <v>159</v>
      </c>
    </row>
    <row r="451" spans="1:19" x14ac:dyDescent="0.25">
      <c r="A451" s="48">
        <v>21</v>
      </c>
      <c r="B451" s="1" t="s">
        <v>416</v>
      </c>
      <c r="D451" s="1" t="s">
        <v>71</v>
      </c>
      <c r="E451" s="1" t="s">
        <v>71</v>
      </c>
      <c r="F451" s="1" t="s">
        <v>72</v>
      </c>
      <c r="G451" s="1">
        <v>20</v>
      </c>
      <c r="H451" s="1" t="s">
        <v>125</v>
      </c>
      <c r="I451" s="1" t="s">
        <v>73</v>
      </c>
      <c r="J451" s="1" t="s">
        <v>7</v>
      </c>
      <c r="K451" s="1">
        <v>1</v>
      </c>
      <c r="L451" s="1" t="s">
        <v>75</v>
      </c>
      <c r="M451" s="1" t="s">
        <v>120</v>
      </c>
      <c r="N451" s="1" t="s">
        <v>71</v>
      </c>
      <c r="O451" s="1" t="s">
        <v>120</v>
      </c>
      <c r="P451" s="1" t="s">
        <v>129</v>
      </c>
      <c r="Q451" s="1" t="s">
        <v>99</v>
      </c>
      <c r="R451" s="1" t="s">
        <v>154</v>
      </c>
      <c r="S451" s="1" t="s">
        <v>159</v>
      </c>
    </row>
    <row r="452" spans="1:19" x14ac:dyDescent="0.25">
      <c r="A452" s="48">
        <v>21</v>
      </c>
      <c r="B452" s="1" t="s">
        <v>416</v>
      </c>
      <c r="D452" s="1" t="s">
        <v>71</v>
      </c>
      <c r="E452" s="1" t="s">
        <v>71</v>
      </c>
      <c r="F452" s="1" t="s">
        <v>79</v>
      </c>
      <c r="G452" s="1">
        <v>38</v>
      </c>
      <c r="H452" s="1" t="s">
        <v>125</v>
      </c>
      <c r="I452" s="1" t="s">
        <v>80</v>
      </c>
      <c r="J452" s="1" t="s">
        <v>12</v>
      </c>
      <c r="K452" s="1">
        <v>1</v>
      </c>
      <c r="L452" s="1" t="s">
        <v>75</v>
      </c>
      <c r="M452" s="1" t="s">
        <v>120</v>
      </c>
      <c r="N452" s="1" t="s">
        <v>71</v>
      </c>
      <c r="O452" s="1" t="s">
        <v>120</v>
      </c>
      <c r="P452" s="1" t="s">
        <v>127</v>
      </c>
      <c r="Q452" s="1" t="s">
        <v>99</v>
      </c>
      <c r="R452" s="1" t="s">
        <v>154</v>
      </c>
      <c r="S452" s="1" t="s">
        <v>159</v>
      </c>
    </row>
    <row r="453" spans="1:19" x14ac:dyDescent="0.25">
      <c r="A453" s="48">
        <v>21</v>
      </c>
      <c r="B453" s="1" t="s">
        <v>416</v>
      </c>
      <c r="D453" s="1" t="s">
        <v>71</v>
      </c>
      <c r="E453" s="1" t="s">
        <v>71</v>
      </c>
      <c r="F453" s="1" t="s">
        <v>72</v>
      </c>
      <c r="G453" s="1">
        <v>35</v>
      </c>
      <c r="H453" s="1" t="s">
        <v>125</v>
      </c>
      <c r="I453" s="1" t="s">
        <v>95</v>
      </c>
      <c r="J453" s="1" t="s">
        <v>17</v>
      </c>
      <c r="K453" s="1">
        <v>1</v>
      </c>
      <c r="L453" s="1" t="s">
        <v>75</v>
      </c>
      <c r="M453" s="1" t="s">
        <v>120</v>
      </c>
      <c r="N453" s="1" t="s">
        <v>71</v>
      </c>
      <c r="O453" s="1" t="s">
        <v>120</v>
      </c>
      <c r="P453" s="1" t="s">
        <v>127</v>
      </c>
      <c r="Q453" s="1" t="s">
        <v>99</v>
      </c>
      <c r="R453" s="1" t="s">
        <v>154</v>
      </c>
      <c r="S453" s="1" t="s">
        <v>159</v>
      </c>
    </row>
    <row r="454" spans="1:19" x14ac:dyDescent="0.25">
      <c r="A454" s="48">
        <v>21</v>
      </c>
      <c r="B454" s="1" t="s">
        <v>416</v>
      </c>
      <c r="D454" s="1" t="s">
        <v>71</v>
      </c>
      <c r="E454" s="1" t="s">
        <v>71</v>
      </c>
      <c r="F454" s="1" t="s">
        <v>79</v>
      </c>
      <c r="G454" s="1">
        <v>54</v>
      </c>
      <c r="H454" s="1" t="s">
        <v>125</v>
      </c>
      <c r="I454" s="1" t="s">
        <v>82</v>
      </c>
      <c r="J454" s="1" t="s">
        <v>75</v>
      </c>
      <c r="K454" s="1">
        <v>1</v>
      </c>
      <c r="L454" s="1" t="s">
        <v>75</v>
      </c>
      <c r="M454" s="1" t="s">
        <v>120</v>
      </c>
      <c r="N454" s="1" t="s">
        <v>71</v>
      </c>
      <c r="O454" s="1" t="s">
        <v>120</v>
      </c>
      <c r="P454" s="1" t="s">
        <v>127</v>
      </c>
      <c r="Q454" s="1" t="s">
        <v>99</v>
      </c>
      <c r="R454" s="1" t="s">
        <v>154</v>
      </c>
      <c r="S454" s="1" t="s">
        <v>159</v>
      </c>
    </row>
    <row r="455" spans="1:19" x14ac:dyDescent="0.25">
      <c r="A455" s="48">
        <v>21</v>
      </c>
      <c r="B455" s="1" t="s">
        <v>416</v>
      </c>
      <c r="D455" s="1" t="s">
        <v>71</v>
      </c>
      <c r="E455" s="1" t="s">
        <v>71</v>
      </c>
      <c r="F455" s="1" t="s">
        <v>79</v>
      </c>
      <c r="G455" s="1">
        <v>21</v>
      </c>
      <c r="H455" s="1" t="s">
        <v>125</v>
      </c>
      <c r="I455" s="1" t="s">
        <v>73</v>
      </c>
      <c r="J455" s="1" t="s">
        <v>17</v>
      </c>
      <c r="K455" s="1">
        <v>1</v>
      </c>
      <c r="L455" s="1" t="s">
        <v>75</v>
      </c>
      <c r="M455" s="1" t="s">
        <v>120</v>
      </c>
      <c r="N455" s="1" t="s">
        <v>71</v>
      </c>
      <c r="O455" s="1" t="s">
        <v>120</v>
      </c>
      <c r="P455" s="1" t="s">
        <v>129</v>
      </c>
      <c r="Q455" s="1" t="s">
        <v>99</v>
      </c>
      <c r="R455" s="1" t="s">
        <v>154</v>
      </c>
      <c r="S455" s="1" t="s">
        <v>159</v>
      </c>
    </row>
    <row r="456" spans="1:19" x14ac:dyDescent="0.25">
      <c r="A456" s="48">
        <v>21</v>
      </c>
      <c r="B456" s="1" t="s">
        <v>417</v>
      </c>
      <c r="D456" s="1" t="s">
        <v>71</v>
      </c>
      <c r="E456" s="1" t="s">
        <v>71</v>
      </c>
      <c r="F456" s="1" t="s">
        <v>79</v>
      </c>
      <c r="G456" s="1">
        <v>24</v>
      </c>
      <c r="H456" s="1" t="s">
        <v>125</v>
      </c>
      <c r="I456" s="1" t="s">
        <v>80</v>
      </c>
      <c r="J456" s="1" t="s">
        <v>17</v>
      </c>
      <c r="K456" s="1">
        <v>1</v>
      </c>
      <c r="L456" s="1" t="s">
        <v>91</v>
      </c>
      <c r="M456" s="1" t="s">
        <v>105</v>
      </c>
      <c r="N456" s="1" t="s">
        <v>71</v>
      </c>
      <c r="O456" s="1" t="s">
        <v>105</v>
      </c>
      <c r="P456" s="1" t="s">
        <v>127</v>
      </c>
      <c r="Q456" s="1" t="s">
        <v>99</v>
      </c>
      <c r="R456" s="1" t="s">
        <v>154</v>
      </c>
      <c r="S456" s="1" t="s">
        <v>159</v>
      </c>
    </row>
    <row r="457" spans="1:19" x14ac:dyDescent="0.25">
      <c r="A457" s="48">
        <v>21</v>
      </c>
      <c r="B457" s="1" t="s">
        <v>418</v>
      </c>
      <c r="D457" s="1" t="s">
        <v>71</v>
      </c>
      <c r="E457" s="1" t="s">
        <v>71</v>
      </c>
      <c r="F457" s="1" t="s">
        <v>72</v>
      </c>
      <c r="G457" s="1">
        <v>25</v>
      </c>
      <c r="H457" s="1" t="s">
        <v>125</v>
      </c>
      <c r="I457" s="1" t="s">
        <v>73</v>
      </c>
      <c r="J457" s="1" t="s">
        <v>75</v>
      </c>
      <c r="K457" s="1">
        <v>1</v>
      </c>
      <c r="L457" s="1" t="s">
        <v>75</v>
      </c>
      <c r="M457" s="1" t="s">
        <v>120</v>
      </c>
      <c r="N457" s="1" t="s">
        <v>71</v>
      </c>
      <c r="O457" s="1" t="s">
        <v>129</v>
      </c>
      <c r="P457" s="1" t="s">
        <v>127</v>
      </c>
      <c r="Q457" s="1" t="s">
        <v>99</v>
      </c>
      <c r="R457" s="1" t="s">
        <v>154</v>
      </c>
      <c r="S457" s="1" t="s">
        <v>159</v>
      </c>
    </row>
    <row r="458" spans="1:19" x14ac:dyDescent="0.25">
      <c r="A458" s="48">
        <v>21</v>
      </c>
      <c r="B458" s="1" t="s">
        <v>418</v>
      </c>
      <c r="D458" s="1" t="s">
        <v>71</v>
      </c>
      <c r="E458" s="1" t="s">
        <v>71</v>
      </c>
      <c r="F458" s="1" t="s">
        <v>79</v>
      </c>
      <c r="G458" s="1">
        <v>18</v>
      </c>
      <c r="H458" s="1" t="s">
        <v>78</v>
      </c>
      <c r="I458" s="1" t="s">
        <v>73</v>
      </c>
      <c r="J458" s="1" t="s">
        <v>4</v>
      </c>
      <c r="K458" s="1">
        <v>1</v>
      </c>
      <c r="L458" s="1" t="s">
        <v>90</v>
      </c>
      <c r="M458" s="1" t="s">
        <v>39</v>
      </c>
      <c r="N458" s="1" t="s">
        <v>71</v>
      </c>
      <c r="O458" s="1" t="s">
        <v>105</v>
      </c>
      <c r="P458" s="1" t="s">
        <v>127</v>
      </c>
      <c r="Q458" s="1" t="s">
        <v>99</v>
      </c>
      <c r="R458" s="1" t="s">
        <v>154</v>
      </c>
      <c r="S458" s="1" t="s">
        <v>159</v>
      </c>
    </row>
    <row r="459" spans="1:19" x14ac:dyDescent="0.25">
      <c r="A459" s="48">
        <v>21</v>
      </c>
      <c r="B459" s="1" t="s">
        <v>419</v>
      </c>
      <c r="D459" s="1" t="s">
        <v>71</v>
      </c>
      <c r="E459" s="1" t="s">
        <v>71</v>
      </c>
      <c r="F459" s="1" t="s">
        <v>72</v>
      </c>
      <c r="G459" s="1">
        <v>18</v>
      </c>
      <c r="H459" s="1" t="s">
        <v>78</v>
      </c>
      <c r="I459" s="1" t="s">
        <v>77</v>
      </c>
      <c r="J459" s="1" t="s">
        <v>11</v>
      </c>
      <c r="K459" s="1">
        <v>1</v>
      </c>
      <c r="L459" s="1" t="s">
        <v>75</v>
      </c>
      <c r="M459" s="1" t="s">
        <v>120</v>
      </c>
      <c r="N459" s="1" t="s">
        <v>71</v>
      </c>
      <c r="O459" s="1" t="s">
        <v>120</v>
      </c>
      <c r="P459" s="1" t="s">
        <v>129</v>
      </c>
      <c r="Q459" s="1" t="s">
        <v>99</v>
      </c>
      <c r="R459" s="1" t="s">
        <v>154</v>
      </c>
      <c r="S459" s="1" t="s">
        <v>159</v>
      </c>
    </row>
    <row r="460" spans="1:19" x14ac:dyDescent="0.25">
      <c r="A460" s="48">
        <v>21</v>
      </c>
      <c r="B460" s="1" t="s">
        <v>420</v>
      </c>
      <c r="D460" s="1" t="s">
        <v>71</v>
      </c>
      <c r="E460" s="1" t="s">
        <v>71</v>
      </c>
      <c r="F460" s="1" t="s">
        <v>79</v>
      </c>
      <c r="G460" s="1">
        <v>27</v>
      </c>
      <c r="H460" s="1" t="s">
        <v>76</v>
      </c>
      <c r="I460" s="1" t="s">
        <v>77</v>
      </c>
      <c r="J460" s="1" t="s">
        <v>4</v>
      </c>
      <c r="K460" s="1">
        <v>1</v>
      </c>
      <c r="L460" s="1" t="s">
        <v>388</v>
      </c>
      <c r="M460" s="1" t="s">
        <v>129</v>
      </c>
      <c r="N460" s="1" t="s">
        <v>75</v>
      </c>
      <c r="O460" s="1" t="s">
        <v>60</v>
      </c>
      <c r="P460" s="1" t="s">
        <v>60</v>
      </c>
      <c r="Q460" s="1" t="s">
        <v>75</v>
      </c>
      <c r="R460" s="1" t="s">
        <v>154</v>
      </c>
      <c r="S460" s="1" t="s">
        <v>159</v>
      </c>
    </row>
    <row r="461" spans="1:19" x14ac:dyDescent="0.25">
      <c r="A461" s="48">
        <v>21</v>
      </c>
      <c r="B461" s="1" t="s">
        <v>421</v>
      </c>
      <c r="D461" s="1" t="s">
        <v>71</v>
      </c>
      <c r="E461" s="1" t="s">
        <v>71</v>
      </c>
      <c r="F461" s="1" t="s">
        <v>72</v>
      </c>
      <c r="G461" s="1">
        <v>19</v>
      </c>
      <c r="H461" s="1" t="s">
        <v>78</v>
      </c>
      <c r="I461" s="1" t="s">
        <v>73</v>
      </c>
      <c r="J461" s="1" t="s">
        <v>39</v>
      </c>
      <c r="K461" s="1">
        <v>1</v>
      </c>
      <c r="L461" s="1" t="s">
        <v>88</v>
      </c>
      <c r="M461" s="1" t="s">
        <v>105</v>
      </c>
      <c r="N461" s="1" t="s">
        <v>71</v>
      </c>
      <c r="O461" s="1" t="s">
        <v>105</v>
      </c>
      <c r="P461" s="1" t="s">
        <v>127</v>
      </c>
      <c r="Q461" s="1" t="s">
        <v>99</v>
      </c>
      <c r="R461" s="1" t="s">
        <v>154</v>
      </c>
      <c r="S461" s="1" t="s">
        <v>159</v>
      </c>
    </row>
    <row r="462" spans="1:19" x14ac:dyDescent="0.25">
      <c r="A462" s="48">
        <v>21</v>
      </c>
      <c r="B462" s="1" t="s">
        <v>422</v>
      </c>
      <c r="D462" s="1" t="s">
        <v>71</v>
      </c>
      <c r="E462" s="1" t="s">
        <v>71</v>
      </c>
      <c r="F462" s="1" t="s">
        <v>72</v>
      </c>
      <c r="G462" s="1">
        <v>33</v>
      </c>
      <c r="H462" s="1" t="s">
        <v>78</v>
      </c>
      <c r="I462" s="1" t="s">
        <v>89</v>
      </c>
      <c r="J462" s="1" t="s">
        <v>17</v>
      </c>
      <c r="K462" s="1">
        <v>1</v>
      </c>
      <c r="L462" s="1" t="s">
        <v>86</v>
      </c>
      <c r="M462" s="1" t="s">
        <v>129</v>
      </c>
      <c r="N462" s="1" t="s">
        <v>71</v>
      </c>
      <c r="O462" s="1" t="s">
        <v>105</v>
      </c>
      <c r="P462" s="1" t="s">
        <v>127</v>
      </c>
      <c r="Q462" s="1" t="s">
        <v>97</v>
      </c>
      <c r="R462" s="1" t="s">
        <v>154</v>
      </c>
      <c r="S462" s="1" t="s">
        <v>159</v>
      </c>
    </row>
    <row r="463" spans="1:19" x14ac:dyDescent="0.25">
      <c r="A463" s="48">
        <v>21</v>
      </c>
      <c r="B463" s="1" t="s">
        <v>423</v>
      </c>
      <c r="D463" s="1" t="s">
        <v>71</v>
      </c>
      <c r="E463" s="1" t="s">
        <v>71</v>
      </c>
      <c r="F463" s="1" t="s">
        <v>72</v>
      </c>
      <c r="G463" s="1">
        <v>63</v>
      </c>
      <c r="H463" s="1" t="s">
        <v>125</v>
      </c>
      <c r="I463" s="1" t="s">
        <v>83</v>
      </c>
      <c r="J463" s="1" t="s">
        <v>4</v>
      </c>
      <c r="K463" s="1">
        <v>1</v>
      </c>
      <c r="L463" s="1" t="s">
        <v>93</v>
      </c>
      <c r="M463" s="1" t="s">
        <v>11</v>
      </c>
      <c r="N463" s="1" t="s">
        <v>71</v>
      </c>
      <c r="O463" s="1" t="s">
        <v>105</v>
      </c>
      <c r="P463" s="1" t="s">
        <v>129</v>
      </c>
      <c r="Q463" s="1" t="s">
        <v>99</v>
      </c>
      <c r="R463" s="1" t="s">
        <v>154</v>
      </c>
      <c r="S463" s="1" t="s">
        <v>159</v>
      </c>
    </row>
    <row r="464" spans="1:19" x14ac:dyDescent="0.25">
      <c r="A464" s="48">
        <v>21</v>
      </c>
      <c r="B464" s="1" t="s">
        <v>424</v>
      </c>
      <c r="D464" s="1" t="s">
        <v>71</v>
      </c>
      <c r="E464" s="1" t="s">
        <v>71</v>
      </c>
      <c r="F464" s="1" t="s">
        <v>72</v>
      </c>
      <c r="G464" s="1">
        <v>33</v>
      </c>
      <c r="H464" s="1" t="s">
        <v>125</v>
      </c>
      <c r="I464" s="1" t="s">
        <v>89</v>
      </c>
      <c r="J464" s="1" t="s">
        <v>11</v>
      </c>
      <c r="K464" s="1">
        <v>1</v>
      </c>
      <c r="L464" s="1" t="s">
        <v>90</v>
      </c>
      <c r="M464" s="1" t="s">
        <v>39</v>
      </c>
      <c r="N464" s="1" t="s">
        <v>71</v>
      </c>
      <c r="O464" s="1" t="s">
        <v>129</v>
      </c>
      <c r="P464" s="1" t="s">
        <v>120</v>
      </c>
      <c r="Q464" s="1" t="s">
        <v>99</v>
      </c>
      <c r="R464" s="1" t="s">
        <v>154</v>
      </c>
      <c r="S464" s="1" t="s">
        <v>159</v>
      </c>
    </row>
    <row r="465" spans="1:19" x14ac:dyDescent="0.25">
      <c r="A465" s="48">
        <v>21</v>
      </c>
      <c r="B465" s="1" t="s">
        <v>425</v>
      </c>
      <c r="D465" s="1" t="s">
        <v>71</v>
      </c>
      <c r="E465" s="1" t="s">
        <v>71</v>
      </c>
      <c r="F465" s="1" t="s">
        <v>72</v>
      </c>
      <c r="G465" s="1">
        <v>47</v>
      </c>
      <c r="H465" s="1" t="s">
        <v>78</v>
      </c>
      <c r="I465" s="1" t="s">
        <v>77</v>
      </c>
      <c r="J465" s="1" t="s">
        <v>11</v>
      </c>
      <c r="K465" s="1">
        <v>1</v>
      </c>
      <c r="L465" s="1" t="s">
        <v>90</v>
      </c>
      <c r="M465" s="1" t="s">
        <v>39</v>
      </c>
      <c r="N465" s="1" t="s">
        <v>71</v>
      </c>
      <c r="O465" s="1" t="s">
        <v>127</v>
      </c>
      <c r="P465" s="1" t="s">
        <v>129</v>
      </c>
      <c r="Q465" s="1" t="s">
        <v>99</v>
      </c>
      <c r="R465" s="1" t="s">
        <v>154</v>
      </c>
      <c r="S465" s="1" t="s">
        <v>159</v>
      </c>
    </row>
    <row r="466" spans="1:19" x14ac:dyDescent="0.25">
      <c r="A466" s="48">
        <v>21</v>
      </c>
      <c r="B466" s="1" t="s">
        <v>426</v>
      </c>
      <c r="D466" s="1" t="s">
        <v>71</v>
      </c>
      <c r="E466" s="1" t="s">
        <v>71</v>
      </c>
      <c r="F466" s="1" t="s">
        <v>72</v>
      </c>
      <c r="G466" s="1">
        <v>26</v>
      </c>
      <c r="H466" s="1" t="s">
        <v>76</v>
      </c>
      <c r="I466" s="1" t="s">
        <v>89</v>
      </c>
      <c r="J466" s="1" t="s">
        <v>4</v>
      </c>
      <c r="K466" s="1">
        <v>1</v>
      </c>
      <c r="L466" s="1" t="s">
        <v>93</v>
      </c>
      <c r="M466" s="1" t="s">
        <v>129</v>
      </c>
      <c r="N466" s="1" t="s">
        <v>71</v>
      </c>
      <c r="O466" s="1" t="s">
        <v>129</v>
      </c>
      <c r="P466" s="1" t="s">
        <v>127</v>
      </c>
      <c r="Q466" s="1" t="s">
        <v>99</v>
      </c>
      <c r="R466" s="1" t="s">
        <v>154</v>
      </c>
      <c r="S466" s="1" t="s">
        <v>159</v>
      </c>
    </row>
    <row r="467" spans="1:19" x14ac:dyDescent="0.25">
      <c r="A467" s="48">
        <v>21</v>
      </c>
      <c r="B467" s="1" t="s">
        <v>427</v>
      </c>
      <c r="D467" s="1" t="s">
        <v>71</v>
      </c>
      <c r="E467" s="1" t="s">
        <v>71</v>
      </c>
      <c r="F467" s="1" t="s">
        <v>72</v>
      </c>
      <c r="G467" s="1">
        <v>35</v>
      </c>
      <c r="H467" s="1" t="s">
        <v>125</v>
      </c>
      <c r="I467" s="1" t="s">
        <v>96</v>
      </c>
      <c r="J467" s="1" t="s">
        <v>17</v>
      </c>
      <c r="K467" s="1">
        <v>1</v>
      </c>
      <c r="L467" s="1" t="s">
        <v>85</v>
      </c>
      <c r="M467" s="1" t="s">
        <v>105</v>
      </c>
      <c r="N467" s="1" t="s">
        <v>71</v>
      </c>
      <c r="O467" s="1" t="s">
        <v>105</v>
      </c>
      <c r="P467" s="1" t="s">
        <v>127</v>
      </c>
      <c r="Q467" s="1" t="s">
        <v>99</v>
      </c>
      <c r="R467" s="1" t="s">
        <v>154</v>
      </c>
      <c r="S467" s="1" t="s">
        <v>159</v>
      </c>
    </row>
    <row r="468" spans="1:19" x14ac:dyDescent="0.25">
      <c r="A468" s="48">
        <v>21</v>
      </c>
      <c r="B468" s="1" t="s">
        <v>428</v>
      </c>
      <c r="D468" s="1" t="s">
        <v>71</v>
      </c>
      <c r="E468" s="1" t="s">
        <v>71</v>
      </c>
      <c r="F468" s="1" t="s">
        <v>72</v>
      </c>
      <c r="G468" s="1">
        <v>19</v>
      </c>
      <c r="H468" s="1" t="s">
        <v>78</v>
      </c>
      <c r="I468" s="1" t="s">
        <v>77</v>
      </c>
      <c r="J468" s="1" t="s">
        <v>39</v>
      </c>
      <c r="K468" s="1">
        <v>1</v>
      </c>
      <c r="L468" s="1" t="s">
        <v>86</v>
      </c>
      <c r="M468" s="1" t="s">
        <v>129</v>
      </c>
      <c r="N468" s="1" t="s">
        <v>71</v>
      </c>
      <c r="O468" s="1" t="s">
        <v>129</v>
      </c>
      <c r="P468" s="1" t="s">
        <v>127</v>
      </c>
      <c r="Q468" s="1" t="s">
        <v>99</v>
      </c>
      <c r="R468" s="1" t="s">
        <v>154</v>
      </c>
      <c r="S468" s="1" t="s">
        <v>159</v>
      </c>
    </row>
    <row r="469" spans="1:19" x14ac:dyDescent="0.25">
      <c r="A469" s="48">
        <v>22</v>
      </c>
      <c r="B469" s="1" t="s">
        <v>429</v>
      </c>
      <c r="D469" s="1" t="s">
        <v>71</v>
      </c>
      <c r="E469" s="1" t="s">
        <v>71</v>
      </c>
      <c r="F469" s="1" t="s">
        <v>79</v>
      </c>
      <c r="G469" s="1">
        <v>33</v>
      </c>
      <c r="H469" s="1" t="s">
        <v>78</v>
      </c>
      <c r="I469" s="1" t="s">
        <v>80</v>
      </c>
      <c r="J469" s="1" t="s">
        <v>10</v>
      </c>
      <c r="K469" s="1">
        <v>1</v>
      </c>
      <c r="L469" s="1" t="s">
        <v>90</v>
      </c>
      <c r="M469" s="1" t="s">
        <v>39</v>
      </c>
      <c r="N469" s="1" t="s">
        <v>71</v>
      </c>
      <c r="O469" s="1" t="s">
        <v>127</v>
      </c>
      <c r="P469" s="1" t="s">
        <v>105</v>
      </c>
      <c r="Q469" s="1" t="s">
        <v>99</v>
      </c>
      <c r="R469" s="1" t="s">
        <v>154</v>
      </c>
      <c r="S469" s="1" t="s">
        <v>159</v>
      </c>
    </row>
    <row r="470" spans="1:19" x14ac:dyDescent="0.25">
      <c r="A470" s="48">
        <v>22</v>
      </c>
      <c r="B470" s="1" t="s">
        <v>430</v>
      </c>
      <c r="D470" s="1" t="s">
        <v>71</v>
      </c>
      <c r="E470" s="1" t="s">
        <v>71</v>
      </c>
      <c r="F470" s="1" t="s">
        <v>72</v>
      </c>
      <c r="G470" s="1">
        <v>62</v>
      </c>
      <c r="H470" s="1" t="s">
        <v>125</v>
      </c>
      <c r="I470" s="1" t="s">
        <v>83</v>
      </c>
      <c r="J470" s="1" t="s">
        <v>17</v>
      </c>
      <c r="K470" s="1">
        <v>1</v>
      </c>
      <c r="L470" s="1" t="s">
        <v>91</v>
      </c>
      <c r="M470" s="1" t="s">
        <v>105</v>
      </c>
      <c r="N470" s="1" t="s">
        <v>71</v>
      </c>
      <c r="O470" s="1" t="s">
        <v>105</v>
      </c>
      <c r="P470" s="1" t="s">
        <v>120</v>
      </c>
      <c r="Q470" s="1" t="s">
        <v>97</v>
      </c>
      <c r="R470" s="1" t="s">
        <v>154</v>
      </c>
      <c r="S470" s="1" t="s">
        <v>159</v>
      </c>
    </row>
    <row r="471" spans="1:19" x14ac:dyDescent="0.25">
      <c r="A471" s="48">
        <v>22</v>
      </c>
      <c r="B471" s="1" t="s">
        <v>431</v>
      </c>
      <c r="D471" s="1" t="s">
        <v>71</v>
      </c>
      <c r="E471" s="1" t="s">
        <v>71</v>
      </c>
      <c r="F471" s="1" t="s">
        <v>79</v>
      </c>
      <c r="G471" s="1">
        <v>48</v>
      </c>
      <c r="H471" s="1" t="s">
        <v>78</v>
      </c>
      <c r="I471" s="1" t="s">
        <v>80</v>
      </c>
      <c r="J471" s="1" t="s">
        <v>10</v>
      </c>
      <c r="K471" s="1">
        <v>1</v>
      </c>
      <c r="L471" s="1" t="s">
        <v>85</v>
      </c>
      <c r="M471" s="1" t="s">
        <v>4</v>
      </c>
      <c r="N471" s="1" t="s">
        <v>71</v>
      </c>
      <c r="O471" s="1" t="s">
        <v>105</v>
      </c>
      <c r="P471" s="1" t="s">
        <v>127</v>
      </c>
      <c r="Q471" s="1" t="s">
        <v>99</v>
      </c>
      <c r="R471" s="1" t="s">
        <v>154</v>
      </c>
      <c r="S471" s="1" t="s">
        <v>159</v>
      </c>
    </row>
    <row r="472" spans="1:19" x14ac:dyDescent="0.25">
      <c r="A472" s="48">
        <v>22</v>
      </c>
      <c r="B472" s="1" t="s">
        <v>432</v>
      </c>
      <c r="D472" s="1" t="s">
        <v>71</v>
      </c>
      <c r="E472" s="1" t="s">
        <v>71</v>
      </c>
      <c r="F472" s="1" t="s">
        <v>79</v>
      </c>
      <c r="G472" s="1">
        <v>27</v>
      </c>
      <c r="H472" s="1" t="s">
        <v>125</v>
      </c>
      <c r="I472" s="1" t="s">
        <v>89</v>
      </c>
      <c r="J472" s="1" t="s">
        <v>4</v>
      </c>
      <c r="K472" s="1">
        <v>1</v>
      </c>
      <c r="L472" s="1" t="s">
        <v>90</v>
      </c>
      <c r="M472" s="1" t="s">
        <v>39</v>
      </c>
      <c r="N472" s="1" t="s">
        <v>71</v>
      </c>
      <c r="O472" s="1" t="s">
        <v>127</v>
      </c>
      <c r="P472" s="1" t="s">
        <v>105</v>
      </c>
      <c r="Q472" s="1" t="s">
        <v>99</v>
      </c>
      <c r="R472" s="1" t="s">
        <v>154</v>
      </c>
      <c r="S472" s="1" t="s">
        <v>159</v>
      </c>
    </row>
    <row r="473" spans="1:19" x14ac:dyDescent="0.25">
      <c r="A473" s="48">
        <v>22</v>
      </c>
      <c r="B473" s="1" t="s">
        <v>433</v>
      </c>
      <c r="D473" s="1" t="s">
        <v>71</v>
      </c>
      <c r="E473" s="1" t="s">
        <v>71</v>
      </c>
      <c r="F473" s="1" t="s">
        <v>79</v>
      </c>
      <c r="G473" s="1">
        <v>18</v>
      </c>
      <c r="H473" s="1" t="s">
        <v>78</v>
      </c>
      <c r="I473" s="1" t="s">
        <v>73</v>
      </c>
      <c r="J473" s="1" t="s">
        <v>39</v>
      </c>
      <c r="K473" s="1">
        <v>1</v>
      </c>
      <c r="L473" s="1" t="s">
        <v>91</v>
      </c>
      <c r="M473" s="1" t="s">
        <v>3</v>
      </c>
      <c r="N473" s="1" t="s">
        <v>71</v>
      </c>
      <c r="O473" s="1" t="s">
        <v>105</v>
      </c>
      <c r="P473" s="1" t="s">
        <v>127</v>
      </c>
      <c r="Q473" s="1" t="s">
        <v>97</v>
      </c>
      <c r="R473" s="1" t="s">
        <v>154</v>
      </c>
      <c r="S473" s="1" t="s">
        <v>159</v>
      </c>
    </row>
    <row r="474" spans="1:19" x14ac:dyDescent="0.25">
      <c r="A474" s="48">
        <v>22</v>
      </c>
      <c r="B474" s="1" t="s">
        <v>433</v>
      </c>
      <c r="D474" s="1" t="s">
        <v>71</v>
      </c>
      <c r="E474" s="1" t="s">
        <v>71</v>
      </c>
      <c r="F474" s="1" t="s">
        <v>79</v>
      </c>
      <c r="G474" s="1">
        <v>19</v>
      </c>
      <c r="H474" s="1" t="s">
        <v>125</v>
      </c>
      <c r="I474" s="1" t="s">
        <v>73</v>
      </c>
      <c r="J474" s="1" t="s">
        <v>10</v>
      </c>
      <c r="K474" s="1">
        <v>1</v>
      </c>
      <c r="L474" s="1" t="s">
        <v>81</v>
      </c>
      <c r="M474" s="1" t="s">
        <v>39</v>
      </c>
      <c r="N474" s="1" t="s">
        <v>71</v>
      </c>
      <c r="O474" s="1" t="s">
        <v>127</v>
      </c>
      <c r="P474" s="1" t="s">
        <v>105</v>
      </c>
      <c r="Q474" s="1" t="s">
        <v>97</v>
      </c>
      <c r="R474" s="1" t="s">
        <v>154</v>
      </c>
      <c r="S474" s="1" t="s">
        <v>159</v>
      </c>
    </row>
    <row r="475" spans="1:19" x14ac:dyDescent="0.25">
      <c r="A475" s="48">
        <v>22</v>
      </c>
      <c r="B475" s="1" t="s">
        <v>433</v>
      </c>
      <c r="D475" s="1" t="s">
        <v>71</v>
      </c>
      <c r="E475" s="1" t="s">
        <v>71</v>
      </c>
      <c r="F475" s="1" t="s">
        <v>79</v>
      </c>
      <c r="G475" s="1">
        <v>21</v>
      </c>
      <c r="H475" s="1" t="s">
        <v>125</v>
      </c>
      <c r="I475" s="1" t="s">
        <v>73</v>
      </c>
      <c r="J475" s="1" t="s">
        <v>11</v>
      </c>
      <c r="K475" s="1">
        <v>1</v>
      </c>
      <c r="L475" s="1" t="s">
        <v>90</v>
      </c>
      <c r="M475" s="1" t="s">
        <v>39</v>
      </c>
      <c r="N475" s="1" t="s">
        <v>71</v>
      </c>
      <c r="O475" s="1" t="s">
        <v>127</v>
      </c>
      <c r="P475" s="1" t="s">
        <v>129</v>
      </c>
      <c r="Q475" s="1" t="s">
        <v>99</v>
      </c>
      <c r="R475" s="1" t="s">
        <v>154</v>
      </c>
      <c r="S475" s="1" t="s">
        <v>159</v>
      </c>
    </row>
    <row r="476" spans="1:19" x14ac:dyDescent="0.25">
      <c r="A476" s="48">
        <v>22</v>
      </c>
      <c r="B476" s="1" t="s">
        <v>433</v>
      </c>
      <c r="D476" s="1" t="s">
        <v>71</v>
      </c>
      <c r="E476" s="1" t="s">
        <v>71</v>
      </c>
      <c r="F476" s="1" t="s">
        <v>72</v>
      </c>
      <c r="G476" s="1">
        <v>35</v>
      </c>
      <c r="H476" s="1" t="s">
        <v>78</v>
      </c>
      <c r="I476" s="1" t="s">
        <v>77</v>
      </c>
      <c r="J476" s="1" t="s">
        <v>10</v>
      </c>
      <c r="K476" s="1">
        <v>1</v>
      </c>
      <c r="L476" s="1" t="s">
        <v>75</v>
      </c>
      <c r="M476" s="1" t="s">
        <v>120</v>
      </c>
      <c r="N476" s="1" t="s">
        <v>71</v>
      </c>
      <c r="O476" s="1" t="s">
        <v>120</v>
      </c>
      <c r="P476" s="1" t="s">
        <v>129</v>
      </c>
      <c r="Q476" s="1" t="s">
        <v>99</v>
      </c>
      <c r="R476" s="1" t="s">
        <v>154</v>
      </c>
      <c r="S476" s="1" t="s">
        <v>159</v>
      </c>
    </row>
    <row r="477" spans="1:19" x14ac:dyDescent="0.25">
      <c r="A477" s="48">
        <v>22</v>
      </c>
      <c r="B477" s="1" t="s">
        <v>433</v>
      </c>
      <c r="D477" s="1" t="s">
        <v>71</v>
      </c>
      <c r="E477" s="1" t="s">
        <v>71</v>
      </c>
      <c r="F477" s="1" t="s">
        <v>72</v>
      </c>
      <c r="G477" s="1">
        <v>39</v>
      </c>
      <c r="H477" s="1" t="s">
        <v>125</v>
      </c>
      <c r="I477" s="1" t="s">
        <v>96</v>
      </c>
      <c r="J477" s="1" t="s">
        <v>4</v>
      </c>
      <c r="K477" s="1">
        <v>1</v>
      </c>
      <c r="L477" s="1" t="s">
        <v>75</v>
      </c>
      <c r="M477" s="1" t="s">
        <v>120</v>
      </c>
      <c r="N477" s="1" t="s">
        <v>71</v>
      </c>
      <c r="O477" s="1" t="s">
        <v>120</v>
      </c>
      <c r="P477" s="1" t="s">
        <v>105</v>
      </c>
      <c r="Q477" s="1" t="s">
        <v>99</v>
      </c>
      <c r="R477" s="1" t="s">
        <v>244</v>
      </c>
      <c r="S477" s="1" t="s">
        <v>159</v>
      </c>
    </row>
    <row r="478" spans="1:19" x14ac:dyDescent="0.25">
      <c r="A478" s="48">
        <v>22</v>
      </c>
      <c r="B478" s="1" t="s">
        <v>434</v>
      </c>
      <c r="D478" s="1" t="s">
        <v>71</v>
      </c>
      <c r="E478" s="1" t="s">
        <v>71</v>
      </c>
      <c r="F478" s="1" t="s">
        <v>79</v>
      </c>
      <c r="G478" s="1">
        <v>45</v>
      </c>
      <c r="H478" s="1" t="s">
        <v>78</v>
      </c>
      <c r="I478" s="1" t="s">
        <v>80</v>
      </c>
      <c r="J478" s="1" t="s">
        <v>39</v>
      </c>
      <c r="K478" s="1">
        <v>1</v>
      </c>
      <c r="L478" s="1" t="s">
        <v>86</v>
      </c>
      <c r="M478" s="1" t="s">
        <v>10</v>
      </c>
      <c r="N478" s="1" t="s">
        <v>71</v>
      </c>
      <c r="O478" s="1" t="s">
        <v>129</v>
      </c>
      <c r="P478" s="1" t="s">
        <v>127</v>
      </c>
      <c r="Q478" s="1" t="s">
        <v>99</v>
      </c>
      <c r="R478" s="1" t="s">
        <v>244</v>
      </c>
      <c r="S478" s="1" t="s">
        <v>159</v>
      </c>
    </row>
    <row r="479" spans="1:19" x14ac:dyDescent="0.25">
      <c r="A479" s="48">
        <v>22</v>
      </c>
      <c r="B479" s="1" t="s">
        <v>435</v>
      </c>
      <c r="D479" s="1" t="s">
        <v>71</v>
      </c>
      <c r="E479" s="1" t="s">
        <v>71</v>
      </c>
      <c r="F479" s="1" t="s">
        <v>72</v>
      </c>
      <c r="G479" s="1">
        <v>52</v>
      </c>
      <c r="H479" s="1" t="s">
        <v>78</v>
      </c>
      <c r="I479" s="1" t="s">
        <v>77</v>
      </c>
      <c r="J479" s="1" t="s">
        <v>3</v>
      </c>
      <c r="K479" s="1">
        <v>1</v>
      </c>
      <c r="L479" s="1" t="s">
        <v>86</v>
      </c>
      <c r="M479" s="1" t="s">
        <v>16</v>
      </c>
      <c r="N479" s="1" t="s">
        <v>71</v>
      </c>
      <c r="O479" s="1" t="s">
        <v>129</v>
      </c>
      <c r="P479" s="1" t="s">
        <v>120</v>
      </c>
      <c r="Q479" s="1" t="s">
        <v>99</v>
      </c>
      <c r="R479" s="1" t="s">
        <v>154</v>
      </c>
      <c r="S479" s="1" t="s">
        <v>159</v>
      </c>
    </row>
    <row r="480" spans="1:19" x14ac:dyDescent="0.25">
      <c r="A480" s="48">
        <v>23</v>
      </c>
      <c r="B480" s="1" t="s">
        <v>436</v>
      </c>
      <c r="D480" s="1" t="s">
        <v>71</v>
      </c>
      <c r="E480" s="1" t="s">
        <v>71</v>
      </c>
      <c r="F480" s="1" t="s">
        <v>79</v>
      </c>
      <c r="G480" s="1">
        <v>44</v>
      </c>
      <c r="H480" s="1" t="s">
        <v>78</v>
      </c>
      <c r="I480" s="1" t="s">
        <v>80</v>
      </c>
      <c r="J480" s="1" t="s">
        <v>39</v>
      </c>
      <c r="K480" s="1">
        <v>1</v>
      </c>
      <c r="L480" s="1" t="s">
        <v>86</v>
      </c>
      <c r="M480" s="1" t="s">
        <v>129</v>
      </c>
      <c r="N480" s="1" t="s">
        <v>71</v>
      </c>
      <c r="O480" s="1" t="s">
        <v>129</v>
      </c>
      <c r="P480" s="1" t="s">
        <v>127</v>
      </c>
      <c r="Q480" s="1" t="s">
        <v>97</v>
      </c>
      <c r="R480" s="1" t="s">
        <v>154</v>
      </c>
      <c r="S480" s="1" t="s">
        <v>159</v>
      </c>
    </row>
    <row r="481" spans="1:19" x14ac:dyDescent="0.25">
      <c r="A481" s="48">
        <v>23</v>
      </c>
      <c r="B481" s="1" t="s">
        <v>436</v>
      </c>
      <c r="D481" s="1" t="s">
        <v>71</v>
      </c>
      <c r="E481" s="1" t="s">
        <v>71</v>
      </c>
      <c r="F481" s="1" t="s">
        <v>72</v>
      </c>
      <c r="G481" s="1">
        <v>61</v>
      </c>
      <c r="H481" s="1" t="s">
        <v>125</v>
      </c>
      <c r="I481" s="1" t="s">
        <v>83</v>
      </c>
      <c r="J481" s="1" t="s">
        <v>10</v>
      </c>
      <c r="K481" s="1">
        <v>1</v>
      </c>
      <c r="L481" s="1" t="s">
        <v>90</v>
      </c>
      <c r="M481" s="1" t="s">
        <v>39</v>
      </c>
      <c r="N481" s="1" t="s">
        <v>71</v>
      </c>
      <c r="O481" s="1" t="s">
        <v>127</v>
      </c>
      <c r="P481" s="1" t="s">
        <v>105</v>
      </c>
      <c r="Q481" s="1" t="s">
        <v>97</v>
      </c>
      <c r="R481" s="1" t="s">
        <v>154</v>
      </c>
      <c r="S481" s="1" t="s">
        <v>159</v>
      </c>
    </row>
    <row r="482" spans="1:19" x14ac:dyDescent="0.25">
      <c r="A482" s="48">
        <v>23</v>
      </c>
      <c r="B482" s="1" t="s">
        <v>436</v>
      </c>
      <c r="D482" s="1" t="s">
        <v>71</v>
      </c>
      <c r="E482" s="1" t="s">
        <v>71</v>
      </c>
      <c r="F482" s="1" t="s">
        <v>79</v>
      </c>
      <c r="G482" s="1">
        <v>21</v>
      </c>
      <c r="H482" s="1" t="s">
        <v>125</v>
      </c>
      <c r="I482" s="1" t="s">
        <v>73</v>
      </c>
      <c r="J482" s="1" t="s">
        <v>10</v>
      </c>
      <c r="K482" s="1">
        <v>1</v>
      </c>
      <c r="L482" s="1" t="s">
        <v>91</v>
      </c>
      <c r="M482" s="1" t="s">
        <v>3</v>
      </c>
      <c r="N482" s="1" t="s">
        <v>71</v>
      </c>
      <c r="O482" s="1" t="s">
        <v>105</v>
      </c>
      <c r="P482" s="1" t="s">
        <v>129</v>
      </c>
      <c r="Q482" s="1" t="s">
        <v>99</v>
      </c>
      <c r="R482" s="1" t="s">
        <v>154</v>
      </c>
      <c r="S482" s="1" t="s">
        <v>159</v>
      </c>
    </row>
    <row r="483" spans="1:19" x14ac:dyDescent="0.25">
      <c r="A483" s="48">
        <v>23</v>
      </c>
      <c r="B483" s="1" t="s">
        <v>436</v>
      </c>
      <c r="D483" s="1" t="s">
        <v>71</v>
      </c>
      <c r="E483" s="1" t="s">
        <v>71</v>
      </c>
      <c r="F483" s="1" t="s">
        <v>79</v>
      </c>
      <c r="G483" s="1">
        <v>18</v>
      </c>
      <c r="H483" s="1" t="s">
        <v>78</v>
      </c>
      <c r="I483" s="1" t="s">
        <v>73</v>
      </c>
      <c r="J483" s="1" t="s">
        <v>75</v>
      </c>
      <c r="K483" s="1">
        <v>1</v>
      </c>
      <c r="L483" s="1" t="s">
        <v>75</v>
      </c>
      <c r="M483" s="1" t="s">
        <v>120</v>
      </c>
      <c r="N483" s="1" t="s">
        <v>71</v>
      </c>
      <c r="O483" s="1" t="s">
        <v>120</v>
      </c>
      <c r="P483" s="1" t="s">
        <v>127</v>
      </c>
      <c r="Q483" s="1" t="s">
        <v>99</v>
      </c>
      <c r="R483" s="1" t="s">
        <v>154</v>
      </c>
      <c r="S483" s="1" t="s">
        <v>159</v>
      </c>
    </row>
    <row r="484" spans="1:19" x14ac:dyDescent="0.25">
      <c r="A484" s="48">
        <v>23</v>
      </c>
      <c r="B484" s="1" t="s">
        <v>437</v>
      </c>
      <c r="D484" s="1" t="s">
        <v>71</v>
      </c>
      <c r="E484" s="1" t="s">
        <v>71</v>
      </c>
      <c r="F484" s="1" t="s">
        <v>79</v>
      </c>
      <c r="G484" s="1">
        <v>22</v>
      </c>
      <c r="H484" s="1" t="s">
        <v>125</v>
      </c>
      <c r="I484" s="1" t="s">
        <v>73</v>
      </c>
      <c r="J484" s="1" t="s">
        <v>17</v>
      </c>
      <c r="K484" s="1">
        <v>1</v>
      </c>
      <c r="L484" s="1" t="s">
        <v>91</v>
      </c>
      <c r="M484" s="1" t="s">
        <v>105</v>
      </c>
      <c r="N484" s="1" t="s">
        <v>71</v>
      </c>
      <c r="O484" s="1" t="s">
        <v>105</v>
      </c>
      <c r="P484" s="1" t="s">
        <v>127</v>
      </c>
      <c r="Q484" s="1" t="s">
        <v>97</v>
      </c>
      <c r="R484" s="1" t="s">
        <v>154</v>
      </c>
      <c r="S484" s="1" t="s">
        <v>159</v>
      </c>
    </row>
    <row r="485" spans="1:19" x14ac:dyDescent="0.25">
      <c r="A485" s="48">
        <v>23</v>
      </c>
      <c r="B485" s="1" t="s">
        <v>438</v>
      </c>
      <c r="D485" s="1" t="s">
        <v>71</v>
      </c>
      <c r="E485" s="1" t="s">
        <v>71</v>
      </c>
      <c r="F485" s="1" t="s">
        <v>79</v>
      </c>
      <c r="G485" s="1">
        <v>32</v>
      </c>
      <c r="H485" s="1" t="s">
        <v>125</v>
      </c>
      <c r="I485" s="1" t="s">
        <v>89</v>
      </c>
      <c r="J485" s="1" t="s">
        <v>10</v>
      </c>
      <c r="K485" s="1">
        <v>1</v>
      </c>
      <c r="L485" s="1" t="s">
        <v>90</v>
      </c>
      <c r="M485" s="1" t="s">
        <v>39</v>
      </c>
      <c r="N485" s="1" t="s">
        <v>71</v>
      </c>
      <c r="O485" s="1" t="s">
        <v>127</v>
      </c>
      <c r="P485" s="1" t="s">
        <v>129</v>
      </c>
      <c r="Q485" s="1" t="s">
        <v>99</v>
      </c>
      <c r="R485" s="1" t="s">
        <v>154</v>
      </c>
      <c r="S485" s="1" t="s">
        <v>159</v>
      </c>
    </row>
    <row r="486" spans="1:19" x14ac:dyDescent="0.25">
      <c r="A486" s="48">
        <v>23</v>
      </c>
      <c r="B486" s="1" t="s">
        <v>439</v>
      </c>
      <c r="D486" s="1" t="s">
        <v>71</v>
      </c>
      <c r="E486" s="1" t="s">
        <v>71</v>
      </c>
      <c r="F486" s="1" t="s">
        <v>79</v>
      </c>
      <c r="G486" s="1">
        <v>59</v>
      </c>
      <c r="H486" s="1" t="s">
        <v>126</v>
      </c>
      <c r="I486" s="1" t="s">
        <v>80</v>
      </c>
      <c r="J486" s="1" t="s">
        <v>4</v>
      </c>
      <c r="K486" s="1">
        <v>1</v>
      </c>
      <c r="L486" s="1" t="s">
        <v>90</v>
      </c>
      <c r="M486" s="1" t="s">
        <v>39</v>
      </c>
      <c r="N486" s="1" t="s">
        <v>71</v>
      </c>
      <c r="O486" s="1" t="s">
        <v>127</v>
      </c>
      <c r="P486" s="1" t="s">
        <v>129</v>
      </c>
      <c r="Q486" s="1" t="s">
        <v>97</v>
      </c>
      <c r="R486" s="1" t="s">
        <v>244</v>
      </c>
      <c r="S486" s="1" t="s">
        <v>159</v>
      </c>
    </row>
    <row r="487" spans="1:19" x14ac:dyDescent="0.25">
      <c r="A487" s="48">
        <v>23</v>
      </c>
      <c r="B487" s="1" t="s">
        <v>440</v>
      </c>
      <c r="D487" s="1" t="s">
        <v>71</v>
      </c>
      <c r="E487" s="1" t="s">
        <v>71</v>
      </c>
      <c r="F487" s="1" t="s">
        <v>79</v>
      </c>
      <c r="G487" s="1">
        <v>18</v>
      </c>
      <c r="H487" s="1" t="s">
        <v>78</v>
      </c>
      <c r="I487" s="1" t="s">
        <v>73</v>
      </c>
      <c r="J487" s="1" t="s">
        <v>3</v>
      </c>
      <c r="K487" s="1">
        <v>1</v>
      </c>
      <c r="L487" s="1" t="s">
        <v>81</v>
      </c>
      <c r="M487" s="1" t="s">
        <v>129</v>
      </c>
      <c r="N487" s="1" t="s">
        <v>71</v>
      </c>
      <c r="O487" s="1" t="s">
        <v>129</v>
      </c>
      <c r="P487" s="1" t="s">
        <v>120</v>
      </c>
      <c r="Q487" s="1" t="s">
        <v>99</v>
      </c>
      <c r="R487" s="1" t="s">
        <v>154</v>
      </c>
      <c r="S487" s="1" t="s">
        <v>159</v>
      </c>
    </row>
    <row r="488" spans="1:19" x14ac:dyDescent="0.25">
      <c r="A488" s="48">
        <v>24</v>
      </c>
      <c r="B488" s="1" t="s">
        <v>441</v>
      </c>
      <c r="D488" s="1" t="s">
        <v>71</v>
      </c>
      <c r="E488" s="1" t="s">
        <v>71</v>
      </c>
      <c r="F488" s="1" t="s">
        <v>72</v>
      </c>
      <c r="G488" s="1">
        <v>41</v>
      </c>
      <c r="H488" s="1" t="s">
        <v>125</v>
      </c>
      <c r="I488" s="1" t="s">
        <v>89</v>
      </c>
      <c r="J488" s="1" t="s">
        <v>10</v>
      </c>
      <c r="K488" s="1">
        <v>2</v>
      </c>
      <c r="L488" s="1" t="s">
        <v>74</v>
      </c>
      <c r="M488" s="1" t="s">
        <v>127</v>
      </c>
      <c r="N488" s="1" t="s">
        <v>71</v>
      </c>
      <c r="O488" s="1" t="s">
        <v>127</v>
      </c>
      <c r="P488" s="1" t="s">
        <v>105</v>
      </c>
      <c r="Q488" s="1" t="s">
        <v>97</v>
      </c>
      <c r="R488" s="1" t="s">
        <v>154</v>
      </c>
      <c r="S488" s="1" t="s">
        <v>159</v>
      </c>
    </row>
    <row r="489" spans="1:19" x14ac:dyDescent="0.25">
      <c r="A489" s="48">
        <v>24</v>
      </c>
      <c r="B489" s="1" t="s">
        <v>442</v>
      </c>
      <c r="D489" s="1" t="s">
        <v>71</v>
      </c>
      <c r="E489" s="1" t="s">
        <v>71</v>
      </c>
      <c r="F489" s="1" t="s">
        <v>79</v>
      </c>
      <c r="G489" s="1">
        <v>25</v>
      </c>
      <c r="H489" s="1" t="s">
        <v>78</v>
      </c>
      <c r="I489" s="1" t="s">
        <v>80</v>
      </c>
      <c r="J489" s="1" t="s">
        <v>39</v>
      </c>
      <c r="K489" s="1">
        <v>2</v>
      </c>
      <c r="L489" s="1" t="s">
        <v>81</v>
      </c>
      <c r="M489" s="1" t="s">
        <v>129</v>
      </c>
      <c r="N489" s="1" t="s">
        <v>71</v>
      </c>
      <c r="O489" s="1" t="s">
        <v>129</v>
      </c>
      <c r="P489" s="1" t="s">
        <v>127</v>
      </c>
      <c r="Q489" s="1" t="s">
        <v>97</v>
      </c>
      <c r="R489" s="1" t="s">
        <v>157</v>
      </c>
      <c r="S489" s="1" t="s">
        <v>159</v>
      </c>
    </row>
    <row r="490" spans="1:19" x14ac:dyDescent="0.25">
      <c r="A490" s="48">
        <v>24</v>
      </c>
      <c r="B490" s="1" t="s">
        <v>443</v>
      </c>
      <c r="D490" s="1" t="s">
        <v>71</v>
      </c>
      <c r="E490" s="1" t="s">
        <v>71</v>
      </c>
      <c r="F490" s="1" t="s">
        <v>79</v>
      </c>
      <c r="G490" s="1">
        <v>54</v>
      </c>
      <c r="H490" s="1" t="s">
        <v>76</v>
      </c>
      <c r="I490" s="1" t="s">
        <v>80</v>
      </c>
      <c r="J490" s="1" t="s">
        <v>75</v>
      </c>
      <c r="K490" s="1">
        <v>1</v>
      </c>
      <c r="L490" s="1" t="s">
        <v>75</v>
      </c>
      <c r="M490" s="1" t="s">
        <v>120</v>
      </c>
      <c r="N490" s="1" t="s">
        <v>71</v>
      </c>
      <c r="O490" s="1" t="s">
        <v>120</v>
      </c>
      <c r="P490" s="1" t="s">
        <v>127</v>
      </c>
      <c r="Q490" s="1" t="s">
        <v>98</v>
      </c>
      <c r="R490" s="1" t="s">
        <v>154</v>
      </c>
      <c r="S490" s="1" t="s">
        <v>159</v>
      </c>
    </row>
    <row r="491" spans="1:19" x14ac:dyDescent="0.25">
      <c r="A491" s="48">
        <v>24</v>
      </c>
      <c r="B491" s="1" t="s">
        <v>444</v>
      </c>
      <c r="D491" s="1" t="s">
        <v>71</v>
      </c>
      <c r="E491" s="1" t="s">
        <v>71</v>
      </c>
      <c r="F491" s="1" t="s">
        <v>79</v>
      </c>
      <c r="G491" s="1">
        <v>30</v>
      </c>
      <c r="H491" s="1" t="s">
        <v>78</v>
      </c>
      <c r="I491" s="1" t="s">
        <v>84</v>
      </c>
      <c r="J491" s="1" t="s">
        <v>39</v>
      </c>
      <c r="K491" s="1">
        <v>1</v>
      </c>
      <c r="L491" s="1" t="s">
        <v>81</v>
      </c>
      <c r="M491" s="1" t="s">
        <v>129</v>
      </c>
      <c r="N491" s="1" t="s">
        <v>71</v>
      </c>
      <c r="O491" s="1" t="s">
        <v>129</v>
      </c>
      <c r="P491" s="1" t="s">
        <v>120</v>
      </c>
      <c r="Q491" s="1" t="s">
        <v>97</v>
      </c>
      <c r="R491" s="1" t="s">
        <v>154</v>
      </c>
      <c r="S491" s="1" t="s">
        <v>105</v>
      </c>
    </row>
    <row r="492" spans="1:19" x14ac:dyDescent="0.25">
      <c r="A492" s="48">
        <v>24</v>
      </c>
      <c r="B492" s="1" t="s">
        <v>445</v>
      </c>
      <c r="D492" s="1" t="s">
        <v>71</v>
      </c>
      <c r="E492" s="1" t="s">
        <v>71</v>
      </c>
      <c r="F492" s="1" t="s">
        <v>72</v>
      </c>
      <c r="G492" s="1">
        <v>54</v>
      </c>
      <c r="H492" s="1" t="s">
        <v>78</v>
      </c>
      <c r="I492" s="1" t="s">
        <v>77</v>
      </c>
      <c r="J492" s="1" t="s">
        <v>10</v>
      </c>
      <c r="K492" s="1">
        <v>1</v>
      </c>
      <c r="L492" s="1" t="s">
        <v>74</v>
      </c>
      <c r="M492" s="1" t="s">
        <v>39</v>
      </c>
      <c r="N492" s="1" t="s">
        <v>71</v>
      </c>
      <c r="O492" s="1" t="s">
        <v>127</v>
      </c>
      <c r="P492" s="1" t="s">
        <v>120</v>
      </c>
      <c r="Q492" s="1" t="s">
        <v>97</v>
      </c>
      <c r="R492" s="1" t="s">
        <v>154</v>
      </c>
      <c r="S492" s="1" t="s">
        <v>159</v>
      </c>
    </row>
    <row r="493" spans="1:19" x14ac:dyDescent="0.25">
      <c r="A493" s="48">
        <v>24</v>
      </c>
      <c r="B493" s="1" t="s">
        <v>446</v>
      </c>
      <c r="D493" s="1" t="s">
        <v>71</v>
      </c>
      <c r="E493" s="1" t="s">
        <v>71</v>
      </c>
      <c r="F493" s="1" t="s">
        <v>79</v>
      </c>
      <c r="G493" s="1">
        <v>28</v>
      </c>
      <c r="H493" s="1" t="s">
        <v>125</v>
      </c>
      <c r="I493" s="1" t="s">
        <v>82</v>
      </c>
      <c r="J493" s="1" t="s">
        <v>14</v>
      </c>
      <c r="K493" s="1">
        <v>1</v>
      </c>
      <c r="L493" s="1" t="s">
        <v>88</v>
      </c>
      <c r="M493" s="1" t="s">
        <v>105</v>
      </c>
      <c r="N493" s="1" t="s">
        <v>71</v>
      </c>
      <c r="O493" s="1" t="s">
        <v>105</v>
      </c>
      <c r="P493" s="1" t="s">
        <v>120</v>
      </c>
      <c r="Q493" s="1" t="s">
        <v>98</v>
      </c>
      <c r="R493" s="1" t="s">
        <v>154</v>
      </c>
      <c r="S493" s="1" t="s">
        <v>129</v>
      </c>
    </row>
    <row r="494" spans="1:19" x14ac:dyDescent="0.25">
      <c r="A494" s="48">
        <v>24</v>
      </c>
      <c r="B494" s="1" t="s">
        <v>446</v>
      </c>
      <c r="D494" s="1" t="s">
        <v>71</v>
      </c>
      <c r="E494" s="1" t="s">
        <v>71</v>
      </c>
      <c r="F494" s="1" t="s">
        <v>79</v>
      </c>
      <c r="G494" s="1">
        <v>31</v>
      </c>
      <c r="H494" s="1" t="s">
        <v>78</v>
      </c>
      <c r="I494" s="1" t="s">
        <v>89</v>
      </c>
      <c r="J494" s="1" t="s">
        <v>4</v>
      </c>
      <c r="K494" s="1">
        <v>2</v>
      </c>
      <c r="L494" s="1" t="s">
        <v>74</v>
      </c>
      <c r="M494" s="1" t="s">
        <v>127</v>
      </c>
      <c r="N494" s="1" t="s">
        <v>71</v>
      </c>
      <c r="O494" s="1" t="s">
        <v>127</v>
      </c>
      <c r="P494" s="1" t="s">
        <v>120</v>
      </c>
      <c r="Q494" s="1" t="s">
        <v>98</v>
      </c>
      <c r="R494" s="1" t="s">
        <v>154</v>
      </c>
      <c r="S494" s="1" t="s">
        <v>159</v>
      </c>
    </row>
    <row r="495" spans="1:19" x14ac:dyDescent="0.25">
      <c r="A495" s="48">
        <v>24</v>
      </c>
      <c r="B495" s="1" t="s">
        <v>446</v>
      </c>
      <c r="D495" s="1" t="s">
        <v>71</v>
      </c>
      <c r="E495" s="1" t="s">
        <v>71</v>
      </c>
      <c r="F495" s="1" t="s">
        <v>79</v>
      </c>
      <c r="G495" s="1">
        <v>39</v>
      </c>
      <c r="H495" s="1" t="s">
        <v>76</v>
      </c>
      <c r="I495" s="1" t="s">
        <v>82</v>
      </c>
      <c r="J495" s="1" t="s">
        <v>10</v>
      </c>
      <c r="K495" s="1">
        <v>1</v>
      </c>
      <c r="L495" s="1" t="s">
        <v>74</v>
      </c>
      <c r="M495" s="1" t="s">
        <v>127</v>
      </c>
      <c r="N495" s="1" t="s">
        <v>71</v>
      </c>
      <c r="O495" s="1" t="s">
        <v>127</v>
      </c>
      <c r="P495" s="1" t="s">
        <v>120</v>
      </c>
      <c r="Q495" s="1" t="s">
        <v>98</v>
      </c>
      <c r="R495" s="1" t="s">
        <v>154</v>
      </c>
      <c r="S495" s="1" t="s">
        <v>159</v>
      </c>
    </row>
    <row r="496" spans="1:19" x14ac:dyDescent="0.25">
      <c r="A496" s="48">
        <v>24</v>
      </c>
      <c r="B496" s="1" t="s">
        <v>446</v>
      </c>
      <c r="D496" s="1" t="s">
        <v>71</v>
      </c>
      <c r="E496" s="1" t="s">
        <v>71</v>
      </c>
      <c r="F496" s="1" t="s">
        <v>72</v>
      </c>
      <c r="G496" s="1">
        <v>38</v>
      </c>
      <c r="H496" s="1" t="s">
        <v>125</v>
      </c>
      <c r="I496" s="1" t="s">
        <v>82</v>
      </c>
      <c r="J496" s="1" t="s">
        <v>17</v>
      </c>
      <c r="K496" s="1">
        <v>1</v>
      </c>
      <c r="L496" s="1" t="s">
        <v>81</v>
      </c>
      <c r="M496" s="1" t="s">
        <v>129</v>
      </c>
      <c r="N496" s="1" t="s">
        <v>71</v>
      </c>
      <c r="O496" s="1" t="s">
        <v>129</v>
      </c>
      <c r="P496" s="1" t="s">
        <v>16</v>
      </c>
      <c r="Q496" s="1" t="s">
        <v>98</v>
      </c>
      <c r="R496" s="1" t="s">
        <v>154</v>
      </c>
      <c r="S496" s="1" t="s">
        <v>159</v>
      </c>
    </row>
    <row r="497" spans="1:19" x14ac:dyDescent="0.25">
      <c r="A497" s="48">
        <v>24</v>
      </c>
      <c r="B497" s="1" t="s">
        <v>447</v>
      </c>
      <c r="D497" s="1" t="s">
        <v>71</v>
      </c>
      <c r="E497" s="1" t="s">
        <v>71</v>
      </c>
      <c r="F497" s="1" t="s">
        <v>79</v>
      </c>
      <c r="G497" s="1">
        <v>51</v>
      </c>
      <c r="H497" s="1" t="s">
        <v>76</v>
      </c>
      <c r="I497" s="1" t="s">
        <v>80</v>
      </c>
      <c r="J497" s="1" t="s">
        <v>14</v>
      </c>
      <c r="K497" s="1">
        <v>1</v>
      </c>
      <c r="L497" s="1" t="s">
        <v>137</v>
      </c>
      <c r="M497" s="1" t="s">
        <v>7</v>
      </c>
      <c r="N497" s="1" t="s">
        <v>71</v>
      </c>
      <c r="O497" s="1" t="s">
        <v>105</v>
      </c>
      <c r="P497" s="1" t="s">
        <v>127</v>
      </c>
      <c r="Q497" s="1" t="s">
        <v>97</v>
      </c>
      <c r="R497" s="1" t="s">
        <v>157</v>
      </c>
      <c r="S497" s="1" t="s">
        <v>159</v>
      </c>
    </row>
    <row r="498" spans="1:19" x14ac:dyDescent="0.25">
      <c r="A498" s="48">
        <v>24</v>
      </c>
      <c r="B498" s="1" t="s">
        <v>447</v>
      </c>
      <c r="D498" s="1" t="s">
        <v>71</v>
      </c>
      <c r="E498" s="1" t="s">
        <v>71</v>
      </c>
      <c r="F498" s="1" t="s">
        <v>72</v>
      </c>
      <c r="G498" s="1">
        <v>79</v>
      </c>
      <c r="H498" s="1" t="s">
        <v>125</v>
      </c>
      <c r="I498" s="1" t="s">
        <v>83</v>
      </c>
      <c r="J498" s="1" t="s">
        <v>39</v>
      </c>
      <c r="K498" s="1">
        <v>1</v>
      </c>
      <c r="L498" s="1" t="s">
        <v>81</v>
      </c>
      <c r="M498" s="1" t="s">
        <v>129</v>
      </c>
      <c r="N498" s="1" t="s">
        <v>71</v>
      </c>
      <c r="O498" s="1" t="s">
        <v>129</v>
      </c>
      <c r="P498" s="1" t="s">
        <v>16</v>
      </c>
      <c r="Q498" s="1" t="s">
        <v>98</v>
      </c>
      <c r="R498" s="1" t="s">
        <v>157</v>
      </c>
      <c r="S498" s="1" t="s">
        <v>105</v>
      </c>
    </row>
    <row r="499" spans="1:19" x14ac:dyDescent="0.25">
      <c r="A499" s="48">
        <v>24</v>
      </c>
      <c r="B499" s="1" t="s">
        <v>448</v>
      </c>
      <c r="D499" s="1" t="s">
        <v>71</v>
      </c>
      <c r="E499" s="1" t="s">
        <v>71</v>
      </c>
      <c r="F499" s="1" t="s">
        <v>72</v>
      </c>
      <c r="G499" s="1">
        <v>25</v>
      </c>
      <c r="H499" s="1" t="s">
        <v>125</v>
      </c>
      <c r="I499" s="1" t="s">
        <v>84</v>
      </c>
      <c r="J499" s="1" t="s">
        <v>39</v>
      </c>
      <c r="K499" s="1">
        <v>1</v>
      </c>
      <c r="L499" s="1" t="s">
        <v>88</v>
      </c>
      <c r="M499" s="1" t="s">
        <v>105</v>
      </c>
      <c r="N499" s="1" t="s">
        <v>71</v>
      </c>
      <c r="O499" s="1" t="s">
        <v>105</v>
      </c>
      <c r="P499" s="1" t="s">
        <v>127</v>
      </c>
      <c r="Q499" s="1" t="s">
        <v>97</v>
      </c>
      <c r="R499" s="1" t="s">
        <v>154</v>
      </c>
      <c r="S499" s="1" t="s">
        <v>159</v>
      </c>
    </row>
    <row r="500" spans="1:19" x14ac:dyDescent="0.25">
      <c r="A500" s="48">
        <v>24</v>
      </c>
      <c r="B500" s="1" t="s">
        <v>449</v>
      </c>
      <c r="D500" s="1" t="s">
        <v>71</v>
      </c>
      <c r="E500" s="1" t="s">
        <v>71</v>
      </c>
      <c r="F500" s="1" t="s">
        <v>79</v>
      </c>
      <c r="G500" s="1">
        <v>18</v>
      </c>
      <c r="H500" s="1" t="s">
        <v>78</v>
      </c>
      <c r="I500" s="1" t="s">
        <v>73</v>
      </c>
      <c r="J500" s="1" t="s">
        <v>14</v>
      </c>
      <c r="K500" s="1">
        <v>2</v>
      </c>
      <c r="L500" s="1" t="s">
        <v>91</v>
      </c>
      <c r="M500" s="1" t="s">
        <v>105</v>
      </c>
      <c r="N500" s="1" t="s">
        <v>71</v>
      </c>
      <c r="O500" s="1" t="s">
        <v>105</v>
      </c>
      <c r="P500" s="1" t="s">
        <v>127</v>
      </c>
      <c r="Q500" s="1" t="s">
        <v>97</v>
      </c>
      <c r="R500" s="1" t="s">
        <v>154</v>
      </c>
      <c r="S500" s="1" t="s">
        <v>129</v>
      </c>
    </row>
    <row r="501" spans="1:19" x14ac:dyDescent="0.25">
      <c r="A501" s="48">
        <v>24</v>
      </c>
      <c r="B501" s="1" t="s">
        <v>450</v>
      </c>
      <c r="D501" s="1" t="s">
        <v>71</v>
      </c>
      <c r="E501" s="1" t="s">
        <v>71</v>
      </c>
      <c r="F501" s="1" t="s">
        <v>72</v>
      </c>
      <c r="G501" s="1">
        <v>25</v>
      </c>
      <c r="H501" s="1" t="s">
        <v>78</v>
      </c>
      <c r="I501" s="1" t="s">
        <v>82</v>
      </c>
      <c r="J501" s="1" t="s">
        <v>10</v>
      </c>
      <c r="K501" s="1">
        <v>1</v>
      </c>
      <c r="L501" s="1" t="s">
        <v>74</v>
      </c>
      <c r="M501" s="1" t="s">
        <v>127</v>
      </c>
      <c r="N501" s="1" t="s">
        <v>71</v>
      </c>
      <c r="O501" s="1" t="s">
        <v>127</v>
      </c>
      <c r="P501" s="1" t="s">
        <v>16</v>
      </c>
      <c r="Q501" s="1" t="s">
        <v>97</v>
      </c>
      <c r="R501" s="1" t="s">
        <v>154</v>
      </c>
      <c r="S501" s="1" t="s">
        <v>159</v>
      </c>
    </row>
    <row r="502" spans="1:19" x14ac:dyDescent="0.25">
      <c r="A502" s="48">
        <v>25</v>
      </c>
      <c r="B502" s="1" t="s">
        <v>451</v>
      </c>
      <c r="D502" s="1" t="s">
        <v>71</v>
      </c>
      <c r="E502" s="1" t="s">
        <v>71</v>
      </c>
      <c r="F502" s="1" t="s">
        <v>79</v>
      </c>
      <c r="G502" s="1">
        <v>28</v>
      </c>
      <c r="H502" s="1" t="s">
        <v>78</v>
      </c>
      <c r="I502" s="1" t="s">
        <v>80</v>
      </c>
      <c r="J502" s="1" t="s">
        <v>75</v>
      </c>
      <c r="K502" s="1">
        <v>1</v>
      </c>
      <c r="L502" s="1" t="s">
        <v>90</v>
      </c>
      <c r="M502" s="1" t="s">
        <v>17</v>
      </c>
      <c r="N502" s="1" t="s">
        <v>71</v>
      </c>
      <c r="O502" s="1" t="s">
        <v>127</v>
      </c>
      <c r="P502" s="1" t="s">
        <v>16</v>
      </c>
      <c r="Q502" s="1" t="s">
        <v>97</v>
      </c>
      <c r="R502" s="1" t="s">
        <v>154</v>
      </c>
      <c r="S502" s="1" t="s">
        <v>159</v>
      </c>
    </row>
    <row r="503" spans="1:19" x14ac:dyDescent="0.25">
      <c r="A503" s="48">
        <v>25</v>
      </c>
      <c r="B503" s="1" t="s">
        <v>451</v>
      </c>
      <c r="D503" s="1" t="s">
        <v>71</v>
      </c>
      <c r="E503" s="1" t="s">
        <v>71</v>
      </c>
      <c r="F503" s="1" t="s">
        <v>72</v>
      </c>
      <c r="G503" s="1">
        <v>31</v>
      </c>
      <c r="H503" s="1" t="s">
        <v>125</v>
      </c>
      <c r="I503" s="1" t="s">
        <v>84</v>
      </c>
      <c r="J503" s="1" t="s">
        <v>17</v>
      </c>
      <c r="K503" s="1">
        <v>1</v>
      </c>
      <c r="L503" s="1" t="s">
        <v>137</v>
      </c>
      <c r="M503" s="1" t="s">
        <v>105</v>
      </c>
      <c r="N503" s="1" t="s">
        <v>71</v>
      </c>
      <c r="O503" s="1" t="s">
        <v>105</v>
      </c>
      <c r="P503" s="1" t="s">
        <v>127</v>
      </c>
      <c r="Q503" s="1" t="s">
        <v>98</v>
      </c>
      <c r="R503" s="1" t="s">
        <v>154</v>
      </c>
      <c r="S503" s="1" t="s">
        <v>105</v>
      </c>
    </row>
    <row r="504" spans="1:19" x14ac:dyDescent="0.25">
      <c r="A504" s="48">
        <v>25</v>
      </c>
      <c r="B504" s="1" t="s">
        <v>452</v>
      </c>
      <c r="D504" s="1" t="s">
        <v>71</v>
      </c>
      <c r="E504" s="1" t="s">
        <v>71</v>
      </c>
      <c r="F504" s="1" t="s">
        <v>79</v>
      </c>
      <c r="G504" s="1">
        <v>53</v>
      </c>
      <c r="H504" s="1" t="s">
        <v>78</v>
      </c>
      <c r="I504" s="1" t="s">
        <v>80</v>
      </c>
      <c r="J504" s="1" t="s">
        <v>3</v>
      </c>
      <c r="K504" s="1">
        <v>1</v>
      </c>
      <c r="L504" s="1" t="s">
        <v>74</v>
      </c>
      <c r="M504" s="1" t="s">
        <v>127</v>
      </c>
      <c r="N504" s="1" t="s">
        <v>71</v>
      </c>
      <c r="O504" s="1" t="s">
        <v>127</v>
      </c>
      <c r="P504" s="1" t="s">
        <v>16</v>
      </c>
      <c r="Q504" s="1" t="s">
        <v>97</v>
      </c>
      <c r="R504" s="1" t="s">
        <v>154</v>
      </c>
      <c r="S504" s="1" t="s">
        <v>159</v>
      </c>
    </row>
    <row r="505" spans="1:19" x14ac:dyDescent="0.25">
      <c r="A505" s="48">
        <v>25</v>
      </c>
      <c r="B505" s="1" t="s">
        <v>452</v>
      </c>
      <c r="D505" s="1" t="s">
        <v>71</v>
      </c>
      <c r="E505" s="1" t="s">
        <v>71</v>
      </c>
      <c r="F505" s="1" t="s">
        <v>79</v>
      </c>
      <c r="G505" s="1">
        <v>26</v>
      </c>
      <c r="H505" s="1" t="s">
        <v>78</v>
      </c>
      <c r="I505" s="1" t="s">
        <v>82</v>
      </c>
      <c r="J505" s="1" t="s">
        <v>17</v>
      </c>
      <c r="K505" s="1">
        <v>1</v>
      </c>
      <c r="L505" s="1" t="s">
        <v>88</v>
      </c>
      <c r="M505" s="1" t="s">
        <v>105</v>
      </c>
      <c r="N505" s="1" t="s">
        <v>71</v>
      </c>
      <c r="O505" s="1" t="s">
        <v>105</v>
      </c>
      <c r="P505" s="1" t="s">
        <v>120</v>
      </c>
      <c r="Q505" s="1" t="s">
        <v>98</v>
      </c>
      <c r="R505" s="1" t="s">
        <v>154</v>
      </c>
      <c r="S505" s="1" t="s">
        <v>129</v>
      </c>
    </row>
    <row r="506" spans="1:19" x14ac:dyDescent="0.25">
      <c r="A506" s="48">
        <v>25</v>
      </c>
      <c r="B506" s="1" t="s">
        <v>452</v>
      </c>
      <c r="D506" s="1" t="s">
        <v>71</v>
      </c>
      <c r="E506" s="1" t="s">
        <v>71</v>
      </c>
      <c r="F506" s="1" t="s">
        <v>72</v>
      </c>
      <c r="G506" s="1">
        <v>31</v>
      </c>
      <c r="H506" s="1" t="s">
        <v>125</v>
      </c>
      <c r="I506" s="1" t="s">
        <v>82</v>
      </c>
      <c r="J506" s="1" t="s">
        <v>39</v>
      </c>
      <c r="K506" s="1">
        <v>1</v>
      </c>
      <c r="L506" s="1" t="s">
        <v>81</v>
      </c>
      <c r="M506" s="1" t="s">
        <v>129</v>
      </c>
      <c r="N506" s="1" t="s">
        <v>71</v>
      </c>
      <c r="O506" s="1" t="s">
        <v>129</v>
      </c>
      <c r="P506" s="1" t="s">
        <v>16</v>
      </c>
      <c r="Q506" s="1" t="s">
        <v>98</v>
      </c>
      <c r="R506" s="1" t="s">
        <v>154</v>
      </c>
      <c r="S506" s="1" t="s">
        <v>159</v>
      </c>
    </row>
    <row r="507" spans="1:19" x14ac:dyDescent="0.25">
      <c r="A507" s="48">
        <v>25</v>
      </c>
      <c r="B507" s="1" t="s">
        <v>452</v>
      </c>
      <c r="D507" s="1" t="s">
        <v>71</v>
      </c>
      <c r="E507" s="1" t="s">
        <v>71</v>
      </c>
      <c r="F507" s="1" t="s">
        <v>72</v>
      </c>
      <c r="G507" s="1">
        <v>55</v>
      </c>
      <c r="H507" s="1" t="s">
        <v>76</v>
      </c>
      <c r="I507" s="1" t="s">
        <v>94</v>
      </c>
      <c r="J507" s="1" t="s">
        <v>14</v>
      </c>
      <c r="K507" s="1">
        <v>1</v>
      </c>
      <c r="L507" s="1" t="s">
        <v>93</v>
      </c>
      <c r="M507" s="1" t="s">
        <v>129</v>
      </c>
      <c r="N507" s="1" t="s">
        <v>71</v>
      </c>
      <c r="O507" s="1" t="s">
        <v>129</v>
      </c>
      <c r="P507" s="1" t="s">
        <v>16</v>
      </c>
      <c r="Q507" s="1" t="s">
        <v>98</v>
      </c>
      <c r="R507" s="1" t="s">
        <v>154</v>
      </c>
      <c r="S507" s="1" t="s">
        <v>159</v>
      </c>
    </row>
    <row r="508" spans="1:19" x14ac:dyDescent="0.25">
      <c r="A508" s="48">
        <v>25</v>
      </c>
      <c r="B508" s="1" t="s">
        <v>452</v>
      </c>
      <c r="D508" s="1" t="s">
        <v>71</v>
      </c>
      <c r="E508" s="1" t="s">
        <v>71</v>
      </c>
      <c r="F508" s="1" t="s">
        <v>72</v>
      </c>
      <c r="G508" s="1">
        <v>36</v>
      </c>
      <c r="H508" s="1" t="s">
        <v>78</v>
      </c>
      <c r="I508" s="1" t="s">
        <v>82</v>
      </c>
      <c r="J508" s="1" t="s">
        <v>3</v>
      </c>
      <c r="K508" s="1">
        <v>1</v>
      </c>
      <c r="L508" s="1" t="s">
        <v>90</v>
      </c>
      <c r="M508" s="1" t="s">
        <v>127</v>
      </c>
      <c r="N508" s="1" t="s">
        <v>71</v>
      </c>
      <c r="O508" s="1" t="s">
        <v>127</v>
      </c>
      <c r="P508" s="1" t="s">
        <v>16</v>
      </c>
      <c r="Q508" s="1" t="s">
        <v>98</v>
      </c>
      <c r="R508" s="1" t="s">
        <v>154</v>
      </c>
      <c r="S508" s="1" t="s">
        <v>159</v>
      </c>
    </row>
    <row r="509" spans="1:19" x14ac:dyDescent="0.25">
      <c r="A509" s="48">
        <v>25</v>
      </c>
      <c r="B509" s="1" t="s">
        <v>453</v>
      </c>
      <c r="D509" s="1" t="s">
        <v>71</v>
      </c>
      <c r="E509" s="1" t="s">
        <v>71</v>
      </c>
      <c r="F509" s="1" t="s">
        <v>79</v>
      </c>
      <c r="G509" s="1">
        <v>37</v>
      </c>
      <c r="H509" s="1" t="s">
        <v>125</v>
      </c>
      <c r="I509" s="1" t="s">
        <v>82</v>
      </c>
      <c r="J509" s="1" t="s">
        <v>17</v>
      </c>
      <c r="K509" s="1">
        <v>1</v>
      </c>
      <c r="L509" s="1" t="s">
        <v>91</v>
      </c>
      <c r="M509" s="1" t="s">
        <v>105</v>
      </c>
      <c r="N509" s="1" t="s">
        <v>71</v>
      </c>
      <c r="O509" s="1" t="s">
        <v>105</v>
      </c>
      <c r="P509" s="1" t="s">
        <v>127</v>
      </c>
      <c r="Q509" s="1" t="s">
        <v>98</v>
      </c>
      <c r="R509" s="1" t="s">
        <v>154</v>
      </c>
      <c r="S509" s="1" t="s">
        <v>159</v>
      </c>
    </row>
    <row r="510" spans="1:19" x14ac:dyDescent="0.25">
      <c r="A510" s="48">
        <v>25</v>
      </c>
      <c r="B510" s="1" t="s">
        <v>454</v>
      </c>
      <c r="D510" s="1" t="s">
        <v>71</v>
      </c>
      <c r="E510" s="1" t="s">
        <v>71</v>
      </c>
      <c r="F510" s="1" t="s">
        <v>72</v>
      </c>
      <c r="G510" s="1">
        <v>45</v>
      </c>
      <c r="H510" s="1" t="s">
        <v>125</v>
      </c>
      <c r="I510" s="1" t="s">
        <v>84</v>
      </c>
      <c r="J510" s="1" t="s">
        <v>14</v>
      </c>
      <c r="K510" s="1">
        <v>1</v>
      </c>
      <c r="L510" s="1" t="s">
        <v>92</v>
      </c>
      <c r="M510" s="1" t="s">
        <v>105</v>
      </c>
      <c r="N510" s="1" t="s">
        <v>71</v>
      </c>
      <c r="O510" s="1" t="s">
        <v>105</v>
      </c>
      <c r="P510" s="1" t="s">
        <v>16</v>
      </c>
      <c r="Q510" s="1" t="s">
        <v>98</v>
      </c>
      <c r="R510" s="1" t="s">
        <v>154</v>
      </c>
      <c r="S510" s="1" t="s">
        <v>159</v>
      </c>
    </row>
    <row r="511" spans="1:19" x14ac:dyDescent="0.25">
      <c r="A511" s="48">
        <v>25</v>
      </c>
      <c r="B511" s="1" t="s">
        <v>454</v>
      </c>
      <c r="D511" s="1" t="s">
        <v>71</v>
      </c>
      <c r="E511" s="1" t="s">
        <v>71</v>
      </c>
      <c r="F511" s="1" t="s">
        <v>79</v>
      </c>
      <c r="G511" s="1">
        <v>25</v>
      </c>
      <c r="H511" s="1" t="s">
        <v>125</v>
      </c>
      <c r="I511" s="1" t="s">
        <v>73</v>
      </c>
      <c r="J511" s="1" t="s">
        <v>17</v>
      </c>
      <c r="K511" s="1">
        <v>1</v>
      </c>
      <c r="L511" s="1" t="s">
        <v>81</v>
      </c>
      <c r="M511" s="1" t="s">
        <v>129</v>
      </c>
      <c r="N511" s="1" t="s">
        <v>71</v>
      </c>
      <c r="O511" s="1" t="s">
        <v>129</v>
      </c>
      <c r="P511" s="1" t="s">
        <v>120</v>
      </c>
      <c r="Q511" s="1" t="s">
        <v>98</v>
      </c>
      <c r="R511" s="1" t="s">
        <v>154</v>
      </c>
      <c r="S511" s="1" t="s">
        <v>159</v>
      </c>
    </row>
    <row r="512" spans="1:19" x14ac:dyDescent="0.25">
      <c r="A512" s="48">
        <v>25</v>
      </c>
      <c r="B512" s="1" t="s">
        <v>455</v>
      </c>
      <c r="D512" s="1" t="s">
        <v>71</v>
      </c>
      <c r="E512" s="1" t="s">
        <v>71</v>
      </c>
      <c r="F512" s="1" t="s">
        <v>79</v>
      </c>
      <c r="G512" s="1">
        <v>34</v>
      </c>
      <c r="H512" s="1" t="s">
        <v>125</v>
      </c>
      <c r="I512" s="1" t="s">
        <v>89</v>
      </c>
      <c r="J512" s="1" t="s">
        <v>39</v>
      </c>
      <c r="K512" s="1">
        <v>1</v>
      </c>
      <c r="L512" s="1" t="s">
        <v>86</v>
      </c>
      <c r="M512" s="1" t="s">
        <v>129</v>
      </c>
      <c r="N512" s="1" t="s">
        <v>71</v>
      </c>
      <c r="O512" s="1" t="s">
        <v>129</v>
      </c>
      <c r="P512" s="1" t="s">
        <v>120</v>
      </c>
      <c r="Q512" s="1" t="s">
        <v>98</v>
      </c>
      <c r="R512" s="1" t="s">
        <v>154</v>
      </c>
      <c r="S512" s="1" t="s">
        <v>159</v>
      </c>
    </row>
    <row r="513" spans="1:19" x14ac:dyDescent="0.25">
      <c r="A513" s="48">
        <v>25</v>
      </c>
      <c r="B513" s="1" t="s">
        <v>455</v>
      </c>
      <c r="D513" s="1" t="s">
        <v>71</v>
      </c>
      <c r="E513" s="1" t="s">
        <v>71</v>
      </c>
      <c r="F513" s="1" t="s">
        <v>72</v>
      </c>
      <c r="G513" s="1">
        <v>45</v>
      </c>
      <c r="H513" s="1" t="s">
        <v>125</v>
      </c>
      <c r="I513" s="1" t="s">
        <v>84</v>
      </c>
      <c r="J513" s="1" t="s">
        <v>39</v>
      </c>
      <c r="K513" s="1">
        <v>1</v>
      </c>
      <c r="L513" s="1" t="s">
        <v>81</v>
      </c>
      <c r="M513" s="1" t="s">
        <v>129</v>
      </c>
      <c r="N513" s="1" t="s">
        <v>71</v>
      </c>
      <c r="O513" s="1" t="s">
        <v>129</v>
      </c>
      <c r="P513" s="1" t="s">
        <v>120</v>
      </c>
      <c r="Q513" s="1" t="s">
        <v>98</v>
      </c>
      <c r="R513" s="1" t="s">
        <v>154</v>
      </c>
      <c r="S513" s="1" t="s">
        <v>159</v>
      </c>
    </row>
    <row r="514" spans="1:19" x14ac:dyDescent="0.25">
      <c r="A514" s="48">
        <v>25</v>
      </c>
      <c r="B514" s="1" t="s">
        <v>456</v>
      </c>
      <c r="D514" s="1" t="s">
        <v>71</v>
      </c>
      <c r="E514" s="1" t="s">
        <v>71</v>
      </c>
      <c r="F514" s="1" t="s">
        <v>79</v>
      </c>
      <c r="G514" s="1">
        <v>25</v>
      </c>
      <c r="H514" s="1" t="s">
        <v>125</v>
      </c>
      <c r="I514" s="1" t="s">
        <v>73</v>
      </c>
      <c r="J514" s="1" t="s">
        <v>75</v>
      </c>
      <c r="K514" s="1">
        <v>1</v>
      </c>
      <c r="L514" s="1" t="s">
        <v>75</v>
      </c>
      <c r="M514" s="1" t="s">
        <v>120</v>
      </c>
      <c r="N514" s="1" t="s">
        <v>71</v>
      </c>
      <c r="O514" s="1" t="s">
        <v>120</v>
      </c>
      <c r="P514" s="1" t="s">
        <v>16</v>
      </c>
      <c r="Q514" s="1" t="s">
        <v>99</v>
      </c>
      <c r="R514" s="1" t="s">
        <v>157</v>
      </c>
      <c r="S514" s="1" t="s">
        <v>159</v>
      </c>
    </row>
    <row r="515" spans="1:19" x14ac:dyDescent="0.25">
      <c r="A515" s="48">
        <v>25</v>
      </c>
      <c r="B515" s="1" t="s">
        <v>457</v>
      </c>
      <c r="D515" s="1" t="s">
        <v>71</v>
      </c>
      <c r="E515" s="1" t="s">
        <v>71</v>
      </c>
      <c r="F515" s="1" t="s">
        <v>79</v>
      </c>
      <c r="G515" s="1">
        <v>28</v>
      </c>
      <c r="H515" s="1" t="s">
        <v>78</v>
      </c>
      <c r="I515" s="1" t="s">
        <v>80</v>
      </c>
      <c r="J515" s="1" t="s">
        <v>75</v>
      </c>
      <c r="K515" s="1">
        <v>2</v>
      </c>
      <c r="L515" s="1" t="s">
        <v>75</v>
      </c>
      <c r="M515" s="1" t="s">
        <v>127</v>
      </c>
      <c r="N515" s="1" t="s">
        <v>71</v>
      </c>
      <c r="O515" s="1" t="s">
        <v>127</v>
      </c>
      <c r="P515" s="1" t="s">
        <v>105</v>
      </c>
      <c r="Q515" s="1" t="s">
        <v>98</v>
      </c>
      <c r="R515" s="1" t="s">
        <v>157</v>
      </c>
      <c r="S515" s="1" t="s">
        <v>159</v>
      </c>
    </row>
    <row r="516" spans="1:19" x14ac:dyDescent="0.25">
      <c r="A516" s="48">
        <v>25</v>
      </c>
      <c r="B516" s="1" t="s">
        <v>458</v>
      </c>
      <c r="D516" s="1" t="s">
        <v>71</v>
      </c>
      <c r="E516" s="1" t="s">
        <v>71</v>
      </c>
      <c r="F516" s="1" t="s">
        <v>79</v>
      </c>
      <c r="G516" s="1">
        <v>44</v>
      </c>
      <c r="H516" s="1" t="s">
        <v>78</v>
      </c>
      <c r="I516" s="1" t="s">
        <v>80</v>
      </c>
      <c r="J516" s="1" t="s">
        <v>14</v>
      </c>
      <c r="K516" s="1">
        <v>1</v>
      </c>
      <c r="L516" s="1" t="s">
        <v>130</v>
      </c>
      <c r="M516" s="1" t="s">
        <v>129</v>
      </c>
      <c r="N516" s="1" t="s">
        <v>71</v>
      </c>
      <c r="O516" s="1" t="s">
        <v>129</v>
      </c>
      <c r="P516" s="1" t="s">
        <v>16</v>
      </c>
      <c r="Q516" s="1" t="s">
        <v>98</v>
      </c>
      <c r="R516" s="1" t="s">
        <v>154</v>
      </c>
      <c r="S516" s="1" t="s">
        <v>159</v>
      </c>
    </row>
    <row r="517" spans="1:19" x14ac:dyDescent="0.25">
      <c r="A517" s="48">
        <v>26</v>
      </c>
      <c r="B517" s="1" t="s">
        <v>459</v>
      </c>
      <c r="D517" s="1" t="s">
        <v>71</v>
      </c>
      <c r="E517" s="1" t="s">
        <v>71</v>
      </c>
      <c r="F517" s="1" t="s">
        <v>72</v>
      </c>
      <c r="G517" s="1">
        <v>43</v>
      </c>
      <c r="H517" s="1" t="s">
        <v>125</v>
      </c>
      <c r="I517" s="1" t="s">
        <v>95</v>
      </c>
      <c r="J517" s="1" t="s">
        <v>3</v>
      </c>
      <c r="K517" s="1">
        <v>1</v>
      </c>
      <c r="L517" s="1" t="s">
        <v>75</v>
      </c>
      <c r="M517" s="1" t="s">
        <v>120</v>
      </c>
      <c r="N517" s="1" t="s">
        <v>71</v>
      </c>
      <c r="O517" s="1" t="s">
        <v>120</v>
      </c>
      <c r="P517" s="1" t="s">
        <v>127</v>
      </c>
      <c r="Q517" s="1" t="s">
        <v>99</v>
      </c>
      <c r="R517" s="1" t="s">
        <v>154</v>
      </c>
      <c r="S517" s="1" t="s">
        <v>159</v>
      </c>
    </row>
    <row r="518" spans="1:19" x14ac:dyDescent="0.25">
      <c r="A518" s="48">
        <v>26</v>
      </c>
      <c r="B518" s="1" t="s">
        <v>460</v>
      </c>
      <c r="D518" s="1" t="s">
        <v>71</v>
      </c>
      <c r="E518" s="1" t="s">
        <v>71</v>
      </c>
      <c r="F518" s="1" t="s">
        <v>72</v>
      </c>
      <c r="G518" s="1">
        <v>38</v>
      </c>
      <c r="H518" s="1" t="s">
        <v>125</v>
      </c>
      <c r="I518" s="1" t="s">
        <v>80</v>
      </c>
      <c r="J518" s="1" t="s">
        <v>17</v>
      </c>
      <c r="K518" s="1">
        <v>1</v>
      </c>
      <c r="L518" s="1" t="s">
        <v>131</v>
      </c>
      <c r="M518" s="1" t="s">
        <v>10</v>
      </c>
      <c r="N518" s="1" t="s">
        <v>71</v>
      </c>
      <c r="O518" s="1" t="s">
        <v>129</v>
      </c>
      <c r="P518" s="1" t="s">
        <v>127</v>
      </c>
      <c r="Q518" s="1" t="s">
        <v>99</v>
      </c>
      <c r="R518" s="1" t="s">
        <v>154</v>
      </c>
      <c r="S518" s="1" t="s">
        <v>159</v>
      </c>
    </row>
    <row r="519" spans="1:19" x14ac:dyDescent="0.25">
      <c r="A519" s="48">
        <v>26</v>
      </c>
      <c r="B519" s="1" t="s">
        <v>461</v>
      </c>
      <c r="D519" s="1" t="s">
        <v>71</v>
      </c>
      <c r="E519" s="1" t="s">
        <v>71</v>
      </c>
      <c r="F519" s="1" t="s">
        <v>79</v>
      </c>
      <c r="G519" s="1">
        <v>19</v>
      </c>
      <c r="H519" s="1" t="s">
        <v>78</v>
      </c>
      <c r="I519" s="1" t="s">
        <v>73</v>
      </c>
      <c r="J519" s="1" t="s">
        <v>10</v>
      </c>
      <c r="K519" s="1">
        <v>1</v>
      </c>
      <c r="L519" s="1" t="s">
        <v>90</v>
      </c>
      <c r="M519" s="1" t="s">
        <v>127</v>
      </c>
      <c r="N519" s="1" t="s">
        <v>71</v>
      </c>
      <c r="O519" s="1" t="s">
        <v>127</v>
      </c>
      <c r="P519" s="1" t="s">
        <v>105</v>
      </c>
      <c r="Q519" s="1" t="s">
        <v>97</v>
      </c>
      <c r="R519" s="1" t="s">
        <v>154</v>
      </c>
      <c r="S519" s="1" t="s">
        <v>159</v>
      </c>
    </row>
    <row r="520" spans="1:19" x14ac:dyDescent="0.25">
      <c r="A520" s="48">
        <v>26</v>
      </c>
      <c r="B520" s="1" t="s">
        <v>461</v>
      </c>
      <c r="D520" s="1" t="s">
        <v>71</v>
      </c>
      <c r="E520" s="1" t="s">
        <v>71</v>
      </c>
      <c r="F520" s="1" t="s">
        <v>72</v>
      </c>
      <c r="G520" s="1">
        <v>35</v>
      </c>
      <c r="H520" s="1" t="s">
        <v>125</v>
      </c>
      <c r="I520" s="1" t="s">
        <v>89</v>
      </c>
      <c r="J520" s="1" t="s">
        <v>10</v>
      </c>
      <c r="K520" s="1">
        <v>1</v>
      </c>
      <c r="L520" s="1" t="s">
        <v>75</v>
      </c>
      <c r="M520" s="1" t="s">
        <v>120</v>
      </c>
      <c r="N520" s="1" t="s">
        <v>167</v>
      </c>
      <c r="O520" s="1" t="s">
        <v>120</v>
      </c>
      <c r="P520" s="1" t="s">
        <v>129</v>
      </c>
      <c r="Q520" s="1" t="s">
        <v>99</v>
      </c>
      <c r="R520" s="1" t="s">
        <v>154</v>
      </c>
      <c r="S520" s="1" t="s">
        <v>159</v>
      </c>
    </row>
    <row r="521" spans="1:19" x14ac:dyDescent="0.25">
      <c r="A521" s="48">
        <v>26</v>
      </c>
      <c r="B521" s="1" t="s">
        <v>462</v>
      </c>
      <c r="D521" s="1" t="s">
        <v>71</v>
      </c>
      <c r="E521" s="1" t="s">
        <v>71</v>
      </c>
      <c r="F521" s="1" t="s">
        <v>79</v>
      </c>
      <c r="G521" s="1">
        <v>23</v>
      </c>
      <c r="H521" s="1" t="s">
        <v>125</v>
      </c>
      <c r="I521" s="1" t="s">
        <v>73</v>
      </c>
      <c r="J521" s="1" t="s">
        <v>11</v>
      </c>
      <c r="K521" s="1">
        <v>1</v>
      </c>
      <c r="L521" s="1" t="s">
        <v>90</v>
      </c>
      <c r="M521" s="1" t="s">
        <v>39</v>
      </c>
      <c r="N521" s="1" t="s">
        <v>71</v>
      </c>
      <c r="O521" s="1" t="s">
        <v>127</v>
      </c>
      <c r="P521" s="1" t="s">
        <v>105</v>
      </c>
      <c r="Q521" s="1" t="s">
        <v>99</v>
      </c>
      <c r="R521" s="1" t="s">
        <v>154</v>
      </c>
      <c r="S521" s="1" t="s">
        <v>159</v>
      </c>
    </row>
    <row r="522" spans="1:19" x14ac:dyDescent="0.25">
      <c r="A522" s="48">
        <v>26</v>
      </c>
      <c r="B522" s="1" t="s">
        <v>463</v>
      </c>
      <c r="D522" s="1" t="s">
        <v>71</v>
      </c>
      <c r="E522" s="1" t="s">
        <v>71</v>
      </c>
      <c r="F522" s="1" t="s">
        <v>72</v>
      </c>
      <c r="G522" s="1">
        <v>64</v>
      </c>
      <c r="H522" s="1" t="s">
        <v>76</v>
      </c>
      <c r="I522" s="1" t="s">
        <v>82</v>
      </c>
      <c r="J522" s="1" t="s">
        <v>4</v>
      </c>
      <c r="K522" s="1">
        <v>1</v>
      </c>
      <c r="L522" s="1" t="s">
        <v>90</v>
      </c>
      <c r="M522" s="1" t="s">
        <v>39</v>
      </c>
      <c r="N522" s="1" t="s">
        <v>71</v>
      </c>
      <c r="O522" s="1" t="s">
        <v>127</v>
      </c>
      <c r="P522" s="1" t="s">
        <v>105</v>
      </c>
      <c r="Q522" s="1" t="s">
        <v>99</v>
      </c>
      <c r="R522" s="1" t="s">
        <v>154</v>
      </c>
      <c r="S522" s="1" t="s">
        <v>159</v>
      </c>
    </row>
    <row r="523" spans="1:19" x14ac:dyDescent="0.25">
      <c r="A523" s="48">
        <v>26</v>
      </c>
      <c r="B523" s="1" t="s">
        <v>464</v>
      </c>
      <c r="D523" s="1" t="s">
        <v>71</v>
      </c>
      <c r="E523" s="1" t="s">
        <v>71</v>
      </c>
      <c r="F523" s="1" t="s">
        <v>79</v>
      </c>
      <c r="G523" s="1">
        <v>22</v>
      </c>
      <c r="H523" s="1" t="s">
        <v>125</v>
      </c>
      <c r="I523" s="1" t="s">
        <v>73</v>
      </c>
      <c r="J523" s="1" t="s">
        <v>17</v>
      </c>
      <c r="K523" s="1">
        <v>1</v>
      </c>
      <c r="L523" s="1" t="s">
        <v>91</v>
      </c>
      <c r="M523" s="1" t="s">
        <v>105</v>
      </c>
      <c r="N523" s="1" t="s">
        <v>71</v>
      </c>
      <c r="O523" s="1" t="s">
        <v>105</v>
      </c>
      <c r="P523" s="1" t="s">
        <v>127</v>
      </c>
      <c r="Q523" s="1" t="s">
        <v>97</v>
      </c>
      <c r="R523" s="1" t="s">
        <v>154</v>
      </c>
      <c r="S523" s="1" t="s">
        <v>159</v>
      </c>
    </row>
    <row r="524" spans="1:19" x14ac:dyDescent="0.25">
      <c r="A524" s="48">
        <v>26</v>
      </c>
      <c r="B524" s="1" t="s">
        <v>464</v>
      </c>
      <c r="D524" s="1" t="s">
        <v>71</v>
      </c>
      <c r="E524" s="1" t="s">
        <v>71</v>
      </c>
      <c r="F524" s="1" t="s">
        <v>79</v>
      </c>
      <c r="G524" s="1">
        <v>19</v>
      </c>
      <c r="H524" s="1" t="s">
        <v>78</v>
      </c>
      <c r="I524" s="1" t="s">
        <v>73</v>
      </c>
      <c r="J524" s="1" t="s">
        <v>10</v>
      </c>
      <c r="K524" s="1">
        <v>1</v>
      </c>
      <c r="L524" s="1" t="s">
        <v>90</v>
      </c>
      <c r="M524" s="1" t="s">
        <v>39</v>
      </c>
      <c r="N524" s="1" t="s">
        <v>71</v>
      </c>
      <c r="O524" s="1" t="s">
        <v>127</v>
      </c>
      <c r="P524" s="1" t="s">
        <v>120</v>
      </c>
      <c r="Q524" s="1" t="s">
        <v>97</v>
      </c>
      <c r="R524" s="1" t="s">
        <v>154</v>
      </c>
      <c r="S524" s="1" t="s">
        <v>159</v>
      </c>
    </row>
    <row r="525" spans="1:19" x14ac:dyDescent="0.25">
      <c r="A525" s="48">
        <v>26</v>
      </c>
      <c r="B525" s="1" t="s">
        <v>464</v>
      </c>
      <c r="D525" s="1" t="s">
        <v>71</v>
      </c>
      <c r="E525" s="1" t="s">
        <v>71</v>
      </c>
      <c r="F525" s="1" t="s">
        <v>72</v>
      </c>
      <c r="G525" s="1">
        <v>28</v>
      </c>
      <c r="H525" s="1" t="s">
        <v>78</v>
      </c>
      <c r="I525" s="1" t="s">
        <v>89</v>
      </c>
      <c r="J525" s="1" t="s">
        <v>11</v>
      </c>
      <c r="K525" s="1">
        <v>1</v>
      </c>
      <c r="L525" s="1" t="s">
        <v>75</v>
      </c>
      <c r="M525" s="1" t="s">
        <v>120</v>
      </c>
      <c r="N525" s="1" t="s">
        <v>71</v>
      </c>
      <c r="O525" s="1" t="s">
        <v>120</v>
      </c>
      <c r="P525" s="1" t="s">
        <v>129</v>
      </c>
      <c r="Q525" s="1" t="s">
        <v>97</v>
      </c>
      <c r="R525" s="1" t="s">
        <v>154</v>
      </c>
      <c r="S525" s="1" t="s">
        <v>159</v>
      </c>
    </row>
    <row r="526" spans="1:19" x14ac:dyDescent="0.25">
      <c r="A526" s="48">
        <v>26</v>
      </c>
      <c r="B526" s="1" t="s">
        <v>464</v>
      </c>
      <c r="D526" s="1" t="s">
        <v>71</v>
      </c>
      <c r="E526" s="1" t="s">
        <v>71</v>
      </c>
      <c r="F526" s="1" t="s">
        <v>72</v>
      </c>
      <c r="G526" s="1">
        <v>51</v>
      </c>
      <c r="H526" s="1" t="s">
        <v>125</v>
      </c>
      <c r="I526" s="1" t="s">
        <v>83</v>
      </c>
      <c r="J526" s="1" t="s">
        <v>39</v>
      </c>
      <c r="K526" s="1">
        <v>1</v>
      </c>
      <c r="L526" s="1" t="s">
        <v>86</v>
      </c>
      <c r="M526" s="1" t="s">
        <v>10</v>
      </c>
      <c r="N526" s="1" t="s">
        <v>71</v>
      </c>
      <c r="O526" s="1" t="s">
        <v>129</v>
      </c>
      <c r="P526" s="1" t="s">
        <v>127</v>
      </c>
      <c r="Q526" s="1" t="s">
        <v>99</v>
      </c>
      <c r="R526" s="1" t="s">
        <v>244</v>
      </c>
      <c r="S526" s="1" t="s">
        <v>159</v>
      </c>
    </row>
    <row r="527" spans="1:19" x14ac:dyDescent="0.25">
      <c r="A527" s="48">
        <v>26</v>
      </c>
      <c r="B527" s="1" t="s">
        <v>465</v>
      </c>
      <c r="D527" s="1" t="s">
        <v>71</v>
      </c>
      <c r="E527" s="1" t="s">
        <v>71</v>
      </c>
      <c r="F527" s="1" t="s">
        <v>79</v>
      </c>
      <c r="G527" s="1">
        <v>42</v>
      </c>
      <c r="H527" s="1" t="s">
        <v>78</v>
      </c>
      <c r="I527" s="1" t="s">
        <v>80</v>
      </c>
      <c r="J527" s="1" t="s">
        <v>17</v>
      </c>
      <c r="K527" s="1">
        <v>1</v>
      </c>
      <c r="L527" s="1" t="s">
        <v>86</v>
      </c>
      <c r="M527" s="1" t="s">
        <v>129</v>
      </c>
      <c r="N527" s="1" t="s">
        <v>71</v>
      </c>
      <c r="O527" s="1" t="s">
        <v>129</v>
      </c>
      <c r="P527" s="1" t="s">
        <v>127</v>
      </c>
      <c r="Q527" s="1" t="s">
        <v>99</v>
      </c>
      <c r="R527" s="1" t="s">
        <v>154</v>
      </c>
      <c r="S527" s="1" t="s">
        <v>159</v>
      </c>
    </row>
    <row r="528" spans="1:19" x14ac:dyDescent="0.25">
      <c r="A528" s="48">
        <v>26</v>
      </c>
      <c r="B528" s="1" t="s">
        <v>466</v>
      </c>
      <c r="D528" s="1" t="s">
        <v>71</v>
      </c>
      <c r="E528" s="1" t="s">
        <v>71</v>
      </c>
      <c r="F528" s="1" t="s">
        <v>79</v>
      </c>
      <c r="G528" s="1">
        <v>34</v>
      </c>
      <c r="H528" s="1" t="s">
        <v>78</v>
      </c>
      <c r="I528" s="1" t="s">
        <v>80</v>
      </c>
      <c r="J528" s="1" t="s">
        <v>39</v>
      </c>
      <c r="K528" s="1">
        <v>1</v>
      </c>
      <c r="L528" s="1" t="s">
        <v>81</v>
      </c>
      <c r="M528" s="1" t="s">
        <v>10</v>
      </c>
      <c r="N528" s="1" t="s">
        <v>71</v>
      </c>
      <c r="O528" s="1" t="s">
        <v>129</v>
      </c>
      <c r="P528" s="1" t="s">
        <v>127</v>
      </c>
      <c r="Q528" s="1" t="s">
        <v>99</v>
      </c>
      <c r="R528" s="1" t="s">
        <v>154</v>
      </c>
      <c r="S528" s="1" t="s">
        <v>159</v>
      </c>
    </row>
    <row r="529" spans="1:19" x14ac:dyDescent="0.25">
      <c r="A529" s="48">
        <v>26</v>
      </c>
      <c r="B529" s="1" t="s">
        <v>467</v>
      </c>
      <c r="D529" s="1" t="s">
        <v>71</v>
      </c>
      <c r="E529" s="1" t="s">
        <v>71</v>
      </c>
      <c r="F529" s="1" t="s">
        <v>72</v>
      </c>
      <c r="G529" s="1">
        <v>37</v>
      </c>
      <c r="H529" s="1" t="s">
        <v>78</v>
      </c>
      <c r="I529" s="1" t="s">
        <v>82</v>
      </c>
      <c r="J529" s="1" t="s">
        <v>17</v>
      </c>
      <c r="K529" s="1">
        <v>1</v>
      </c>
      <c r="L529" s="1" t="s">
        <v>93</v>
      </c>
      <c r="M529" s="1" t="s">
        <v>11</v>
      </c>
      <c r="N529" s="1" t="s">
        <v>71</v>
      </c>
      <c r="O529" s="1" t="s">
        <v>129</v>
      </c>
      <c r="P529" s="1" t="s">
        <v>127</v>
      </c>
      <c r="Q529" s="1" t="s">
        <v>97</v>
      </c>
      <c r="R529" s="1" t="s">
        <v>154</v>
      </c>
      <c r="S529" s="1" t="s">
        <v>159</v>
      </c>
    </row>
    <row r="530" spans="1:19" x14ac:dyDescent="0.25">
      <c r="A530" s="48">
        <v>26</v>
      </c>
      <c r="B530" s="1" t="s">
        <v>468</v>
      </c>
      <c r="D530" s="1" t="s">
        <v>71</v>
      </c>
      <c r="E530" s="1" t="s">
        <v>71</v>
      </c>
      <c r="F530" s="1" t="s">
        <v>72</v>
      </c>
      <c r="G530" s="1">
        <v>18</v>
      </c>
      <c r="H530" s="1" t="s">
        <v>78</v>
      </c>
      <c r="I530" s="1" t="s">
        <v>73</v>
      </c>
      <c r="J530" s="1" t="s">
        <v>4</v>
      </c>
      <c r="K530" s="1">
        <v>1</v>
      </c>
      <c r="L530" s="1" t="s">
        <v>90</v>
      </c>
      <c r="M530" s="1" t="s">
        <v>39</v>
      </c>
      <c r="N530" s="1" t="s">
        <v>71</v>
      </c>
      <c r="O530" s="1" t="s">
        <v>127</v>
      </c>
      <c r="P530" s="1" t="s">
        <v>105</v>
      </c>
      <c r="Q530" s="1" t="s">
        <v>97</v>
      </c>
      <c r="R530" s="1" t="s">
        <v>154</v>
      </c>
      <c r="S530" s="1" t="s">
        <v>159</v>
      </c>
    </row>
    <row r="531" spans="1:19" x14ac:dyDescent="0.25">
      <c r="A531" s="48">
        <v>26</v>
      </c>
      <c r="B531" s="1" t="s">
        <v>469</v>
      </c>
      <c r="D531" s="1" t="s">
        <v>71</v>
      </c>
      <c r="E531" s="1" t="s">
        <v>71</v>
      </c>
      <c r="F531" s="1" t="s">
        <v>79</v>
      </c>
      <c r="G531" s="1">
        <v>63</v>
      </c>
      <c r="H531" s="1" t="s">
        <v>126</v>
      </c>
      <c r="I531" s="1" t="s">
        <v>82</v>
      </c>
      <c r="J531" s="1" t="s">
        <v>12</v>
      </c>
      <c r="K531" s="1">
        <v>1</v>
      </c>
      <c r="L531" s="1" t="s">
        <v>91</v>
      </c>
      <c r="M531" s="1" t="s">
        <v>3</v>
      </c>
      <c r="N531" s="1" t="s">
        <v>71</v>
      </c>
      <c r="O531" s="1" t="s">
        <v>105</v>
      </c>
      <c r="P531" s="1" t="s">
        <v>120</v>
      </c>
      <c r="Q531" s="1" t="s">
        <v>97</v>
      </c>
      <c r="R531" s="1" t="s">
        <v>154</v>
      </c>
      <c r="S531" s="1" t="s">
        <v>159</v>
      </c>
    </row>
    <row r="532" spans="1:19" x14ac:dyDescent="0.25">
      <c r="A532" s="48">
        <v>27</v>
      </c>
      <c r="B532" s="1" t="s">
        <v>470</v>
      </c>
      <c r="D532" s="1" t="s">
        <v>71</v>
      </c>
      <c r="E532" s="1" t="s">
        <v>71</v>
      </c>
      <c r="F532" s="1" t="s">
        <v>79</v>
      </c>
      <c r="G532" s="1">
        <v>19</v>
      </c>
      <c r="H532" s="1" t="s">
        <v>78</v>
      </c>
      <c r="I532" s="1" t="s">
        <v>73</v>
      </c>
      <c r="J532" s="1" t="s">
        <v>7</v>
      </c>
      <c r="K532" s="1">
        <v>1</v>
      </c>
      <c r="L532" s="1" t="s">
        <v>81</v>
      </c>
      <c r="M532" s="1" t="s">
        <v>129</v>
      </c>
      <c r="N532" s="1" t="s">
        <v>71</v>
      </c>
      <c r="O532" s="1" t="s">
        <v>129</v>
      </c>
      <c r="P532" s="1" t="s">
        <v>105</v>
      </c>
      <c r="Q532" s="1" t="s">
        <v>99</v>
      </c>
      <c r="R532" s="1" t="s">
        <v>154</v>
      </c>
      <c r="S532" s="1" t="s">
        <v>159</v>
      </c>
    </row>
    <row r="533" spans="1:19" x14ac:dyDescent="0.25">
      <c r="A533" s="48">
        <v>27</v>
      </c>
      <c r="B533" s="1" t="s">
        <v>471</v>
      </c>
      <c r="D533" s="1" t="s">
        <v>71</v>
      </c>
      <c r="E533" s="1" t="s">
        <v>71</v>
      </c>
      <c r="F533" s="1" t="s">
        <v>72</v>
      </c>
      <c r="G533" s="1">
        <v>23</v>
      </c>
      <c r="H533" s="1" t="s">
        <v>125</v>
      </c>
      <c r="I533" s="1" t="s">
        <v>73</v>
      </c>
      <c r="J533" s="1" t="s">
        <v>11</v>
      </c>
      <c r="K533" s="1">
        <v>1</v>
      </c>
      <c r="L533" s="1" t="s">
        <v>75</v>
      </c>
      <c r="M533" s="1" t="s">
        <v>60</v>
      </c>
      <c r="N533" s="1" t="s">
        <v>71</v>
      </c>
      <c r="O533" s="1" t="s">
        <v>120</v>
      </c>
      <c r="P533" s="1" t="s">
        <v>129</v>
      </c>
      <c r="Q533" s="1" t="s">
        <v>99</v>
      </c>
      <c r="R533" s="1" t="s">
        <v>154</v>
      </c>
      <c r="S533" s="1" t="s">
        <v>159</v>
      </c>
    </row>
    <row r="534" spans="1:19" x14ac:dyDescent="0.25">
      <c r="A534" s="48">
        <v>27</v>
      </c>
      <c r="B534" s="1" t="s">
        <v>472</v>
      </c>
      <c r="D534" s="1" t="s">
        <v>71</v>
      </c>
      <c r="E534" s="1" t="s">
        <v>71</v>
      </c>
      <c r="F534" s="1" t="s">
        <v>72</v>
      </c>
      <c r="G534" s="1">
        <v>35</v>
      </c>
      <c r="H534" s="1" t="s">
        <v>78</v>
      </c>
      <c r="I534" s="1" t="s">
        <v>77</v>
      </c>
      <c r="J534" s="1" t="s">
        <v>10</v>
      </c>
      <c r="K534" s="1">
        <v>1</v>
      </c>
      <c r="L534" s="1" t="s">
        <v>90</v>
      </c>
      <c r="M534" s="1" t="s">
        <v>127</v>
      </c>
      <c r="N534" s="1" t="s">
        <v>71</v>
      </c>
      <c r="O534" s="1" t="s">
        <v>127</v>
      </c>
      <c r="P534" s="1" t="s">
        <v>105</v>
      </c>
      <c r="Q534" s="1" t="s">
        <v>97</v>
      </c>
      <c r="R534" s="1" t="s">
        <v>154</v>
      </c>
      <c r="S534" s="1" t="s">
        <v>159</v>
      </c>
    </row>
    <row r="535" spans="1:19" x14ac:dyDescent="0.25">
      <c r="A535" s="48">
        <v>27</v>
      </c>
      <c r="B535" s="1" t="s">
        <v>473</v>
      </c>
      <c r="D535" s="1" t="s">
        <v>71</v>
      </c>
      <c r="E535" s="1" t="s">
        <v>71</v>
      </c>
      <c r="F535" s="1" t="s">
        <v>79</v>
      </c>
      <c r="G535" s="1">
        <v>66</v>
      </c>
      <c r="H535" s="1" t="s">
        <v>125</v>
      </c>
      <c r="I535" s="1" t="s">
        <v>83</v>
      </c>
      <c r="J535" s="1" t="s">
        <v>4</v>
      </c>
      <c r="K535" s="1">
        <v>1</v>
      </c>
      <c r="L535" s="1" t="s">
        <v>90</v>
      </c>
      <c r="M535" s="1" t="s">
        <v>39</v>
      </c>
      <c r="N535" s="1" t="s">
        <v>71</v>
      </c>
      <c r="O535" s="1" t="s">
        <v>127</v>
      </c>
      <c r="P535" s="1" t="s">
        <v>105</v>
      </c>
      <c r="Q535" s="1" t="s">
        <v>97</v>
      </c>
      <c r="R535" s="1" t="s">
        <v>154</v>
      </c>
      <c r="S535" s="1" t="s">
        <v>159</v>
      </c>
    </row>
    <row r="536" spans="1:19" x14ac:dyDescent="0.25">
      <c r="A536" s="48">
        <v>27</v>
      </c>
      <c r="B536" s="1" t="s">
        <v>473</v>
      </c>
      <c r="D536" s="1" t="s">
        <v>71</v>
      </c>
      <c r="E536" s="1" t="s">
        <v>71</v>
      </c>
      <c r="F536" s="1" t="s">
        <v>72</v>
      </c>
      <c r="G536" s="1">
        <v>21</v>
      </c>
      <c r="H536" s="1" t="s">
        <v>125</v>
      </c>
      <c r="I536" s="1" t="s">
        <v>73</v>
      </c>
      <c r="J536" s="1" t="s">
        <v>10</v>
      </c>
      <c r="K536" s="1">
        <v>1</v>
      </c>
      <c r="L536" s="1" t="s">
        <v>92</v>
      </c>
      <c r="M536" s="1" t="s">
        <v>4</v>
      </c>
      <c r="N536" s="1" t="s">
        <v>71</v>
      </c>
      <c r="O536" s="1" t="s">
        <v>105</v>
      </c>
      <c r="P536" s="1" t="s">
        <v>127</v>
      </c>
      <c r="Q536" s="1" t="s">
        <v>99</v>
      </c>
      <c r="R536" s="1" t="s">
        <v>154</v>
      </c>
      <c r="S536" s="1" t="s">
        <v>159</v>
      </c>
    </row>
    <row r="537" spans="1:19" x14ac:dyDescent="0.25">
      <c r="A537" s="48">
        <v>27</v>
      </c>
      <c r="B537" s="1" t="s">
        <v>473</v>
      </c>
      <c r="D537" s="1" t="s">
        <v>71</v>
      </c>
      <c r="E537" s="1" t="s">
        <v>71</v>
      </c>
      <c r="F537" s="1" t="s">
        <v>72</v>
      </c>
      <c r="G537" s="1">
        <v>18</v>
      </c>
      <c r="H537" s="1" t="s">
        <v>78</v>
      </c>
      <c r="I537" s="1" t="s">
        <v>73</v>
      </c>
      <c r="J537" s="1" t="s">
        <v>75</v>
      </c>
      <c r="K537" s="1">
        <v>1</v>
      </c>
      <c r="L537" s="1" t="s">
        <v>74</v>
      </c>
      <c r="M537" s="1" t="s">
        <v>39</v>
      </c>
      <c r="N537" s="1" t="s">
        <v>71</v>
      </c>
      <c r="O537" s="1" t="s">
        <v>127</v>
      </c>
      <c r="P537" s="1" t="s">
        <v>60</v>
      </c>
      <c r="Q537" s="1" t="s">
        <v>99</v>
      </c>
      <c r="R537" s="1" t="s">
        <v>154</v>
      </c>
      <c r="S537" s="1" t="s">
        <v>159</v>
      </c>
    </row>
    <row r="538" spans="1:19" x14ac:dyDescent="0.25">
      <c r="A538" s="48">
        <v>27</v>
      </c>
      <c r="B538" s="1" t="s">
        <v>473</v>
      </c>
      <c r="D538" s="1" t="s">
        <v>71</v>
      </c>
      <c r="E538" s="1" t="s">
        <v>71</v>
      </c>
      <c r="F538" s="1" t="s">
        <v>79</v>
      </c>
      <c r="G538" s="1">
        <v>26</v>
      </c>
      <c r="H538" s="1" t="s">
        <v>125</v>
      </c>
      <c r="I538" s="1" t="s">
        <v>89</v>
      </c>
      <c r="J538" s="1" t="s">
        <v>11</v>
      </c>
      <c r="K538" s="1">
        <v>1</v>
      </c>
      <c r="L538" s="1" t="s">
        <v>90</v>
      </c>
      <c r="M538" s="1" t="s">
        <v>127</v>
      </c>
      <c r="N538" s="1" t="s">
        <v>71</v>
      </c>
      <c r="O538" s="1" t="s">
        <v>127</v>
      </c>
      <c r="P538" s="1" t="s">
        <v>120</v>
      </c>
      <c r="Q538" s="1" t="s">
        <v>99</v>
      </c>
      <c r="R538" s="1" t="s">
        <v>154</v>
      </c>
      <c r="S538" s="1" t="s">
        <v>60</v>
      </c>
    </row>
    <row r="539" spans="1:19" x14ac:dyDescent="0.25">
      <c r="A539" s="48">
        <v>27</v>
      </c>
      <c r="B539" s="1" t="s">
        <v>474</v>
      </c>
      <c r="D539" s="1" t="s">
        <v>71</v>
      </c>
      <c r="E539" s="1" t="s">
        <v>71</v>
      </c>
      <c r="F539" s="1" t="s">
        <v>72</v>
      </c>
      <c r="G539" s="1">
        <v>64</v>
      </c>
      <c r="H539" s="1" t="s">
        <v>125</v>
      </c>
      <c r="I539" s="1" t="s">
        <v>83</v>
      </c>
      <c r="J539" s="1" t="s">
        <v>39</v>
      </c>
      <c r="K539" s="1">
        <v>1</v>
      </c>
      <c r="L539" s="1" t="s">
        <v>86</v>
      </c>
      <c r="M539" s="1" t="s">
        <v>129</v>
      </c>
      <c r="N539" s="1" t="s">
        <v>71</v>
      </c>
      <c r="O539" s="1" t="s">
        <v>129</v>
      </c>
      <c r="P539" s="1" t="s">
        <v>120</v>
      </c>
      <c r="Q539" s="1" t="s">
        <v>99</v>
      </c>
      <c r="R539" s="1" t="s">
        <v>154</v>
      </c>
      <c r="S539" s="1" t="s">
        <v>159</v>
      </c>
    </row>
    <row r="540" spans="1:19" x14ac:dyDescent="0.25">
      <c r="A540" s="48">
        <v>27</v>
      </c>
      <c r="B540" s="1" t="s">
        <v>475</v>
      </c>
      <c r="D540" s="1" t="s">
        <v>71</v>
      </c>
      <c r="E540" s="1" t="s">
        <v>71</v>
      </c>
      <c r="F540" s="1" t="s">
        <v>79</v>
      </c>
      <c r="G540" s="1">
        <v>62</v>
      </c>
      <c r="H540" s="1" t="s">
        <v>76</v>
      </c>
      <c r="I540" s="1" t="s">
        <v>80</v>
      </c>
      <c r="J540" s="1" t="s">
        <v>3</v>
      </c>
      <c r="K540" s="1">
        <v>1</v>
      </c>
      <c r="L540" s="1" t="s">
        <v>86</v>
      </c>
      <c r="M540" s="1" t="s">
        <v>129</v>
      </c>
      <c r="N540" s="1" t="s">
        <v>71</v>
      </c>
      <c r="O540" s="1" t="s">
        <v>129</v>
      </c>
      <c r="P540" s="1" t="s">
        <v>127</v>
      </c>
      <c r="Q540" s="1" t="s">
        <v>99</v>
      </c>
      <c r="R540" s="1" t="s">
        <v>154</v>
      </c>
      <c r="S540" s="1" t="s">
        <v>159</v>
      </c>
    </row>
    <row r="541" spans="1:19" x14ac:dyDescent="0.25">
      <c r="A541" s="48">
        <v>27</v>
      </c>
      <c r="B541" s="1" t="s">
        <v>476</v>
      </c>
      <c r="D541" s="1" t="s">
        <v>71</v>
      </c>
      <c r="E541" s="1" t="s">
        <v>71</v>
      </c>
      <c r="F541" s="1" t="s">
        <v>79</v>
      </c>
      <c r="G541" s="1">
        <v>38</v>
      </c>
      <c r="H541" s="1" t="s">
        <v>78</v>
      </c>
      <c r="I541" s="1" t="s">
        <v>80</v>
      </c>
      <c r="J541" s="1" t="s">
        <v>7</v>
      </c>
      <c r="K541" s="1">
        <v>1</v>
      </c>
      <c r="L541" s="1" t="s">
        <v>91</v>
      </c>
      <c r="M541" s="1" t="s">
        <v>105</v>
      </c>
      <c r="N541" s="1" t="s">
        <v>71</v>
      </c>
      <c r="O541" s="1" t="s">
        <v>105</v>
      </c>
      <c r="P541" s="1" t="s">
        <v>127</v>
      </c>
      <c r="Q541" s="1" t="s">
        <v>99</v>
      </c>
      <c r="R541" s="1" t="s">
        <v>154</v>
      </c>
      <c r="S541" s="1" t="s">
        <v>159</v>
      </c>
    </row>
    <row r="542" spans="1:19" x14ac:dyDescent="0.25">
      <c r="A542" s="48">
        <v>27</v>
      </c>
      <c r="B542" s="1" t="s">
        <v>477</v>
      </c>
      <c r="D542" s="1" t="s">
        <v>71</v>
      </c>
      <c r="E542" s="1" t="s">
        <v>71</v>
      </c>
      <c r="F542" s="1" t="s">
        <v>79</v>
      </c>
      <c r="G542" s="1">
        <v>29</v>
      </c>
      <c r="H542" s="1" t="s">
        <v>125</v>
      </c>
      <c r="I542" s="1" t="s">
        <v>89</v>
      </c>
      <c r="J542" s="1" t="s">
        <v>17</v>
      </c>
      <c r="K542" s="1">
        <v>1</v>
      </c>
      <c r="L542" s="1" t="s">
        <v>92</v>
      </c>
      <c r="M542" s="1" t="s">
        <v>4</v>
      </c>
      <c r="N542" s="1" t="s">
        <v>71</v>
      </c>
      <c r="O542" s="1" t="s">
        <v>105</v>
      </c>
      <c r="P542" s="1" t="s">
        <v>127</v>
      </c>
      <c r="Q542" s="1" t="s">
        <v>99</v>
      </c>
      <c r="R542" s="1" t="s">
        <v>154</v>
      </c>
      <c r="S542" s="1" t="s">
        <v>159</v>
      </c>
    </row>
    <row r="543" spans="1:19" x14ac:dyDescent="0.25">
      <c r="A543" s="48">
        <v>27</v>
      </c>
      <c r="B543" s="1" t="s">
        <v>478</v>
      </c>
      <c r="D543" s="1" t="s">
        <v>71</v>
      </c>
      <c r="E543" s="1" t="s">
        <v>71</v>
      </c>
      <c r="F543" s="1" t="s">
        <v>72</v>
      </c>
      <c r="G543" s="1">
        <v>47</v>
      </c>
      <c r="H543" s="1" t="s">
        <v>78</v>
      </c>
      <c r="I543" s="1" t="s">
        <v>77</v>
      </c>
      <c r="J543" s="1" t="s">
        <v>3</v>
      </c>
      <c r="K543" s="1">
        <v>1</v>
      </c>
      <c r="L543" s="1" t="s">
        <v>90</v>
      </c>
      <c r="M543" s="1" t="s">
        <v>127</v>
      </c>
      <c r="N543" s="1" t="s">
        <v>71</v>
      </c>
      <c r="O543" s="1" t="s">
        <v>127</v>
      </c>
      <c r="P543" s="1" t="s">
        <v>129</v>
      </c>
      <c r="Q543" s="1" t="s">
        <v>99</v>
      </c>
      <c r="R543" s="1" t="s">
        <v>154</v>
      </c>
      <c r="S543" s="1" t="s">
        <v>159</v>
      </c>
    </row>
    <row r="544" spans="1:19" x14ac:dyDescent="0.25">
      <c r="A544" s="48">
        <v>28</v>
      </c>
      <c r="B544" s="1" t="s">
        <v>479</v>
      </c>
      <c r="D544" s="1" t="s">
        <v>71</v>
      </c>
      <c r="E544" s="1" t="s">
        <v>71</v>
      </c>
      <c r="F544" s="1" t="s">
        <v>72</v>
      </c>
      <c r="G544" s="1">
        <v>29</v>
      </c>
      <c r="H544" s="1" t="s">
        <v>125</v>
      </c>
      <c r="I544" s="1" t="s">
        <v>84</v>
      </c>
      <c r="J544" s="1" t="s">
        <v>14</v>
      </c>
      <c r="K544" s="1">
        <v>1</v>
      </c>
      <c r="L544" s="1" t="s">
        <v>130</v>
      </c>
      <c r="M544" s="1" t="s">
        <v>129</v>
      </c>
      <c r="N544" s="1" t="s">
        <v>71</v>
      </c>
      <c r="O544" s="1" t="s">
        <v>129</v>
      </c>
      <c r="P544" s="1" t="s">
        <v>120</v>
      </c>
      <c r="Q544" s="1" t="s">
        <v>98</v>
      </c>
      <c r="R544" s="1" t="s">
        <v>154</v>
      </c>
      <c r="S544" s="1" t="s">
        <v>159</v>
      </c>
    </row>
    <row r="545" spans="1:19" x14ac:dyDescent="0.25">
      <c r="A545" s="48">
        <v>28</v>
      </c>
      <c r="B545" s="1" t="s">
        <v>480</v>
      </c>
      <c r="D545" s="1" t="s">
        <v>71</v>
      </c>
      <c r="E545" s="1" t="s">
        <v>71</v>
      </c>
      <c r="F545" s="1" t="s">
        <v>72</v>
      </c>
      <c r="G545" s="1">
        <v>19</v>
      </c>
      <c r="H545" s="1" t="s">
        <v>78</v>
      </c>
      <c r="I545" s="1" t="s">
        <v>73</v>
      </c>
      <c r="J545" s="1" t="s">
        <v>17</v>
      </c>
      <c r="K545" s="1">
        <v>1</v>
      </c>
      <c r="L545" s="1" t="s">
        <v>85</v>
      </c>
      <c r="M545" s="1" t="s">
        <v>105</v>
      </c>
      <c r="N545" s="1" t="s">
        <v>71</v>
      </c>
      <c r="O545" s="1" t="s">
        <v>105</v>
      </c>
      <c r="P545" s="1" t="s">
        <v>127</v>
      </c>
      <c r="Q545" s="1" t="s">
        <v>98</v>
      </c>
      <c r="R545" s="1" t="s">
        <v>154</v>
      </c>
      <c r="S545" s="1" t="s">
        <v>159</v>
      </c>
    </row>
    <row r="546" spans="1:19" x14ac:dyDescent="0.25">
      <c r="A546" s="48">
        <v>28</v>
      </c>
      <c r="B546" s="1" t="s">
        <v>481</v>
      </c>
      <c r="D546" s="1" t="s">
        <v>71</v>
      </c>
      <c r="E546" s="1" t="s">
        <v>71</v>
      </c>
      <c r="F546" s="1" t="s">
        <v>79</v>
      </c>
      <c r="G546" s="1">
        <v>29</v>
      </c>
      <c r="H546" s="1" t="s">
        <v>125</v>
      </c>
      <c r="I546" s="1" t="s">
        <v>89</v>
      </c>
      <c r="J546" s="1" t="s">
        <v>3</v>
      </c>
      <c r="K546" s="1">
        <v>1</v>
      </c>
      <c r="L546" s="1" t="s">
        <v>74</v>
      </c>
      <c r="M546" s="1" t="s">
        <v>127</v>
      </c>
      <c r="N546" s="1" t="s">
        <v>71</v>
      </c>
      <c r="O546" s="1" t="s">
        <v>127</v>
      </c>
      <c r="P546" s="1" t="s">
        <v>120</v>
      </c>
      <c r="Q546" s="1" t="s">
        <v>98</v>
      </c>
      <c r="R546" s="1" t="s">
        <v>154</v>
      </c>
      <c r="S546" s="1" t="s">
        <v>159</v>
      </c>
    </row>
    <row r="547" spans="1:19" x14ac:dyDescent="0.25">
      <c r="A547" s="48">
        <v>28</v>
      </c>
      <c r="B547" s="1" t="s">
        <v>171</v>
      </c>
      <c r="D547" s="1" t="s">
        <v>71</v>
      </c>
      <c r="E547" s="1" t="s">
        <v>71</v>
      </c>
      <c r="F547" s="1" t="s">
        <v>79</v>
      </c>
      <c r="G547" s="1">
        <v>18</v>
      </c>
      <c r="H547" s="1" t="s">
        <v>125</v>
      </c>
      <c r="I547" s="1" t="s">
        <v>73</v>
      </c>
      <c r="J547" s="1" t="s">
        <v>75</v>
      </c>
      <c r="K547" s="1">
        <v>1</v>
      </c>
      <c r="L547" s="1" t="s">
        <v>91</v>
      </c>
      <c r="M547" s="1" t="s">
        <v>105</v>
      </c>
      <c r="N547" s="1" t="s">
        <v>71</v>
      </c>
      <c r="O547" s="1" t="s">
        <v>105</v>
      </c>
      <c r="P547" s="1" t="s">
        <v>127</v>
      </c>
      <c r="Q547" s="1" t="s">
        <v>98</v>
      </c>
      <c r="R547" s="1" t="s">
        <v>157</v>
      </c>
      <c r="S547" s="1" t="s">
        <v>129</v>
      </c>
    </row>
    <row r="548" spans="1:19" x14ac:dyDescent="0.25">
      <c r="A548" s="48">
        <v>28</v>
      </c>
      <c r="B548" s="1" t="s">
        <v>171</v>
      </c>
      <c r="D548" s="1" t="s">
        <v>71</v>
      </c>
      <c r="E548" s="1" t="s">
        <v>71</v>
      </c>
      <c r="F548" s="1" t="s">
        <v>72</v>
      </c>
      <c r="G548" s="1">
        <v>38</v>
      </c>
      <c r="H548" s="1" t="s">
        <v>76</v>
      </c>
      <c r="I548" s="1" t="s">
        <v>94</v>
      </c>
      <c r="J548" s="1" t="s">
        <v>3</v>
      </c>
      <c r="K548" s="1">
        <v>1</v>
      </c>
      <c r="L548" s="1" t="s">
        <v>74</v>
      </c>
      <c r="M548" s="1" t="s">
        <v>127</v>
      </c>
      <c r="N548" s="1" t="s">
        <v>71</v>
      </c>
      <c r="O548" s="1" t="s">
        <v>127</v>
      </c>
      <c r="P548" s="1" t="s">
        <v>120</v>
      </c>
      <c r="Q548" s="1" t="s">
        <v>98</v>
      </c>
      <c r="R548" s="1" t="s">
        <v>154</v>
      </c>
      <c r="S548" s="1" t="s">
        <v>159</v>
      </c>
    </row>
    <row r="549" spans="1:19" x14ac:dyDescent="0.25">
      <c r="A549" s="48">
        <v>28</v>
      </c>
      <c r="B549" s="1" t="s">
        <v>171</v>
      </c>
      <c r="D549" s="1" t="s">
        <v>71</v>
      </c>
      <c r="E549" s="1" t="s">
        <v>71</v>
      </c>
      <c r="F549" s="1" t="s">
        <v>79</v>
      </c>
      <c r="G549" s="1">
        <v>50</v>
      </c>
      <c r="H549" s="1" t="s">
        <v>78</v>
      </c>
      <c r="I549" s="1" t="s">
        <v>80</v>
      </c>
      <c r="J549" s="1" t="s">
        <v>39</v>
      </c>
      <c r="K549" s="1">
        <v>1</v>
      </c>
      <c r="L549" s="1" t="s">
        <v>81</v>
      </c>
      <c r="M549" s="1" t="s">
        <v>129</v>
      </c>
      <c r="N549" s="1" t="s">
        <v>71</v>
      </c>
      <c r="O549" s="1" t="s">
        <v>129</v>
      </c>
      <c r="P549" s="1" t="s">
        <v>120</v>
      </c>
      <c r="Q549" s="1" t="s">
        <v>98</v>
      </c>
      <c r="R549" s="1" t="s">
        <v>154</v>
      </c>
      <c r="S549" s="1" t="s">
        <v>105</v>
      </c>
    </row>
    <row r="550" spans="1:19" x14ac:dyDescent="0.25">
      <c r="A550" s="48">
        <v>28</v>
      </c>
      <c r="B550" s="1" t="s">
        <v>482</v>
      </c>
      <c r="D550" s="1" t="s">
        <v>71</v>
      </c>
      <c r="E550" s="1" t="s">
        <v>71</v>
      </c>
      <c r="F550" s="1" t="s">
        <v>79</v>
      </c>
      <c r="G550" s="1">
        <v>30</v>
      </c>
      <c r="H550" s="1" t="s">
        <v>78</v>
      </c>
      <c r="I550" s="1" t="s">
        <v>80</v>
      </c>
      <c r="J550" s="1" t="s">
        <v>39</v>
      </c>
      <c r="K550" s="1">
        <v>1</v>
      </c>
      <c r="L550" s="1" t="s">
        <v>137</v>
      </c>
      <c r="M550" s="1" t="s">
        <v>105</v>
      </c>
      <c r="N550" s="1" t="s">
        <v>71</v>
      </c>
      <c r="O550" s="1" t="s">
        <v>105</v>
      </c>
      <c r="P550" s="1" t="s">
        <v>127</v>
      </c>
      <c r="Q550" s="1" t="s">
        <v>98</v>
      </c>
      <c r="R550" s="1" t="s">
        <v>157</v>
      </c>
      <c r="S550" s="1" t="s">
        <v>12</v>
      </c>
    </row>
    <row r="551" spans="1:19" x14ac:dyDescent="0.25">
      <c r="A551" s="48">
        <v>28</v>
      </c>
      <c r="B551" s="1" t="s">
        <v>482</v>
      </c>
      <c r="D551" s="1" t="s">
        <v>71</v>
      </c>
      <c r="E551" s="1" t="s">
        <v>71</v>
      </c>
      <c r="F551" s="1" t="s">
        <v>79</v>
      </c>
      <c r="G551" s="1">
        <v>27</v>
      </c>
      <c r="H551" s="1" t="s">
        <v>78</v>
      </c>
      <c r="I551" s="1" t="s">
        <v>89</v>
      </c>
      <c r="J551" s="1" t="s">
        <v>3</v>
      </c>
      <c r="K551" s="1">
        <v>1</v>
      </c>
      <c r="L551" s="1" t="s">
        <v>88</v>
      </c>
      <c r="M551" s="1" t="s">
        <v>105</v>
      </c>
      <c r="N551" s="1" t="s">
        <v>71</v>
      </c>
      <c r="O551" s="1" t="s">
        <v>105</v>
      </c>
      <c r="P551" s="1" t="s">
        <v>120</v>
      </c>
      <c r="Q551" s="1" t="s">
        <v>98</v>
      </c>
      <c r="R551" s="1" t="s">
        <v>154</v>
      </c>
      <c r="S551" s="1" t="s">
        <v>159</v>
      </c>
    </row>
    <row r="552" spans="1:19" x14ac:dyDescent="0.25">
      <c r="A552" s="48">
        <v>28</v>
      </c>
      <c r="B552" s="1" t="s">
        <v>483</v>
      </c>
      <c r="D552" s="1" t="s">
        <v>71</v>
      </c>
      <c r="E552" s="1" t="s">
        <v>71</v>
      </c>
      <c r="F552" s="1" t="s">
        <v>72</v>
      </c>
      <c r="G552" s="1">
        <v>29</v>
      </c>
      <c r="H552" s="1" t="s">
        <v>78</v>
      </c>
      <c r="I552" s="1" t="s">
        <v>96</v>
      </c>
      <c r="J552" s="1" t="s">
        <v>3</v>
      </c>
      <c r="K552" s="1">
        <v>1</v>
      </c>
      <c r="L552" s="1" t="s">
        <v>137</v>
      </c>
      <c r="M552" s="1" t="s">
        <v>7</v>
      </c>
      <c r="N552" s="1" t="s">
        <v>71</v>
      </c>
      <c r="O552" s="1" t="s">
        <v>105</v>
      </c>
      <c r="P552" s="1" t="s">
        <v>16</v>
      </c>
      <c r="Q552" s="1" t="s">
        <v>97</v>
      </c>
      <c r="R552" s="1" t="s">
        <v>154</v>
      </c>
      <c r="S552" s="1" t="s">
        <v>159</v>
      </c>
    </row>
    <row r="553" spans="1:19" x14ac:dyDescent="0.25">
      <c r="A553" s="48">
        <v>28</v>
      </c>
      <c r="B553" s="1" t="s">
        <v>483</v>
      </c>
      <c r="D553" s="1" t="s">
        <v>71</v>
      </c>
      <c r="E553" s="1" t="s">
        <v>71</v>
      </c>
      <c r="F553" s="1" t="s">
        <v>79</v>
      </c>
      <c r="G553" s="1">
        <v>35</v>
      </c>
      <c r="H553" s="1" t="s">
        <v>78</v>
      </c>
      <c r="I553" s="1" t="s">
        <v>82</v>
      </c>
      <c r="J553" s="1" t="s">
        <v>17</v>
      </c>
      <c r="K553" s="1">
        <v>1</v>
      </c>
      <c r="L553" s="1" t="s">
        <v>137</v>
      </c>
      <c r="M553" s="1" t="s">
        <v>105</v>
      </c>
      <c r="N553" s="1" t="s">
        <v>71</v>
      </c>
      <c r="O553" s="1" t="s">
        <v>105</v>
      </c>
      <c r="P553" s="1" t="s">
        <v>16</v>
      </c>
      <c r="Q553" s="1" t="s">
        <v>98</v>
      </c>
      <c r="R553" s="1" t="s">
        <v>154</v>
      </c>
      <c r="S553" s="1" t="s">
        <v>159</v>
      </c>
    </row>
    <row r="554" spans="1:19" x14ac:dyDescent="0.25">
      <c r="A554" s="48">
        <v>28</v>
      </c>
      <c r="B554" s="1" t="s">
        <v>483</v>
      </c>
      <c r="D554" s="1" t="s">
        <v>71</v>
      </c>
      <c r="E554" s="1" t="s">
        <v>71</v>
      </c>
      <c r="F554" s="1" t="s">
        <v>72</v>
      </c>
      <c r="G554" s="1">
        <v>23</v>
      </c>
      <c r="H554" s="1" t="s">
        <v>125</v>
      </c>
      <c r="I554" s="1" t="s">
        <v>73</v>
      </c>
      <c r="J554" s="1" t="s">
        <v>4</v>
      </c>
      <c r="K554" s="1">
        <v>1</v>
      </c>
      <c r="L554" s="1" t="s">
        <v>90</v>
      </c>
      <c r="M554" s="1" t="s">
        <v>127</v>
      </c>
      <c r="N554" s="1" t="s">
        <v>71</v>
      </c>
      <c r="O554" s="1" t="s">
        <v>127</v>
      </c>
      <c r="P554" s="1" t="s">
        <v>105</v>
      </c>
      <c r="Q554" s="1" t="s">
        <v>98</v>
      </c>
      <c r="R554" s="1" t="s">
        <v>154</v>
      </c>
      <c r="S554" s="1" t="s">
        <v>159</v>
      </c>
    </row>
    <row r="555" spans="1:19" x14ac:dyDescent="0.25">
      <c r="A555" s="48">
        <v>28</v>
      </c>
      <c r="B555" s="1" t="s">
        <v>484</v>
      </c>
      <c r="D555" s="1" t="s">
        <v>71</v>
      </c>
      <c r="E555" s="1" t="s">
        <v>71</v>
      </c>
      <c r="F555" s="1" t="s">
        <v>72</v>
      </c>
      <c r="G555" s="1">
        <v>39</v>
      </c>
      <c r="H555" s="1" t="s">
        <v>78</v>
      </c>
      <c r="I555" s="1" t="s">
        <v>82</v>
      </c>
      <c r="J555" s="1" t="s">
        <v>75</v>
      </c>
      <c r="K555" s="1">
        <v>1</v>
      </c>
      <c r="L555" s="1" t="s">
        <v>90</v>
      </c>
      <c r="M555" s="1" t="s">
        <v>127</v>
      </c>
      <c r="N555" s="1" t="s">
        <v>71</v>
      </c>
      <c r="O555" s="1" t="s">
        <v>127</v>
      </c>
      <c r="P555" s="1" t="s">
        <v>16</v>
      </c>
      <c r="Q555" s="1" t="s">
        <v>98</v>
      </c>
      <c r="R555" s="1" t="s">
        <v>157</v>
      </c>
      <c r="S555" s="1" t="s">
        <v>159</v>
      </c>
    </row>
    <row r="556" spans="1:19" x14ac:dyDescent="0.25">
      <c r="A556" s="48">
        <v>28</v>
      </c>
      <c r="B556" s="1" t="s">
        <v>485</v>
      </c>
      <c r="D556" s="1" t="s">
        <v>71</v>
      </c>
      <c r="E556" s="1" t="s">
        <v>71</v>
      </c>
      <c r="F556" s="1" t="s">
        <v>79</v>
      </c>
      <c r="G556" s="1">
        <v>37</v>
      </c>
      <c r="H556" s="1" t="s">
        <v>78</v>
      </c>
      <c r="I556" s="1" t="s">
        <v>82</v>
      </c>
      <c r="J556" s="1" t="s">
        <v>75</v>
      </c>
      <c r="K556" s="1">
        <v>1</v>
      </c>
      <c r="L556" s="1" t="s">
        <v>130</v>
      </c>
      <c r="M556" s="1" t="s">
        <v>129</v>
      </c>
      <c r="N556" s="1" t="s">
        <v>71</v>
      </c>
      <c r="O556" s="1" t="s">
        <v>16</v>
      </c>
      <c r="P556" s="1" t="s">
        <v>16</v>
      </c>
      <c r="Q556" s="1" t="s">
        <v>98</v>
      </c>
      <c r="R556" s="1" t="s">
        <v>154</v>
      </c>
      <c r="S556" s="1" t="s">
        <v>159</v>
      </c>
    </row>
    <row r="557" spans="1:19" x14ac:dyDescent="0.25">
      <c r="A557" s="48">
        <v>28</v>
      </c>
      <c r="B557" s="1" t="s">
        <v>486</v>
      </c>
      <c r="D557" s="1" t="s">
        <v>71</v>
      </c>
      <c r="E557" s="1" t="s">
        <v>71</v>
      </c>
      <c r="F557" s="1" t="s">
        <v>72</v>
      </c>
      <c r="G557" s="1">
        <v>45</v>
      </c>
      <c r="H557" s="1" t="s">
        <v>125</v>
      </c>
      <c r="I557" s="1" t="s">
        <v>89</v>
      </c>
      <c r="J557" s="1" t="s">
        <v>39</v>
      </c>
      <c r="K557" s="1">
        <v>1</v>
      </c>
      <c r="L557" s="1" t="s">
        <v>81</v>
      </c>
      <c r="M557" s="1" t="s">
        <v>129</v>
      </c>
      <c r="N557" s="1" t="s">
        <v>71</v>
      </c>
      <c r="O557" s="1" t="s">
        <v>129</v>
      </c>
      <c r="P557" s="1" t="s">
        <v>120</v>
      </c>
      <c r="Q557" s="1" t="s">
        <v>97</v>
      </c>
      <c r="R557" s="1" t="s">
        <v>157</v>
      </c>
      <c r="S557" s="1" t="s">
        <v>159</v>
      </c>
    </row>
    <row r="558" spans="1:19" x14ac:dyDescent="0.25">
      <c r="A558" s="48">
        <v>28</v>
      </c>
      <c r="B558" s="1" t="s">
        <v>486</v>
      </c>
      <c r="D558" s="1" t="s">
        <v>71</v>
      </c>
      <c r="E558" s="1" t="s">
        <v>71</v>
      </c>
      <c r="F558" s="1" t="s">
        <v>79</v>
      </c>
      <c r="G558" s="1">
        <v>24</v>
      </c>
      <c r="H558" s="1" t="s">
        <v>78</v>
      </c>
      <c r="I558" s="1" t="s">
        <v>73</v>
      </c>
      <c r="J558" s="1" t="s">
        <v>14</v>
      </c>
      <c r="K558" s="1">
        <v>1</v>
      </c>
      <c r="L558" s="1" t="s">
        <v>116</v>
      </c>
      <c r="M558" s="1" t="s">
        <v>17</v>
      </c>
      <c r="N558" s="1" t="s">
        <v>71</v>
      </c>
      <c r="O558" s="1" t="s">
        <v>16</v>
      </c>
      <c r="P558" s="1" t="s">
        <v>16</v>
      </c>
      <c r="Q558" s="1" t="s">
        <v>98</v>
      </c>
      <c r="R558" s="1" t="s">
        <v>154</v>
      </c>
      <c r="S558" s="1" t="s">
        <v>159</v>
      </c>
    </row>
    <row r="559" spans="1:19" x14ac:dyDescent="0.25">
      <c r="A559" s="48">
        <v>28</v>
      </c>
      <c r="B559" s="1" t="s">
        <v>487</v>
      </c>
      <c r="D559" s="1" t="s">
        <v>71</v>
      </c>
      <c r="E559" s="1" t="s">
        <v>71</v>
      </c>
      <c r="F559" s="1" t="s">
        <v>72</v>
      </c>
      <c r="G559" s="1">
        <v>32</v>
      </c>
      <c r="H559" s="1" t="s">
        <v>125</v>
      </c>
      <c r="I559" s="1" t="s">
        <v>84</v>
      </c>
      <c r="J559" s="1" t="s">
        <v>39</v>
      </c>
      <c r="K559" s="1">
        <v>1</v>
      </c>
      <c r="L559" s="1" t="s">
        <v>137</v>
      </c>
      <c r="M559" s="1" t="s">
        <v>105</v>
      </c>
      <c r="N559" s="1" t="s">
        <v>71</v>
      </c>
      <c r="O559" s="1" t="s">
        <v>105</v>
      </c>
      <c r="P559" s="1" t="s">
        <v>120</v>
      </c>
      <c r="Q559" s="1" t="s">
        <v>97</v>
      </c>
      <c r="R559" s="1" t="s">
        <v>154</v>
      </c>
      <c r="S559" s="1" t="s">
        <v>159</v>
      </c>
    </row>
    <row r="560" spans="1:19" x14ac:dyDescent="0.25">
      <c r="A560" s="48">
        <v>28</v>
      </c>
      <c r="B560" s="1" t="s">
        <v>488</v>
      </c>
      <c r="D560" s="1" t="s">
        <v>71</v>
      </c>
      <c r="E560" s="1" t="s">
        <v>71</v>
      </c>
      <c r="F560" s="1" t="s">
        <v>79</v>
      </c>
      <c r="G560" s="1">
        <v>42</v>
      </c>
      <c r="H560" s="1" t="s">
        <v>78</v>
      </c>
      <c r="I560" s="1" t="s">
        <v>80</v>
      </c>
      <c r="J560" s="1" t="s">
        <v>75</v>
      </c>
      <c r="K560" s="1">
        <v>2</v>
      </c>
      <c r="L560" s="1" t="s">
        <v>136</v>
      </c>
      <c r="M560" s="1" t="s">
        <v>14</v>
      </c>
      <c r="N560" s="1" t="s">
        <v>71</v>
      </c>
      <c r="O560" s="1" t="s">
        <v>127</v>
      </c>
      <c r="P560" s="1" t="s">
        <v>16</v>
      </c>
      <c r="Q560" s="1" t="s">
        <v>97</v>
      </c>
      <c r="R560" s="1" t="s">
        <v>154</v>
      </c>
      <c r="S560" s="1" t="s">
        <v>159</v>
      </c>
    </row>
    <row r="561" spans="1:19" x14ac:dyDescent="0.25">
      <c r="A561" s="48">
        <v>28</v>
      </c>
      <c r="B561" s="1" t="s">
        <v>488</v>
      </c>
      <c r="D561" s="1" t="s">
        <v>71</v>
      </c>
      <c r="E561" s="1" t="s">
        <v>71</v>
      </c>
      <c r="F561" s="1" t="s">
        <v>72</v>
      </c>
      <c r="G561" s="1">
        <v>27</v>
      </c>
      <c r="H561" s="1" t="s">
        <v>78</v>
      </c>
      <c r="I561" s="1" t="s">
        <v>82</v>
      </c>
      <c r="J561" s="1" t="s">
        <v>75</v>
      </c>
      <c r="K561" s="1">
        <v>2</v>
      </c>
      <c r="L561" s="1" t="s">
        <v>75</v>
      </c>
      <c r="M561" s="1" t="s">
        <v>120</v>
      </c>
      <c r="N561" s="1" t="s">
        <v>71</v>
      </c>
      <c r="O561" s="1" t="s">
        <v>16</v>
      </c>
      <c r="P561" s="1" t="s">
        <v>16</v>
      </c>
      <c r="Q561" s="1" t="s">
        <v>98</v>
      </c>
      <c r="R561" s="1" t="s">
        <v>154</v>
      </c>
      <c r="S561" s="1" t="s">
        <v>105</v>
      </c>
    </row>
    <row r="562" spans="1:19" x14ac:dyDescent="0.25">
      <c r="A562" s="48">
        <v>29</v>
      </c>
      <c r="B562" s="1" t="s">
        <v>489</v>
      </c>
      <c r="D562" s="1" t="s">
        <v>71</v>
      </c>
      <c r="E562" s="1" t="s">
        <v>71</v>
      </c>
      <c r="F562" s="1" t="s">
        <v>72</v>
      </c>
      <c r="G562" s="1">
        <v>32</v>
      </c>
      <c r="H562" s="1" t="s">
        <v>78</v>
      </c>
      <c r="I562" s="1" t="s">
        <v>77</v>
      </c>
      <c r="J562" s="1" t="s">
        <v>10</v>
      </c>
      <c r="K562" s="1">
        <v>1</v>
      </c>
      <c r="L562" s="1" t="s">
        <v>74</v>
      </c>
      <c r="M562" s="1" t="s">
        <v>127</v>
      </c>
      <c r="N562" s="1" t="s">
        <v>71</v>
      </c>
      <c r="O562" s="1" t="s">
        <v>127</v>
      </c>
      <c r="P562" s="1" t="s">
        <v>105</v>
      </c>
      <c r="Q562" s="1" t="s">
        <v>97</v>
      </c>
      <c r="R562" s="1" t="s">
        <v>154</v>
      </c>
      <c r="S562" s="1" t="s">
        <v>159</v>
      </c>
    </row>
    <row r="563" spans="1:19" x14ac:dyDescent="0.25">
      <c r="A563" s="48">
        <v>29</v>
      </c>
      <c r="B563" s="1" t="s">
        <v>490</v>
      </c>
      <c r="D563" s="1" t="s">
        <v>71</v>
      </c>
      <c r="E563" s="1" t="s">
        <v>71</v>
      </c>
      <c r="F563" s="1" t="s">
        <v>72</v>
      </c>
      <c r="G563" s="1">
        <v>28</v>
      </c>
      <c r="H563" s="1" t="s">
        <v>78</v>
      </c>
      <c r="I563" s="1" t="s">
        <v>77</v>
      </c>
      <c r="J563" s="1" t="s">
        <v>10</v>
      </c>
      <c r="K563" s="1">
        <v>1</v>
      </c>
      <c r="L563" s="1" t="s">
        <v>74</v>
      </c>
      <c r="M563" s="1" t="s">
        <v>127</v>
      </c>
      <c r="N563" s="1" t="s">
        <v>71</v>
      </c>
      <c r="O563" s="1" t="s">
        <v>127</v>
      </c>
      <c r="P563" s="1" t="s">
        <v>105</v>
      </c>
      <c r="Q563" s="1" t="s">
        <v>97</v>
      </c>
      <c r="R563" s="1" t="s">
        <v>157</v>
      </c>
      <c r="S563" s="1" t="s">
        <v>159</v>
      </c>
    </row>
    <row r="564" spans="1:19" x14ac:dyDescent="0.25">
      <c r="A564" s="48">
        <v>29</v>
      </c>
      <c r="B564" s="1" t="s">
        <v>491</v>
      </c>
      <c r="D564" s="1" t="s">
        <v>71</v>
      </c>
      <c r="E564" s="1" t="s">
        <v>71</v>
      </c>
      <c r="F564" s="1" t="s">
        <v>79</v>
      </c>
      <c r="G564" s="1">
        <v>35</v>
      </c>
      <c r="H564" s="1" t="s">
        <v>78</v>
      </c>
      <c r="I564" s="1" t="s">
        <v>89</v>
      </c>
      <c r="J564" s="1" t="s">
        <v>39</v>
      </c>
      <c r="K564" s="1">
        <v>1</v>
      </c>
      <c r="L564" s="1" t="s">
        <v>88</v>
      </c>
      <c r="M564" s="1" t="s">
        <v>105</v>
      </c>
      <c r="N564" s="1" t="s">
        <v>71</v>
      </c>
      <c r="O564" s="1" t="s">
        <v>105</v>
      </c>
      <c r="P564" s="1" t="s">
        <v>127</v>
      </c>
      <c r="Q564" s="1" t="s">
        <v>98</v>
      </c>
      <c r="R564" s="1" t="s">
        <v>154</v>
      </c>
      <c r="S564" s="1" t="s">
        <v>159</v>
      </c>
    </row>
    <row r="565" spans="1:19" x14ac:dyDescent="0.25">
      <c r="A565" s="48">
        <v>29</v>
      </c>
      <c r="B565" s="1" t="s">
        <v>492</v>
      </c>
      <c r="D565" s="1" t="s">
        <v>71</v>
      </c>
      <c r="E565" s="1" t="s">
        <v>71</v>
      </c>
      <c r="F565" s="1" t="s">
        <v>79</v>
      </c>
      <c r="G565" s="1">
        <v>55</v>
      </c>
      <c r="H565" s="1" t="s">
        <v>125</v>
      </c>
      <c r="I565" s="1" t="s">
        <v>82</v>
      </c>
      <c r="J565" s="1" t="s">
        <v>75</v>
      </c>
      <c r="K565" s="1">
        <v>1</v>
      </c>
      <c r="L565" s="1" t="s">
        <v>75</v>
      </c>
      <c r="M565" s="1" t="s">
        <v>120</v>
      </c>
      <c r="N565" s="1" t="s">
        <v>71</v>
      </c>
      <c r="O565" s="1" t="s">
        <v>120</v>
      </c>
      <c r="P565" s="1" t="s">
        <v>16</v>
      </c>
      <c r="Q565" s="1" t="s">
        <v>98</v>
      </c>
      <c r="R565" s="1" t="s">
        <v>154</v>
      </c>
      <c r="S565" s="1" t="s">
        <v>105</v>
      </c>
    </row>
    <row r="566" spans="1:19" x14ac:dyDescent="0.25">
      <c r="A566" s="48">
        <v>29</v>
      </c>
      <c r="B566" s="1" t="s">
        <v>493</v>
      </c>
      <c r="D566" s="1" t="s">
        <v>71</v>
      </c>
      <c r="E566" s="1" t="s">
        <v>71</v>
      </c>
      <c r="F566" s="1" t="s">
        <v>79</v>
      </c>
      <c r="G566" s="1">
        <v>42</v>
      </c>
      <c r="H566" s="1" t="s">
        <v>76</v>
      </c>
      <c r="I566" s="1" t="s">
        <v>80</v>
      </c>
      <c r="J566" s="1" t="s">
        <v>39</v>
      </c>
      <c r="K566" s="1">
        <v>1</v>
      </c>
      <c r="L566" s="1" t="s">
        <v>81</v>
      </c>
      <c r="M566" s="1" t="s">
        <v>129</v>
      </c>
      <c r="N566" s="1" t="s">
        <v>71</v>
      </c>
      <c r="O566" s="1" t="s">
        <v>129</v>
      </c>
      <c r="P566" s="1" t="s">
        <v>120</v>
      </c>
      <c r="Q566" s="1" t="s">
        <v>98</v>
      </c>
      <c r="R566" s="1" t="s">
        <v>154</v>
      </c>
      <c r="S566" s="1" t="s">
        <v>105</v>
      </c>
    </row>
    <row r="567" spans="1:19" x14ac:dyDescent="0.25">
      <c r="A567" s="48">
        <v>29</v>
      </c>
      <c r="B567" s="1" t="s">
        <v>494</v>
      </c>
      <c r="D567" s="1" t="s">
        <v>71</v>
      </c>
      <c r="E567" s="1" t="s">
        <v>71</v>
      </c>
      <c r="F567" s="1" t="s">
        <v>72</v>
      </c>
      <c r="G567" s="1">
        <v>58</v>
      </c>
      <c r="H567" s="1" t="s">
        <v>125</v>
      </c>
      <c r="I567" s="1" t="s">
        <v>82</v>
      </c>
      <c r="J567" s="1" t="s">
        <v>39</v>
      </c>
      <c r="K567" s="1">
        <v>2</v>
      </c>
      <c r="L567" s="1" t="s">
        <v>81</v>
      </c>
      <c r="M567" s="1" t="s">
        <v>129</v>
      </c>
      <c r="N567" s="1" t="s">
        <v>71</v>
      </c>
      <c r="O567" s="1" t="s">
        <v>129</v>
      </c>
      <c r="P567" s="1" t="s">
        <v>127</v>
      </c>
      <c r="Q567" s="1" t="s">
        <v>98</v>
      </c>
      <c r="R567" s="1" t="s">
        <v>154</v>
      </c>
      <c r="S567" s="1" t="s">
        <v>105</v>
      </c>
    </row>
    <row r="568" spans="1:19" x14ac:dyDescent="0.25">
      <c r="A568" s="48">
        <v>30</v>
      </c>
      <c r="B568" s="1" t="s">
        <v>495</v>
      </c>
      <c r="D568" s="1" t="s">
        <v>71</v>
      </c>
      <c r="E568" s="1" t="s">
        <v>71</v>
      </c>
      <c r="F568" s="1" t="s">
        <v>72</v>
      </c>
      <c r="G568" s="1">
        <v>61</v>
      </c>
      <c r="H568" s="1" t="s">
        <v>78</v>
      </c>
      <c r="I568" s="1" t="s">
        <v>96</v>
      </c>
      <c r="J568" s="1" t="s">
        <v>11</v>
      </c>
      <c r="K568" s="1">
        <v>1</v>
      </c>
      <c r="L568" s="1" t="s">
        <v>88</v>
      </c>
      <c r="M568" s="1" t="s">
        <v>105</v>
      </c>
      <c r="N568" s="1" t="s">
        <v>71</v>
      </c>
      <c r="O568" s="1" t="s">
        <v>105</v>
      </c>
      <c r="P568" s="1" t="s">
        <v>127</v>
      </c>
      <c r="Q568" s="1" t="s">
        <v>98</v>
      </c>
      <c r="R568" s="1" t="s">
        <v>154</v>
      </c>
      <c r="S568" s="1" t="s">
        <v>129</v>
      </c>
    </row>
    <row r="569" spans="1:19" x14ac:dyDescent="0.25">
      <c r="A569" s="48">
        <v>30</v>
      </c>
      <c r="B569" s="1" t="s">
        <v>496</v>
      </c>
      <c r="D569" s="1" t="s">
        <v>71</v>
      </c>
      <c r="E569" s="1" t="s">
        <v>71</v>
      </c>
      <c r="F569" s="1" t="s">
        <v>72</v>
      </c>
      <c r="G569" s="1">
        <v>76</v>
      </c>
      <c r="H569" s="1" t="s">
        <v>126</v>
      </c>
      <c r="I569" s="1" t="s">
        <v>83</v>
      </c>
      <c r="J569" s="1" t="s">
        <v>4</v>
      </c>
      <c r="K569" s="1">
        <v>2</v>
      </c>
      <c r="L569" s="1" t="s">
        <v>90</v>
      </c>
      <c r="M569" s="1" t="s">
        <v>127</v>
      </c>
      <c r="N569" s="1" t="s">
        <v>71</v>
      </c>
      <c r="O569" s="1" t="s">
        <v>127</v>
      </c>
      <c r="P569" s="1" t="s">
        <v>120</v>
      </c>
      <c r="Q569" s="1" t="s">
        <v>97</v>
      </c>
      <c r="R569" s="1" t="s">
        <v>154</v>
      </c>
      <c r="S569" s="1" t="s">
        <v>159</v>
      </c>
    </row>
    <row r="570" spans="1:19" x14ac:dyDescent="0.25">
      <c r="A570" s="48">
        <v>30</v>
      </c>
      <c r="B570" s="1" t="s">
        <v>497</v>
      </c>
      <c r="D570" s="1" t="s">
        <v>71</v>
      </c>
      <c r="E570" s="1" t="s">
        <v>71</v>
      </c>
      <c r="F570" s="1" t="s">
        <v>79</v>
      </c>
      <c r="G570" s="1">
        <v>28</v>
      </c>
      <c r="H570" s="1" t="s">
        <v>125</v>
      </c>
      <c r="I570" s="1" t="s">
        <v>89</v>
      </c>
      <c r="J570" s="1" t="s">
        <v>10</v>
      </c>
      <c r="K570" s="1">
        <v>1</v>
      </c>
      <c r="L570" s="1" t="s">
        <v>74</v>
      </c>
      <c r="M570" s="1" t="s">
        <v>127</v>
      </c>
      <c r="N570" s="1" t="s">
        <v>71</v>
      </c>
      <c r="O570" s="1" t="s">
        <v>127</v>
      </c>
      <c r="P570" s="1" t="s">
        <v>105</v>
      </c>
      <c r="Q570" s="1" t="s">
        <v>97</v>
      </c>
      <c r="R570" s="1" t="s">
        <v>154</v>
      </c>
      <c r="S570" s="1" t="s">
        <v>159</v>
      </c>
    </row>
    <row r="571" spans="1:19" x14ac:dyDescent="0.25">
      <c r="A571" s="48">
        <v>30</v>
      </c>
      <c r="B571" s="1" t="s">
        <v>498</v>
      </c>
      <c r="D571" s="1" t="s">
        <v>71</v>
      </c>
      <c r="E571" s="1" t="s">
        <v>71</v>
      </c>
      <c r="F571" s="1" t="s">
        <v>72</v>
      </c>
      <c r="G571" s="1">
        <v>41</v>
      </c>
      <c r="H571" s="1" t="s">
        <v>125</v>
      </c>
      <c r="I571" s="1" t="s">
        <v>96</v>
      </c>
      <c r="J571" s="1" t="s">
        <v>4</v>
      </c>
      <c r="K571" s="1">
        <v>1</v>
      </c>
      <c r="L571" s="1" t="s">
        <v>74</v>
      </c>
      <c r="M571" s="1" t="s">
        <v>127</v>
      </c>
      <c r="N571" s="1" t="s">
        <v>71</v>
      </c>
      <c r="O571" s="1" t="s">
        <v>127</v>
      </c>
      <c r="P571" s="1" t="s">
        <v>105</v>
      </c>
      <c r="Q571" s="1" t="s">
        <v>98</v>
      </c>
      <c r="R571" s="1" t="s">
        <v>154</v>
      </c>
      <c r="S571" s="1" t="s">
        <v>159</v>
      </c>
    </row>
    <row r="572" spans="1:19" x14ac:dyDescent="0.25">
      <c r="A572" s="48">
        <v>30</v>
      </c>
      <c r="B572" s="1" t="s">
        <v>499</v>
      </c>
      <c r="D572" s="1" t="s">
        <v>71</v>
      </c>
      <c r="E572" s="1" t="s">
        <v>71</v>
      </c>
      <c r="F572" s="1" t="s">
        <v>79</v>
      </c>
      <c r="G572" s="1">
        <v>21</v>
      </c>
      <c r="H572" s="1" t="s">
        <v>78</v>
      </c>
      <c r="I572" s="1" t="s">
        <v>73</v>
      </c>
      <c r="J572" s="1" t="s">
        <v>14</v>
      </c>
      <c r="K572" s="1">
        <v>1</v>
      </c>
      <c r="L572" s="1" t="s">
        <v>86</v>
      </c>
      <c r="M572" s="1" t="s">
        <v>129</v>
      </c>
      <c r="N572" s="1" t="s">
        <v>71</v>
      </c>
      <c r="O572" s="1" t="s">
        <v>127</v>
      </c>
      <c r="P572" s="1" t="s">
        <v>16</v>
      </c>
      <c r="Q572" s="1" t="s">
        <v>98</v>
      </c>
      <c r="R572" s="1" t="s">
        <v>154</v>
      </c>
      <c r="S572" s="1" t="s">
        <v>159</v>
      </c>
    </row>
    <row r="573" spans="1:19" x14ac:dyDescent="0.25">
      <c r="A573" s="48">
        <v>30</v>
      </c>
      <c r="B573" s="1" t="s">
        <v>500</v>
      </c>
      <c r="D573" s="1" t="s">
        <v>71</v>
      </c>
      <c r="E573" s="1" t="s">
        <v>71</v>
      </c>
      <c r="F573" s="1" t="s">
        <v>79</v>
      </c>
      <c r="G573" s="1">
        <v>27</v>
      </c>
      <c r="H573" s="1" t="s">
        <v>78</v>
      </c>
      <c r="I573" s="1" t="s">
        <v>84</v>
      </c>
      <c r="J573" s="1" t="s">
        <v>14</v>
      </c>
      <c r="K573" s="1">
        <v>1</v>
      </c>
      <c r="L573" s="1" t="s">
        <v>88</v>
      </c>
      <c r="M573" s="1" t="s">
        <v>3</v>
      </c>
      <c r="N573" s="1" t="s">
        <v>71</v>
      </c>
      <c r="O573" s="1" t="s">
        <v>105</v>
      </c>
      <c r="P573" s="1" t="s">
        <v>120</v>
      </c>
      <c r="Q573" s="1" t="s">
        <v>98</v>
      </c>
      <c r="R573" s="1" t="s">
        <v>154</v>
      </c>
      <c r="S573" s="1" t="s">
        <v>129</v>
      </c>
    </row>
    <row r="574" spans="1:19" x14ac:dyDescent="0.25">
      <c r="A574" s="48">
        <v>30</v>
      </c>
      <c r="B574" s="1" t="s">
        <v>501</v>
      </c>
      <c r="D574" s="1" t="s">
        <v>71</v>
      </c>
      <c r="E574" s="1" t="s">
        <v>71</v>
      </c>
      <c r="F574" s="1" t="s">
        <v>72</v>
      </c>
      <c r="G574" s="1">
        <v>46</v>
      </c>
      <c r="H574" s="1" t="s">
        <v>78</v>
      </c>
      <c r="I574" s="1" t="s">
        <v>77</v>
      </c>
      <c r="J574" s="1" t="s">
        <v>10</v>
      </c>
      <c r="K574" s="1">
        <v>1</v>
      </c>
      <c r="L574" s="1" t="s">
        <v>74</v>
      </c>
      <c r="M574" s="1" t="s">
        <v>127</v>
      </c>
      <c r="N574" s="1" t="s">
        <v>71</v>
      </c>
      <c r="O574" s="1" t="s">
        <v>127</v>
      </c>
      <c r="P574" s="1" t="s">
        <v>105</v>
      </c>
      <c r="Q574" s="1" t="s">
        <v>98</v>
      </c>
      <c r="R574" s="1" t="s">
        <v>154</v>
      </c>
      <c r="S574" s="1" t="s">
        <v>159</v>
      </c>
    </row>
    <row r="575" spans="1:19" x14ac:dyDescent="0.25">
      <c r="A575" s="48">
        <v>30</v>
      </c>
      <c r="B575" s="1" t="s">
        <v>502</v>
      </c>
      <c r="D575" s="1" t="s">
        <v>71</v>
      </c>
      <c r="E575" s="1" t="s">
        <v>71</v>
      </c>
      <c r="F575" s="1" t="s">
        <v>79</v>
      </c>
      <c r="G575" s="1">
        <v>26</v>
      </c>
      <c r="H575" s="1" t="s">
        <v>125</v>
      </c>
      <c r="I575" s="1" t="s">
        <v>82</v>
      </c>
      <c r="J575" s="1" t="s">
        <v>39</v>
      </c>
      <c r="K575" s="1">
        <v>1</v>
      </c>
      <c r="L575" s="1" t="s">
        <v>92</v>
      </c>
      <c r="M575" s="1" t="s">
        <v>105</v>
      </c>
      <c r="N575" s="1" t="s">
        <v>71</v>
      </c>
      <c r="O575" s="1" t="s">
        <v>105</v>
      </c>
      <c r="P575" s="1" t="s">
        <v>120</v>
      </c>
      <c r="Q575" s="1" t="s">
        <v>98</v>
      </c>
      <c r="R575" s="1" t="s">
        <v>154</v>
      </c>
      <c r="S575" s="1" t="s">
        <v>129</v>
      </c>
    </row>
    <row r="576" spans="1:19" x14ac:dyDescent="0.25">
      <c r="A576" s="48">
        <v>30</v>
      </c>
      <c r="B576" s="1" t="s">
        <v>502</v>
      </c>
      <c r="D576" s="1" t="s">
        <v>71</v>
      </c>
      <c r="E576" s="1" t="s">
        <v>71</v>
      </c>
      <c r="F576" s="1" t="s">
        <v>72</v>
      </c>
      <c r="G576" s="1">
        <v>30</v>
      </c>
      <c r="H576" s="1" t="s">
        <v>78</v>
      </c>
      <c r="I576" s="1" t="s">
        <v>82</v>
      </c>
      <c r="J576" s="1" t="s">
        <v>14</v>
      </c>
      <c r="K576" s="1">
        <v>1</v>
      </c>
      <c r="L576" s="1" t="s">
        <v>81</v>
      </c>
      <c r="M576" s="1" t="s">
        <v>129</v>
      </c>
      <c r="N576" s="1" t="s">
        <v>71</v>
      </c>
      <c r="O576" s="1" t="s">
        <v>129</v>
      </c>
      <c r="P576" s="1" t="s">
        <v>16</v>
      </c>
      <c r="Q576" s="1" t="s">
        <v>98</v>
      </c>
      <c r="R576" s="1" t="s">
        <v>154</v>
      </c>
      <c r="S576" s="1" t="s">
        <v>159</v>
      </c>
    </row>
    <row r="577" spans="1:19" x14ac:dyDescent="0.25">
      <c r="A577" s="48">
        <v>30</v>
      </c>
      <c r="B577" s="1" t="s">
        <v>503</v>
      </c>
      <c r="D577" s="1" t="s">
        <v>71</v>
      </c>
      <c r="E577" s="1" t="s">
        <v>71</v>
      </c>
      <c r="F577" s="1" t="s">
        <v>79</v>
      </c>
      <c r="G577" s="1">
        <v>38</v>
      </c>
      <c r="H577" s="1" t="s">
        <v>78</v>
      </c>
      <c r="I577" s="1" t="s">
        <v>82</v>
      </c>
      <c r="J577" s="1" t="s">
        <v>39</v>
      </c>
      <c r="K577" s="1">
        <v>2</v>
      </c>
      <c r="L577" s="1" t="s">
        <v>81</v>
      </c>
      <c r="M577" s="1" t="s">
        <v>129</v>
      </c>
      <c r="N577" s="1" t="s">
        <v>71</v>
      </c>
      <c r="O577" s="1" t="s">
        <v>129</v>
      </c>
      <c r="P577" s="1" t="s">
        <v>16</v>
      </c>
      <c r="Q577" s="1" t="s">
        <v>97</v>
      </c>
      <c r="R577" s="1" t="s">
        <v>154</v>
      </c>
      <c r="S577" s="1" t="s">
        <v>159</v>
      </c>
    </row>
    <row r="578" spans="1:19" x14ac:dyDescent="0.25">
      <c r="A578" s="48">
        <v>30</v>
      </c>
      <c r="B578" s="1" t="s">
        <v>504</v>
      </c>
      <c r="D578" s="1" t="s">
        <v>71</v>
      </c>
      <c r="E578" s="1" t="s">
        <v>71</v>
      </c>
      <c r="F578" s="1" t="s">
        <v>79</v>
      </c>
      <c r="G578" s="1">
        <v>26</v>
      </c>
      <c r="H578" s="1" t="s">
        <v>125</v>
      </c>
      <c r="I578" s="1" t="s">
        <v>82</v>
      </c>
      <c r="J578" s="1" t="s">
        <v>11</v>
      </c>
      <c r="K578" s="1">
        <v>2</v>
      </c>
      <c r="L578" s="1" t="s">
        <v>85</v>
      </c>
      <c r="M578" s="1" t="s">
        <v>105</v>
      </c>
      <c r="N578" s="1" t="s">
        <v>71</v>
      </c>
      <c r="O578" s="1" t="s">
        <v>105</v>
      </c>
      <c r="P578" s="1" t="s">
        <v>127</v>
      </c>
      <c r="Q578" s="1" t="s">
        <v>98</v>
      </c>
      <c r="R578" s="1" t="s">
        <v>154</v>
      </c>
      <c r="S578" s="1" t="s">
        <v>129</v>
      </c>
    </row>
    <row r="579" spans="1:19" x14ac:dyDescent="0.25">
      <c r="A579" s="48">
        <v>30</v>
      </c>
      <c r="B579" s="1" t="s">
        <v>505</v>
      </c>
      <c r="D579" s="1" t="s">
        <v>71</v>
      </c>
      <c r="E579" s="1" t="s">
        <v>71</v>
      </c>
      <c r="F579" s="1" t="s">
        <v>72</v>
      </c>
      <c r="G579" s="1">
        <v>42</v>
      </c>
      <c r="H579" s="1" t="s">
        <v>125</v>
      </c>
      <c r="I579" s="1" t="s">
        <v>95</v>
      </c>
      <c r="J579" s="1" t="s">
        <v>39</v>
      </c>
      <c r="K579" s="1">
        <v>2</v>
      </c>
      <c r="L579" s="1" t="s">
        <v>86</v>
      </c>
      <c r="M579" s="1" t="s">
        <v>129</v>
      </c>
      <c r="N579" s="1" t="s">
        <v>71</v>
      </c>
      <c r="O579" s="1" t="s">
        <v>129</v>
      </c>
      <c r="P579" s="1" t="s">
        <v>16</v>
      </c>
      <c r="Q579" s="1" t="s">
        <v>98</v>
      </c>
      <c r="R579" s="1" t="s">
        <v>154</v>
      </c>
      <c r="S579" s="1" t="s">
        <v>159</v>
      </c>
    </row>
    <row r="580" spans="1:19" x14ac:dyDescent="0.25">
      <c r="A580" s="48">
        <v>30</v>
      </c>
      <c r="B580" s="1" t="s">
        <v>506</v>
      </c>
      <c r="D580" s="1" t="s">
        <v>71</v>
      </c>
      <c r="E580" s="1" t="s">
        <v>71</v>
      </c>
      <c r="F580" s="1" t="s">
        <v>79</v>
      </c>
      <c r="G580" s="1">
        <v>26</v>
      </c>
      <c r="H580" s="1" t="s">
        <v>125</v>
      </c>
      <c r="I580" s="1" t="s">
        <v>82</v>
      </c>
      <c r="J580" s="1" t="s">
        <v>7</v>
      </c>
      <c r="K580" s="1">
        <v>1</v>
      </c>
      <c r="L580" s="1" t="s">
        <v>90</v>
      </c>
      <c r="M580" s="1" t="s">
        <v>127</v>
      </c>
      <c r="N580" s="1" t="s">
        <v>71</v>
      </c>
      <c r="O580" s="1" t="s">
        <v>127</v>
      </c>
      <c r="P580" s="1" t="s">
        <v>16</v>
      </c>
      <c r="Q580" s="1" t="s">
        <v>97</v>
      </c>
      <c r="R580" s="1" t="s">
        <v>154</v>
      </c>
      <c r="S580" s="1" t="s">
        <v>159</v>
      </c>
    </row>
    <row r="581" spans="1:19" x14ac:dyDescent="0.25">
      <c r="A581" s="48">
        <v>30</v>
      </c>
      <c r="B581" s="1" t="s">
        <v>374</v>
      </c>
      <c r="D581" s="1" t="s">
        <v>71</v>
      </c>
      <c r="E581" s="1" t="s">
        <v>71</v>
      </c>
      <c r="F581" s="1" t="s">
        <v>72</v>
      </c>
      <c r="G581" s="1">
        <v>48</v>
      </c>
      <c r="H581" s="1" t="s">
        <v>125</v>
      </c>
      <c r="I581" s="1" t="s">
        <v>89</v>
      </c>
      <c r="J581" s="1" t="s">
        <v>17</v>
      </c>
      <c r="K581" s="1">
        <v>2</v>
      </c>
      <c r="L581" s="1" t="s">
        <v>81</v>
      </c>
      <c r="M581" s="1" t="s">
        <v>129</v>
      </c>
      <c r="N581" s="1" t="s">
        <v>71</v>
      </c>
      <c r="O581" s="1" t="s">
        <v>129</v>
      </c>
      <c r="P581" s="1" t="s">
        <v>120</v>
      </c>
      <c r="Q581" s="1" t="s">
        <v>98</v>
      </c>
      <c r="R581" s="1" t="s">
        <v>157</v>
      </c>
      <c r="S581" s="1" t="s">
        <v>105</v>
      </c>
    </row>
    <row r="582" spans="1:19" x14ac:dyDescent="0.25">
      <c r="A582" s="48">
        <v>30</v>
      </c>
      <c r="B582" s="1" t="s">
        <v>507</v>
      </c>
      <c r="D582" s="1" t="s">
        <v>71</v>
      </c>
      <c r="E582" s="1" t="s">
        <v>71</v>
      </c>
      <c r="F582" s="1" t="s">
        <v>79</v>
      </c>
      <c r="G582" s="1">
        <v>33</v>
      </c>
      <c r="H582" s="1" t="s">
        <v>78</v>
      </c>
      <c r="I582" s="1" t="s">
        <v>80</v>
      </c>
      <c r="J582" s="1" t="s">
        <v>17</v>
      </c>
      <c r="K582" s="1">
        <v>1</v>
      </c>
      <c r="L582" s="1" t="s">
        <v>85</v>
      </c>
      <c r="M582" s="1" t="s">
        <v>105</v>
      </c>
      <c r="N582" s="1" t="s">
        <v>71</v>
      </c>
      <c r="O582" s="1" t="s">
        <v>105</v>
      </c>
      <c r="P582" s="1" t="s">
        <v>120</v>
      </c>
      <c r="Q582" s="1" t="s">
        <v>97</v>
      </c>
      <c r="R582" s="1" t="s">
        <v>154</v>
      </c>
      <c r="S582" s="1" t="s">
        <v>129</v>
      </c>
    </row>
    <row r="583" spans="1:19" x14ac:dyDescent="0.25">
      <c r="A583" s="48">
        <v>30</v>
      </c>
      <c r="B583" s="1" t="s">
        <v>508</v>
      </c>
      <c r="D583" s="1" t="s">
        <v>71</v>
      </c>
      <c r="E583" s="1" t="s">
        <v>71</v>
      </c>
      <c r="F583" s="1" t="s">
        <v>79</v>
      </c>
      <c r="G583" s="1">
        <v>39</v>
      </c>
      <c r="H583" s="1" t="s">
        <v>78</v>
      </c>
      <c r="I583" s="1" t="s">
        <v>89</v>
      </c>
      <c r="J583" s="1" t="s">
        <v>10</v>
      </c>
      <c r="K583" s="1">
        <v>1</v>
      </c>
      <c r="L583" s="1" t="s">
        <v>74</v>
      </c>
      <c r="M583" s="1" t="s">
        <v>127</v>
      </c>
      <c r="N583" s="1" t="s">
        <v>71</v>
      </c>
      <c r="O583" s="1" t="s">
        <v>127</v>
      </c>
      <c r="P583" s="1" t="s">
        <v>129</v>
      </c>
      <c r="Q583" s="1" t="s">
        <v>98</v>
      </c>
      <c r="R583" s="1" t="s">
        <v>154</v>
      </c>
      <c r="S583" s="1" t="s">
        <v>159</v>
      </c>
    </row>
    <row r="584" spans="1:19" x14ac:dyDescent="0.25">
      <c r="A584" s="48">
        <v>30</v>
      </c>
      <c r="B584" s="1" t="s">
        <v>509</v>
      </c>
      <c r="D584" s="1" t="s">
        <v>71</v>
      </c>
      <c r="E584" s="1" t="s">
        <v>71</v>
      </c>
      <c r="F584" s="1" t="s">
        <v>72</v>
      </c>
      <c r="G584" s="1">
        <v>45</v>
      </c>
      <c r="H584" s="1" t="s">
        <v>78</v>
      </c>
      <c r="I584" s="1" t="s">
        <v>82</v>
      </c>
      <c r="J584" s="1" t="s">
        <v>17</v>
      </c>
      <c r="K584" s="1">
        <v>1</v>
      </c>
      <c r="L584" s="1" t="s">
        <v>81</v>
      </c>
      <c r="M584" s="1" t="s">
        <v>129</v>
      </c>
      <c r="N584" s="1" t="s">
        <v>71</v>
      </c>
      <c r="O584" s="1" t="s">
        <v>129</v>
      </c>
      <c r="P584" s="1" t="s">
        <v>127</v>
      </c>
      <c r="Q584" s="1" t="s">
        <v>98</v>
      </c>
      <c r="R584" s="1" t="s">
        <v>154</v>
      </c>
      <c r="S584" s="1" t="s">
        <v>105</v>
      </c>
    </row>
    <row r="585" spans="1:19" x14ac:dyDescent="0.25">
      <c r="A585" s="48">
        <v>30</v>
      </c>
      <c r="B585" s="1" t="s">
        <v>510</v>
      </c>
      <c r="D585" s="1" t="s">
        <v>71</v>
      </c>
      <c r="E585" s="1" t="s">
        <v>71</v>
      </c>
      <c r="F585" s="1" t="s">
        <v>72</v>
      </c>
      <c r="G585" s="1">
        <v>38</v>
      </c>
      <c r="H585" s="1" t="s">
        <v>125</v>
      </c>
      <c r="I585" s="1" t="s">
        <v>84</v>
      </c>
      <c r="J585" s="1" t="s">
        <v>17</v>
      </c>
      <c r="K585" s="1">
        <v>1</v>
      </c>
      <c r="L585" s="1" t="s">
        <v>81</v>
      </c>
      <c r="M585" s="1" t="s">
        <v>129</v>
      </c>
      <c r="N585" s="1" t="s">
        <v>71</v>
      </c>
      <c r="O585" s="1" t="s">
        <v>129</v>
      </c>
      <c r="P585" s="1" t="s">
        <v>127</v>
      </c>
      <c r="Q585" s="1" t="s">
        <v>98</v>
      </c>
      <c r="R585" s="1" t="s">
        <v>157</v>
      </c>
      <c r="S585" s="1" t="s">
        <v>105</v>
      </c>
    </row>
    <row r="586" spans="1:19" x14ac:dyDescent="0.25">
      <c r="A586" s="48">
        <v>30</v>
      </c>
      <c r="B586" s="1" t="s">
        <v>511</v>
      </c>
      <c r="D586" s="1" t="s">
        <v>71</v>
      </c>
      <c r="E586" s="1" t="s">
        <v>71</v>
      </c>
      <c r="F586" s="1" t="s">
        <v>72</v>
      </c>
      <c r="G586" s="1">
        <v>25</v>
      </c>
      <c r="H586" s="1" t="s">
        <v>76</v>
      </c>
      <c r="I586" s="1" t="s">
        <v>77</v>
      </c>
      <c r="J586" s="1" t="s">
        <v>3</v>
      </c>
      <c r="K586" s="1">
        <v>1</v>
      </c>
      <c r="L586" s="1" t="s">
        <v>74</v>
      </c>
      <c r="M586" s="1" t="s">
        <v>127</v>
      </c>
      <c r="N586" s="1" t="s">
        <v>71</v>
      </c>
      <c r="O586" s="1" t="s">
        <v>127</v>
      </c>
      <c r="P586" s="1" t="s">
        <v>129</v>
      </c>
      <c r="Q586" s="1" t="s">
        <v>98</v>
      </c>
      <c r="R586" s="1" t="s">
        <v>154</v>
      </c>
      <c r="S586" s="1" t="s">
        <v>159</v>
      </c>
    </row>
    <row r="587" spans="1:19" x14ac:dyDescent="0.25">
      <c r="A587" s="48">
        <v>30</v>
      </c>
      <c r="B587" s="1" t="s">
        <v>512</v>
      </c>
      <c r="D587" s="1" t="s">
        <v>71</v>
      </c>
      <c r="E587" s="1" t="s">
        <v>71</v>
      </c>
      <c r="F587" s="1" t="s">
        <v>79</v>
      </c>
      <c r="G587" s="1">
        <v>35</v>
      </c>
      <c r="H587" s="1" t="s">
        <v>78</v>
      </c>
      <c r="I587" s="1" t="s">
        <v>82</v>
      </c>
      <c r="J587" s="1" t="s">
        <v>75</v>
      </c>
      <c r="K587" s="1">
        <v>2</v>
      </c>
      <c r="L587" s="1" t="s">
        <v>90</v>
      </c>
      <c r="M587" s="1" t="s">
        <v>127</v>
      </c>
      <c r="N587" s="1" t="s">
        <v>71</v>
      </c>
      <c r="O587" s="1" t="s">
        <v>127</v>
      </c>
      <c r="P587" s="1" t="s">
        <v>60</v>
      </c>
      <c r="Q587" s="1" t="s">
        <v>98</v>
      </c>
      <c r="R587" s="1" t="s">
        <v>154</v>
      </c>
      <c r="S587" s="1" t="s">
        <v>159</v>
      </c>
    </row>
    <row r="588" spans="1:19" x14ac:dyDescent="0.25">
      <c r="A588" s="48">
        <v>30</v>
      </c>
      <c r="B588" s="1" t="s">
        <v>513</v>
      </c>
      <c r="D588" s="1" t="s">
        <v>71</v>
      </c>
      <c r="E588" s="1" t="s">
        <v>71</v>
      </c>
      <c r="F588" s="1" t="s">
        <v>72</v>
      </c>
      <c r="G588" s="1">
        <v>35</v>
      </c>
      <c r="H588" s="1" t="s">
        <v>125</v>
      </c>
      <c r="I588" s="1" t="s">
        <v>89</v>
      </c>
      <c r="J588" s="1" t="s">
        <v>14</v>
      </c>
      <c r="K588" s="1">
        <v>1</v>
      </c>
      <c r="L588" s="1" t="s">
        <v>388</v>
      </c>
      <c r="M588" s="1" t="s">
        <v>105</v>
      </c>
      <c r="N588" s="1" t="s">
        <v>71</v>
      </c>
      <c r="O588" s="1" t="s">
        <v>105</v>
      </c>
      <c r="P588" s="1" t="s">
        <v>127</v>
      </c>
      <c r="Q588" s="1" t="s">
        <v>97</v>
      </c>
      <c r="R588" s="1" t="s">
        <v>154</v>
      </c>
      <c r="S588" s="1" t="s">
        <v>159</v>
      </c>
    </row>
    <row r="589" spans="1:19" x14ac:dyDescent="0.25">
      <c r="A589" s="48">
        <v>30</v>
      </c>
      <c r="B589" s="1" t="s">
        <v>514</v>
      </c>
      <c r="D589" s="1" t="s">
        <v>71</v>
      </c>
      <c r="E589" s="1" t="s">
        <v>71</v>
      </c>
      <c r="F589" s="1" t="s">
        <v>72</v>
      </c>
      <c r="G589" s="1">
        <v>46</v>
      </c>
      <c r="H589" s="1" t="s">
        <v>125</v>
      </c>
      <c r="I589" s="1" t="s">
        <v>82</v>
      </c>
      <c r="J589" s="1" t="s">
        <v>10</v>
      </c>
      <c r="K589" s="1">
        <v>1</v>
      </c>
      <c r="L589" s="1" t="s">
        <v>74</v>
      </c>
      <c r="M589" s="1" t="s">
        <v>127</v>
      </c>
      <c r="N589" s="1" t="s">
        <v>71</v>
      </c>
      <c r="O589" s="1" t="s">
        <v>127</v>
      </c>
      <c r="P589" s="1" t="s">
        <v>16</v>
      </c>
      <c r="Q589" s="1" t="s">
        <v>98</v>
      </c>
      <c r="R589" s="1" t="s">
        <v>154</v>
      </c>
      <c r="S589" s="1" t="s">
        <v>159</v>
      </c>
    </row>
    <row r="590" spans="1:19" x14ac:dyDescent="0.25">
      <c r="A590" s="48">
        <v>30</v>
      </c>
      <c r="B590" s="1" t="s">
        <v>515</v>
      </c>
      <c r="D590" s="1" t="s">
        <v>71</v>
      </c>
      <c r="E590" s="1" t="s">
        <v>71</v>
      </c>
      <c r="F590" s="1" t="s">
        <v>79</v>
      </c>
      <c r="G590" s="1">
        <v>31</v>
      </c>
      <c r="H590" s="1" t="s">
        <v>78</v>
      </c>
      <c r="I590" s="1" t="s">
        <v>80</v>
      </c>
      <c r="J590" s="1" t="s">
        <v>14</v>
      </c>
      <c r="K590" s="1">
        <v>1</v>
      </c>
      <c r="L590" s="1" t="s">
        <v>142</v>
      </c>
      <c r="M590" s="1" t="s">
        <v>7</v>
      </c>
      <c r="N590" s="1" t="s">
        <v>71</v>
      </c>
      <c r="O590" s="1" t="s">
        <v>105</v>
      </c>
      <c r="P590" s="1" t="s">
        <v>120</v>
      </c>
      <c r="Q590" s="1" t="s">
        <v>97</v>
      </c>
      <c r="R590" s="1" t="s">
        <v>154</v>
      </c>
      <c r="S590" s="1" t="s">
        <v>129</v>
      </c>
    </row>
    <row r="591" spans="1:19" x14ac:dyDescent="0.25">
      <c r="A591" s="48">
        <v>30</v>
      </c>
      <c r="B591" s="1" t="s">
        <v>516</v>
      </c>
      <c r="D591" s="1" t="s">
        <v>71</v>
      </c>
      <c r="E591" s="1" t="s">
        <v>71</v>
      </c>
      <c r="F591" s="1" t="s">
        <v>72</v>
      </c>
      <c r="G591" s="1">
        <v>67</v>
      </c>
      <c r="H591" s="1" t="s">
        <v>125</v>
      </c>
      <c r="I591" s="1" t="s">
        <v>95</v>
      </c>
      <c r="J591" s="1" t="s">
        <v>17</v>
      </c>
      <c r="K591" s="1">
        <v>1</v>
      </c>
      <c r="L591" s="1" t="s">
        <v>81</v>
      </c>
      <c r="M591" s="1" t="s">
        <v>129</v>
      </c>
      <c r="N591" s="1" t="s">
        <v>71</v>
      </c>
      <c r="O591" s="1" t="s">
        <v>129</v>
      </c>
      <c r="P591" s="1" t="s">
        <v>120</v>
      </c>
      <c r="Q591" s="1" t="s">
        <v>98</v>
      </c>
      <c r="R591" s="1" t="s">
        <v>154</v>
      </c>
      <c r="S591" s="1" t="s">
        <v>159</v>
      </c>
    </row>
    <row r="592" spans="1:19" x14ac:dyDescent="0.25">
      <c r="A592" s="48">
        <v>30</v>
      </c>
      <c r="B592" s="1" t="s">
        <v>517</v>
      </c>
      <c r="D592" s="1" t="s">
        <v>71</v>
      </c>
      <c r="E592" s="1" t="s">
        <v>71</v>
      </c>
      <c r="F592" s="1" t="s">
        <v>79</v>
      </c>
      <c r="G592" s="1">
        <v>29</v>
      </c>
      <c r="H592" s="1" t="s">
        <v>78</v>
      </c>
      <c r="I592" s="1" t="s">
        <v>80</v>
      </c>
      <c r="J592" s="1" t="s">
        <v>4</v>
      </c>
      <c r="K592" s="1">
        <v>2</v>
      </c>
      <c r="L592" s="1" t="s">
        <v>74</v>
      </c>
      <c r="M592" s="1" t="s">
        <v>127</v>
      </c>
      <c r="N592" s="1" t="s">
        <v>71</v>
      </c>
      <c r="O592" s="1" t="s">
        <v>127</v>
      </c>
      <c r="P592" s="1" t="s">
        <v>120</v>
      </c>
      <c r="Q592" s="1" t="s">
        <v>98</v>
      </c>
      <c r="R592" s="1" t="s">
        <v>154</v>
      </c>
      <c r="S592" s="1" t="s">
        <v>159</v>
      </c>
    </row>
    <row r="593" spans="1:19" x14ac:dyDescent="0.25">
      <c r="A593" s="48">
        <v>30</v>
      </c>
      <c r="B593" s="1" t="s">
        <v>518</v>
      </c>
      <c r="D593" s="1" t="s">
        <v>71</v>
      </c>
      <c r="E593" s="1" t="s">
        <v>71</v>
      </c>
      <c r="F593" s="1" t="s">
        <v>72</v>
      </c>
      <c r="G593" s="1">
        <v>39</v>
      </c>
      <c r="H593" s="1" t="s">
        <v>125</v>
      </c>
      <c r="I593" s="1" t="s">
        <v>89</v>
      </c>
      <c r="J593" s="1" t="s">
        <v>17</v>
      </c>
      <c r="K593" s="1">
        <v>1</v>
      </c>
      <c r="L593" s="1" t="s">
        <v>88</v>
      </c>
      <c r="M593" s="1" t="s">
        <v>105</v>
      </c>
      <c r="N593" s="1" t="s">
        <v>71</v>
      </c>
      <c r="O593" s="1" t="s">
        <v>105</v>
      </c>
      <c r="P593" s="1" t="s">
        <v>127</v>
      </c>
      <c r="Q593" s="1" t="s">
        <v>98</v>
      </c>
      <c r="R593" s="1" t="s">
        <v>154</v>
      </c>
      <c r="S593" s="1" t="s">
        <v>129</v>
      </c>
    </row>
    <row r="594" spans="1:19" x14ac:dyDescent="0.25">
      <c r="A594" s="48">
        <v>30</v>
      </c>
      <c r="B594" s="1" t="s">
        <v>519</v>
      </c>
      <c r="D594" s="1" t="s">
        <v>71</v>
      </c>
      <c r="E594" s="1" t="s">
        <v>71</v>
      </c>
      <c r="F594" s="1" t="s">
        <v>72</v>
      </c>
      <c r="G594" s="1">
        <v>26</v>
      </c>
      <c r="H594" s="1" t="s">
        <v>78</v>
      </c>
      <c r="I594" s="1" t="s">
        <v>94</v>
      </c>
      <c r="J594" s="1" t="s">
        <v>3</v>
      </c>
      <c r="K594" s="1">
        <v>1</v>
      </c>
      <c r="L594" s="1" t="s">
        <v>74</v>
      </c>
      <c r="M594" s="1" t="s">
        <v>127</v>
      </c>
      <c r="N594" s="1" t="s">
        <v>71</v>
      </c>
      <c r="O594" s="1" t="s">
        <v>127</v>
      </c>
      <c r="P594" s="1" t="s">
        <v>120</v>
      </c>
      <c r="Q594" s="1" t="s">
        <v>98</v>
      </c>
      <c r="R594" s="1" t="s">
        <v>154</v>
      </c>
      <c r="S594" s="1" t="s">
        <v>159</v>
      </c>
    </row>
    <row r="595" spans="1:19" x14ac:dyDescent="0.25">
      <c r="A595" s="48">
        <v>30</v>
      </c>
      <c r="B595" s="1" t="s">
        <v>520</v>
      </c>
      <c r="D595" s="1" t="s">
        <v>71</v>
      </c>
      <c r="E595" s="1" t="s">
        <v>71</v>
      </c>
      <c r="F595" s="1" t="s">
        <v>72</v>
      </c>
      <c r="G595" s="1">
        <v>20</v>
      </c>
      <c r="H595" s="1" t="s">
        <v>78</v>
      </c>
      <c r="I595" s="1" t="s">
        <v>82</v>
      </c>
      <c r="J595" s="1" t="s">
        <v>75</v>
      </c>
      <c r="K595" s="1">
        <v>1</v>
      </c>
      <c r="L595" s="1" t="s">
        <v>85</v>
      </c>
      <c r="M595" s="1" t="s">
        <v>105</v>
      </c>
      <c r="N595" s="1" t="s">
        <v>71</v>
      </c>
      <c r="O595" s="1" t="s">
        <v>105</v>
      </c>
      <c r="P595" s="1" t="s">
        <v>127</v>
      </c>
      <c r="Q595" s="1" t="s">
        <v>98</v>
      </c>
      <c r="R595" s="1" t="s">
        <v>154</v>
      </c>
      <c r="S595" s="1" t="s">
        <v>159</v>
      </c>
    </row>
    <row r="596" spans="1:19" x14ac:dyDescent="0.25">
      <c r="A596" s="48">
        <v>30</v>
      </c>
      <c r="B596" s="1" t="s">
        <v>521</v>
      </c>
      <c r="D596" s="1" t="s">
        <v>71</v>
      </c>
      <c r="E596" s="1" t="s">
        <v>71</v>
      </c>
      <c r="F596" s="1" t="s">
        <v>72</v>
      </c>
      <c r="G596" s="1">
        <v>30</v>
      </c>
      <c r="H596" s="1" t="s">
        <v>125</v>
      </c>
      <c r="I596" s="1" t="s">
        <v>82</v>
      </c>
      <c r="J596" s="1" t="s">
        <v>39</v>
      </c>
      <c r="K596" s="1">
        <v>1</v>
      </c>
      <c r="L596" s="1" t="s">
        <v>88</v>
      </c>
      <c r="M596" s="1" t="s">
        <v>105</v>
      </c>
      <c r="N596" s="1" t="s">
        <v>71</v>
      </c>
      <c r="O596" s="1" t="s">
        <v>105</v>
      </c>
      <c r="P596" s="1" t="s">
        <v>127</v>
      </c>
      <c r="Q596" s="1" t="s">
        <v>97</v>
      </c>
      <c r="R596" s="1" t="s">
        <v>154</v>
      </c>
      <c r="S596" s="1" t="s">
        <v>129</v>
      </c>
    </row>
    <row r="597" spans="1:19" x14ac:dyDescent="0.25">
      <c r="A597" s="48">
        <v>30</v>
      </c>
      <c r="B597" s="1" t="s">
        <v>522</v>
      </c>
      <c r="D597" s="1" t="s">
        <v>71</v>
      </c>
      <c r="E597" s="1" t="s">
        <v>71</v>
      </c>
      <c r="F597" s="1" t="s">
        <v>72</v>
      </c>
      <c r="G597" s="1">
        <v>47</v>
      </c>
      <c r="H597" s="1" t="s">
        <v>125</v>
      </c>
      <c r="I597" s="1" t="s">
        <v>89</v>
      </c>
      <c r="J597" s="1" t="s">
        <v>17</v>
      </c>
      <c r="K597" s="1">
        <v>2</v>
      </c>
      <c r="L597" s="1" t="s">
        <v>93</v>
      </c>
      <c r="M597" s="1" t="s">
        <v>129</v>
      </c>
      <c r="N597" s="1" t="s">
        <v>71</v>
      </c>
      <c r="O597" s="1" t="s">
        <v>129</v>
      </c>
      <c r="P597" s="1" t="s">
        <v>16</v>
      </c>
      <c r="Q597" s="1" t="s">
        <v>98</v>
      </c>
      <c r="R597" s="1" t="s">
        <v>157</v>
      </c>
      <c r="S597" s="1" t="s">
        <v>105</v>
      </c>
    </row>
    <row r="598" spans="1:19" x14ac:dyDescent="0.25">
      <c r="A598" s="48">
        <v>30</v>
      </c>
      <c r="B598" s="1" t="s">
        <v>523</v>
      </c>
      <c r="D598" s="1" t="s">
        <v>71</v>
      </c>
      <c r="E598" s="1" t="s">
        <v>71</v>
      </c>
      <c r="F598" s="1" t="s">
        <v>72</v>
      </c>
      <c r="G598" s="1">
        <v>51</v>
      </c>
      <c r="H598" s="1" t="s">
        <v>125</v>
      </c>
      <c r="I598" s="1" t="s">
        <v>89</v>
      </c>
      <c r="J598" s="1" t="s">
        <v>11</v>
      </c>
      <c r="K598" s="1">
        <v>1</v>
      </c>
      <c r="L598" s="1" t="s">
        <v>91</v>
      </c>
      <c r="M598" s="1" t="s">
        <v>105</v>
      </c>
      <c r="N598" s="1" t="s">
        <v>71</v>
      </c>
      <c r="O598" s="1" t="s">
        <v>105</v>
      </c>
      <c r="P598" s="1" t="s">
        <v>120</v>
      </c>
      <c r="Q598" s="1" t="s">
        <v>97</v>
      </c>
      <c r="R598" s="1" t="s">
        <v>154</v>
      </c>
      <c r="S598" s="1" t="s">
        <v>129</v>
      </c>
    </row>
    <row r="599" spans="1:19" x14ac:dyDescent="0.25">
      <c r="A599" s="48">
        <v>30</v>
      </c>
      <c r="B599" s="1" t="s">
        <v>524</v>
      </c>
      <c r="D599" s="1" t="s">
        <v>71</v>
      </c>
      <c r="E599" s="1" t="s">
        <v>71</v>
      </c>
      <c r="F599" s="1" t="s">
        <v>72</v>
      </c>
      <c r="G599" s="1">
        <v>45</v>
      </c>
      <c r="H599" s="1" t="s">
        <v>125</v>
      </c>
      <c r="I599" s="1" t="s">
        <v>84</v>
      </c>
      <c r="J599" s="1" t="s">
        <v>17</v>
      </c>
      <c r="K599" s="1">
        <v>1</v>
      </c>
      <c r="L599" s="1" t="s">
        <v>81</v>
      </c>
      <c r="M599" s="1" t="s">
        <v>129</v>
      </c>
      <c r="N599" s="1" t="s">
        <v>71</v>
      </c>
      <c r="O599" s="1" t="s">
        <v>129</v>
      </c>
      <c r="P599" s="1" t="s">
        <v>120</v>
      </c>
      <c r="Q599" s="1" t="s">
        <v>98</v>
      </c>
      <c r="R599" s="1" t="s">
        <v>157</v>
      </c>
      <c r="S599" s="1" t="s">
        <v>105</v>
      </c>
    </row>
    <row r="600" spans="1:19" x14ac:dyDescent="0.25">
      <c r="A600" s="48">
        <v>30</v>
      </c>
      <c r="B600" s="1" t="s">
        <v>525</v>
      </c>
      <c r="D600" s="1" t="s">
        <v>71</v>
      </c>
      <c r="E600" s="1" t="s">
        <v>71</v>
      </c>
      <c r="F600" s="1" t="s">
        <v>72</v>
      </c>
      <c r="G600" s="1">
        <v>29</v>
      </c>
      <c r="H600" s="1" t="s">
        <v>78</v>
      </c>
      <c r="I600" s="1" t="s">
        <v>82</v>
      </c>
      <c r="J600" s="1" t="s">
        <v>39</v>
      </c>
      <c r="K600" s="1">
        <v>1</v>
      </c>
      <c r="L600" s="1" t="s">
        <v>137</v>
      </c>
      <c r="M600" s="1" t="s">
        <v>7</v>
      </c>
      <c r="N600" s="1" t="s">
        <v>71</v>
      </c>
      <c r="O600" s="1" t="s">
        <v>105</v>
      </c>
      <c r="P600" s="1" t="s">
        <v>127</v>
      </c>
      <c r="Q600" s="1" t="s">
        <v>97</v>
      </c>
      <c r="R600" s="1" t="s">
        <v>154</v>
      </c>
      <c r="S600" s="1" t="s">
        <v>129</v>
      </c>
    </row>
    <row r="601" spans="1:19" x14ac:dyDescent="0.25">
      <c r="A601" s="48">
        <v>30</v>
      </c>
      <c r="B601" s="1" t="s">
        <v>526</v>
      </c>
      <c r="D601" s="1" t="s">
        <v>71</v>
      </c>
      <c r="E601" s="1" t="s">
        <v>71</v>
      </c>
      <c r="F601" s="1" t="s">
        <v>79</v>
      </c>
      <c r="G601" s="1">
        <v>44</v>
      </c>
      <c r="H601" s="1" t="s">
        <v>125</v>
      </c>
      <c r="I601" s="1" t="s">
        <v>89</v>
      </c>
      <c r="J601" s="1" t="s">
        <v>17</v>
      </c>
      <c r="K601" s="1">
        <v>1</v>
      </c>
      <c r="L601" s="1" t="s">
        <v>81</v>
      </c>
      <c r="M601" s="1" t="s">
        <v>129</v>
      </c>
      <c r="N601" s="1" t="s">
        <v>71</v>
      </c>
      <c r="O601" s="1" t="s">
        <v>129</v>
      </c>
      <c r="P601" s="1" t="s">
        <v>127</v>
      </c>
      <c r="Q601" s="1" t="s">
        <v>98</v>
      </c>
      <c r="R601" s="1" t="s">
        <v>154</v>
      </c>
      <c r="S601" s="1" t="s">
        <v>159</v>
      </c>
    </row>
    <row r="602" spans="1:19" x14ac:dyDescent="0.25">
      <c r="A602" s="48">
        <v>30</v>
      </c>
      <c r="B602" s="1" t="s">
        <v>527</v>
      </c>
      <c r="D602" s="1" t="s">
        <v>71</v>
      </c>
      <c r="E602" s="1" t="s">
        <v>71</v>
      </c>
      <c r="F602" s="1" t="s">
        <v>79</v>
      </c>
      <c r="G602" s="1">
        <v>32</v>
      </c>
      <c r="H602" s="1" t="s">
        <v>78</v>
      </c>
      <c r="I602" s="1" t="s">
        <v>80</v>
      </c>
      <c r="J602" s="1" t="s">
        <v>3</v>
      </c>
      <c r="K602" s="1">
        <v>1</v>
      </c>
      <c r="L602" s="1" t="s">
        <v>74</v>
      </c>
      <c r="M602" s="1" t="s">
        <v>127</v>
      </c>
      <c r="N602" s="1" t="s">
        <v>71</v>
      </c>
      <c r="O602" s="1" t="s">
        <v>127</v>
      </c>
      <c r="P602" s="1" t="s">
        <v>120</v>
      </c>
      <c r="Q602" s="1" t="s">
        <v>98</v>
      </c>
      <c r="R602" s="1" t="s">
        <v>154</v>
      </c>
      <c r="S602" s="1" t="s">
        <v>159</v>
      </c>
    </row>
    <row r="603" spans="1:19" x14ac:dyDescent="0.25">
      <c r="A603" s="48">
        <v>30</v>
      </c>
      <c r="B603" s="1" t="s">
        <v>527</v>
      </c>
      <c r="D603" s="1" t="s">
        <v>71</v>
      </c>
      <c r="E603" s="1" t="s">
        <v>71</v>
      </c>
      <c r="F603" s="1" t="s">
        <v>72</v>
      </c>
      <c r="G603" s="1">
        <v>39</v>
      </c>
      <c r="H603" s="1" t="s">
        <v>78</v>
      </c>
      <c r="I603" s="1" t="s">
        <v>82</v>
      </c>
      <c r="J603" s="1" t="s">
        <v>17</v>
      </c>
      <c r="K603" s="1">
        <v>1</v>
      </c>
      <c r="L603" s="1" t="s">
        <v>137</v>
      </c>
      <c r="M603" s="1" t="s">
        <v>105</v>
      </c>
      <c r="N603" s="1" t="s">
        <v>71</v>
      </c>
      <c r="O603" s="1" t="s">
        <v>105</v>
      </c>
      <c r="P603" s="1" t="s">
        <v>120</v>
      </c>
      <c r="Q603" s="1" t="s">
        <v>98</v>
      </c>
      <c r="R603" s="1" t="s">
        <v>154</v>
      </c>
      <c r="S603" s="1" t="s">
        <v>159</v>
      </c>
    </row>
    <row r="604" spans="1:19" x14ac:dyDescent="0.25">
      <c r="A604" s="48">
        <v>30</v>
      </c>
      <c r="B604" s="1" t="s">
        <v>527</v>
      </c>
      <c r="D604" s="1" t="s">
        <v>71</v>
      </c>
      <c r="E604" s="1" t="s">
        <v>71</v>
      </c>
      <c r="F604" s="1" t="s">
        <v>72</v>
      </c>
      <c r="G604" s="1">
        <v>28</v>
      </c>
      <c r="H604" s="1" t="s">
        <v>125</v>
      </c>
      <c r="I604" s="1" t="s">
        <v>82</v>
      </c>
      <c r="J604" s="1" t="s">
        <v>39</v>
      </c>
      <c r="K604" s="1">
        <v>2</v>
      </c>
      <c r="L604" s="1" t="s">
        <v>81</v>
      </c>
      <c r="M604" s="1" t="s">
        <v>129</v>
      </c>
      <c r="N604" s="1" t="s">
        <v>71</v>
      </c>
      <c r="O604" s="1" t="s">
        <v>129</v>
      </c>
      <c r="P604" s="1" t="s">
        <v>16</v>
      </c>
      <c r="Q604" s="1" t="s">
        <v>98</v>
      </c>
      <c r="R604" s="1" t="s">
        <v>154</v>
      </c>
      <c r="S604" s="1" t="s">
        <v>159</v>
      </c>
    </row>
    <row r="605" spans="1:19" x14ac:dyDescent="0.25">
      <c r="A605" s="48">
        <v>30</v>
      </c>
      <c r="B605" s="1" t="s">
        <v>528</v>
      </c>
      <c r="D605" s="1" t="s">
        <v>71</v>
      </c>
      <c r="E605" s="1" t="s">
        <v>71</v>
      </c>
      <c r="F605" s="1" t="s">
        <v>72</v>
      </c>
      <c r="G605" s="1">
        <v>36</v>
      </c>
      <c r="H605" s="1" t="s">
        <v>125</v>
      </c>
      <c r="I605" s="1" t="s">
        <v>82</v>
      </c>
      <c r="J605" s="1" t="s">
        <v>17</v>
      </c>
      <c r="K605" s="1">
        <v>1</v>
      </c>
      <c r="L605" s="1" t="s">
        <v>81</v>
      </c>
      <c r="M605" s="1" t="s">
        <v>129</v>
      </c>
      <c r="N605" s="1" t="s">
        <v>71</v>
      </c>
      <c r="O605" s="1" t="s">
        <v>129</v>
      </c>
      <c r="P605" s="1" t="s">
        <v>120</v>
      </c>
      <c r="Q605" s="1" t="s">
        <v>98</v>
      </c>
      <c r="R605" s="1" t="s">
        <v>154</v>
      </c>
      <c r="S605" s="1" t="s">
        <v>159</v>
      </c>
    </row>
    <row r="606" spans="1:19" x14ac:dyDescent="0.25">
      <c r="A606" s="48">
        <v>30</v>
      </c>
      <c r="B606" s="1" t="s">
        <v>528</v>
      </c>
      <c r="D606" s="1" t="s">
        <v>71</v>
      </c>
      <c r="E606" s="1" t="s">
        <v>71</v>
      </c>
      <c r="F606" s="1" t="s">
        <v>72</v>
      </c>
      <c r="G606" s="1">
        <v>55</v>
      </c>
      <c r="H606" s="1" t="s">
        <v>125</v>
      </c>
      <c r="I606" s="1" t="s">
        <v>82</v>
      </c>
      <c r="J606" s="1" t="s">
        <v>39</v>
      </c>
      <c r="K606" s="1">
        <v>1</v>
      </c>
      <c r="L606" s="1" t="s">
        <v>91</v>
      </c>
      <c r="M606" s="1" t="s">
        <v>105</v>
      </c>
      <c r="N606" s="1" t="s">
        <v>71</v>
      </c>
      <c r="O606" s="1" t="s">
        <v>105</v>
      </c>
      <c r="P606" s="1" t="s">
        <v>127</v>
      </c>
      <c r="Q606" s="1" t="s">
        <v>98</v>
      </c>
      <c r="R606" s="1" t="s">
        <v>154</v>
      </c>
      <c r="S606" s="1" t="s">
        <v>159</v>
      </c>
    </row>
    <row r="607" spans="1:19" x14ac:dyDescent="0.25">
      <c r="A607" s="48">
        <v>30</v>
      </c>
      <c r="B607" s="1" t="s">
        <v>528</v>
      </c>
      <c r="D607" s="1" t="s">
        <v>71</v>
      </c>
      <c r="E607" s="1" t="s">
        <v>71</v>
      </c>
      <c r="F607" s="1" t="s">
        <v>79</v>
      </c>
      <c r="G607" s="1">
        <v>45</v>
      </c>
      <c r="H607" s="1" t="s">
        <v>78</v>
      </c>
      <c r="I607" s="1" t="s">
        <v>84</v>
      </c>
      <c r="J607" s="1" t="s">
        <v>75</v>
      </c>
      <c r="K607" s="1">
        <v>1</v>
      </c>
      <c r="L607" s="1" t="s">
        <v>75</v>
      </c>
      <c r="M607" s="1" t="s">
        <v>120</v>
      </c>
      <c r="N607" s="1" t="s">
        <v>71</v>
      </c>
      <c r="O607" s="1" t="s">
        <v>120</v>
      </c>
      <c r="P607" s="1" t="s">
        <v>105</v>
      </c>
      <c r="Q607" s="1" t="s">
        <v>98</v>
      </c>
      <c r="R607" s="1" t="s">
        <v>154</v>
      </c>
      <c r="S607" s="1" t="s">
        <v>159</v>
      </c>
    </row>
    <row r="608" spans="1:19" x14ac:dyDescent="0.25">
      <c r="A608" s="48">
        <v>31</v>
      </c>
      <c r="B608" s="1" t="s">
        <v>529</v>
      </c>
      <c r="D608" s="1" t="s">
        <v>71</v>
      </c>
      <c r="E608" s="1" t="s">
        <v>71</v>
      </c>
      <c r="F608" s="1" t="s">
        <v>79</v>
      </c>
      <c r="G608" s="1">
        <v>47</v>
      </c>
      <c r="H608" s="1" t="s">
        <v>78</v>
      </c>
      <c r="I608" s="1" t="s">
        <v>80</v>
      </c>
      <c r="J608" s="1" t="s">
        <v>39</v>
      </c>
      <c r="K608" s="1">
        <v>2</v>
      </c>
      <c r="L608" s="1" t="s">
        <v>81</v>
      </c>
      <c r="M608" s="1" t="s">
        <v>129</v>
      </c>
      <c r="N608" s="1" t="s">
        <v>71</v>
      </c>
      <c r="O608" s="1" t="s">
        <v>129</v>
      </c>
      <c r="P608" s="1" t="s">
        <v>127</v>
      </c>
      <c r="Q608" s="1" t="s">
        <v>98</v>
      </c>
      <c r="R608" s="1" t="s">
        <v>154</v>
      </c>
      <c r="S608" s="1" t="s">
        <v>105</v>
      </c>
    </row>
    <row r="609" spans="1:19" x14ac:dyDescent="0.25">
      <c r="A609" s="48">
        <v>31</v>
      </c>
      <c r="B609" s="1" t="s">
        <v>530</v>
      </c>
      <c r="D609" s="1" t="s">
        <v>71</v>
      </c>
      <c r="E609" s="1" t="s">
        <v>71</v>
      </c>
      <c r="F609" s="1" t="s">
        <v>72</v>
      </c>
      <c r="G609" s="1">
        <v>23</v>
      </c>
      <c r="H609" s="1" t="s">
        <v>125</v>
      </c>
      <c r="I609" s="1" t="s">
        <v>73</v>
      </c>
      <c r="J609" s="1" t="s">
        <v>10</v>
      </c>
      <c r="K609" s="1">
        <v>1</v>
      </c>
      <c r="L609" s="1" t="s">
        <v>90</v>
      </c>
      <c r="M609" s="1" t="s">
        <v>39</v>
      </c>
      <c r="N609" s="1" t="s">
        <v>71</v>
      </c>
      <c r="O609" s="1" t="s">
        <v>127</v>
      </c>
      <c r="P609" s="1" t="s">
        <v>129</v>
      </c>
      <c r="Q609" s="1" t="s">
        <v>99</v>
      </c>
      <c r="R609" s="1" t="s">
        <v>154</v>
      </c>
      <c r="S609" s="1" t="s">
        <v>159</v>
      </c>
    </row>
    <row r="610" spans="1:19" x14ac:dyDescent="0.25">
      <c r="A610" s="48">
        <v>31</v>
      </c>
      <c r="B610" s="1" t="s">
        <v>530</v>
      </c>
      <c r="D610" s="1" t="s">
        <v>71</v>
      </c>
      <c r="E610" s="1" t="s">
        <v>71</v>
      </c>
      <c r="F610" s="1" t="s">
        <v>79</v>
      </c>
      <c r="G610" s="1">
        <v>39</v>
      </c>
      <c r="H610" s="1" t="s">
        <v>125</v>
      </c>
      <c r="I610" s="1" t="s">
        <v>94</v>
      </c>
      <c r="J610" s="1" t="s">
        <v>11</v>
      </c>
      <c r="K610" s="1">
        <v>1</v>
      </c>
      <c r="L610" s="1" t="s">
        <v>90</v>
      </c>
      <c r="M610" s="1" t="s">
        <v>127</v>
      </c>
      <c r="N610" s="1" t="s">
        <v>71</v>
      </c>
      <c r="O610" s="1" t="s">
        <v>127</v>
      </c>
      <c r="P610" s="1" t="s">
        <v>129</v>
      </c>
      <c r="Q610" s="1" t="s">
        <v>99</v>
      </c>
      <c r="R610" s="1" t="s">
        <v>154</v>
      </c>
      <c r="S610" s="1" t="s">
        <v>159</v>
      </c>
    </row>
    <row r="611" spans="1:19" x14ac:dyDescent="0.25">
      <c r="A611" s="48">
        <v>31</v>
      </c>
      <c r="B611" s="1" t="s">
        <v>530</v>
      </c>
      <c r="D611" s="1" t="s">
        <v>71</v>
      </c>
      <c r="E611" s="1" t="s">
        <v>71</v>
      </c>
      <c r="F611" s="1" t="s">
        <v>72</v>
      </c>
      <c r="G611" s="1">
        <v>19</v>
      </c>
      <c r="H611" s="1" t="s">
        <v>78</v>
      </c>
      <c r="I611" s="1" t="s">
        <v>73</v>
      </c>
      <c r="J611" s="1" t="s">
        <v>10</v>
      </c>
      <c r="K611" s="1">
        <v>1</v>
      </c>
      <c r="L611" s="1" t="s">
        <v>88</v>
      </c>
      <c r="M611" s="1" t="s">
        <v>10</v>
      </c>
      <c r="N611" s="1" t="s">
        <v>71</v>
      </c>
      <c r="O611" s="1" t="s">
        <v>105</v>
      </c>
      <c r="P611" s="1" t="s">
        <v>127</v>
      </c>
      <c r="Q611" s="1" t="s">
        <v>99</v>
      </c>
      <c r="R611" s="1" t="s">
        <v>154</v>
      </c>
      <c r="S611" s="1" t="s">
        <v>60</v>
      </c>
    </row>
    <row r="612" spans="1:19" x14ac:dyDescent="0.25">
      <c r="A612" s="48">
        <v>31</v>
      </c>
      <c r="B612" s="1" t="s">
        <v>530</v>
      </c>
      <c r="D612" s="1" t="s">
        <v>71</v>
      </c>
      <c r="E612" s="1" t="s">
        <v>71</v>
      </c>
      <c r="F612" s="1" t="s">
        <v>72</v>
      </c>
      <c r="G612" s="1">
        <v>57</v>
      </c>
      <c r="H612" s="1" t="s">
        <v>78</v>
      </c>
      <c r="I612" s="1" t="s">
        <v>89</v>
      </c>
      <c r="J612" s="1" t="s">
        <v>17</v>
      </c>
      <c r="K612" s="1">
        <v>1</v>
      </c>
      <c r="L612" s="1" t="s">
        <v>92</v>
      </c>
      <c r="M612" s="1" t="s">
        <v>4</v>
      </c>
      <c r="N612" s="1" t="s">
        <v>71</v>
      </c>
      <c r="O612" s="1" t="s">
        <v>105</v>
      </c>
      <c r="P612" s="1" t="s">
        <v>127</v>
      </c>
      <c r="Q612" s="1" t="s">
        <v>99</v>
      </c>
      <c r="R612" s="1" t="s">
        <v>244</v>
      </c>
      <c r="S612" s="1" t="s">
        <v>60</v>
      </c>
    </row>
    <row r="613" spans="1:19" x14ac:dyDescent="0.25">
      <c r="A613" s="48">
        <v>31</v>
      </c>
      <c r="B613" s="1" t="s">
        <v>530</v>
      </c>
      <c r="D613" s="1" t="s">
        <v>71</v>
      </c>
      <c r="E613" s="1" t="s">
        <v>71</v>
      </c>
      <c r="F613" s="1" t="s">
        <v>72</v>
      </c>
      <c r="G613" s="1">
        <v>20</v>
      </c>
      <c r="H613" s="1" t="s">
        <v>125</v>
      </c>
      <c r="I613" s="1" t="s">
        <v>73</v>
      </c>
      <c r="J613" s="1" t="s">
        <v>39</v>
      </c>
      <c r="K613" s="1">
        <v>1</v>
      </c>
      <c r="L613" s="1" t="s">
        <v>137</v>
      </c>
      <c r="M613" s="1" t="s">
        <v>7</v>
      </c>
      <c r="N613" s="1" t="s">
        <v>71</v>
      </c>
      <c r="O613" s="1" t="s">
        <v>120</v>
      </c>
      <c r="P613" s="1" t="s">
        <v>129</v>
      </c>
      <c r="Q613" s="1" t="s">
        <v>99</v>
      </c>
      <c r="R613" s="1" t="s">
        <v>244</v>
      </c>
      <c r="S613" s="1" t="s">
        <v>60</v>
      </c>
    </row>
    <row r="614" spans="1:19" x14ac:dyDescent="0.25">
      <c r="A614" s="48">
        <v>31</v>
      </c>
      <c r="B614" s="1" t="s">
        <v>531</v>
      </c>
      <c r="D614" s="1" t="s">
        <v>71</v>
      </c>
      <c r="E614" s="1" t="s">
        <v>71</v>
      </c>
      <c r="F614" s="1" t="s">
        <v>79</v>
      </c>
      <c r="G614" s="1">
        <v>32</v>
      </c>
      <c r="H614" s="1" t="s">
        <v>78</v>
      </c>
      <c r="I614" s="1" t="s">
        <v>82</v>
      </c>
      <c r="J614" s="1" t="s">
        <v>39</v>
      </c>
      <c r="K614" s="1">
        <v>1</v>
      </c>
      <c r="L614" s="1" t="s">
        <v>81</v>
      </c>
      <c r="M614" s="1" t="s">
        <v>129</v>
      </c>
      <c r="N614" s="1" t="s">
        <v>71</v>
      </c>
      <c r="O614" s="1" t="s">
        <v>129</v>
      </c>
      <c r="P614" s="1" t="s">
        <v>120</v>
      </c>
      <c r="Q614" s="1" t="s">
        <v>98</v>
      </c>
      <c r="R614" s="1" t="s">
        <v>157</v>
      </c>
      <c r="S614" s="1" t="s">
        <v>3</v>
      </c>
    </row>
    <row r="615" spans="1:19" x14ac:dyDescent="0.25">
      <c r="A615" s="48">
        <v>31</v>
      </c>
      <c r="B615" s="1" t="s">
        <v>532</v>
      </c>
      <c r="D615" s="1" t="s">
        <v>71</v>
      </c>
      <c r="E615" s="1" t="s">
        <v>71</v>
      </c>
      <c r="F615" s="1" t="s">
        <v>72</v>
      </c>
      <c r="G615" s="1">
        <v>28</v>
      </c>
      <c r="H615" s="1" t="s">
        <v>125</v>
      </c>
      <c r="I615" s="1" t="s">
        <v>89</v>
      </c>
      <c r="J615" s="1" t="s">
        <v>10</v>
      </c>
      <c r="K615" s="1">
        <v>2</v>
      </c>
      <c r="L615" s="1" t="s">
        <v>74</v>
      </c>
      <c r="M615" s="1" t="s">
        <v>127</v>
      </c>
      <c r="N615" s="1" t="s">
        <v>71</v>
      </c>
      <c r="O615" s="1" t="s">
        <v>127</v>
      </c>
      <c r="P615" s="1" t="s">
        <v>120</v>
      </c>
      <c r="Q615" s="1" t="s">
        <v>98</v>
      </c>
      <c r="R615" s="1" t="s">
        <v>154</v>
      </c>
      <c r="S615" s="1" t="s">
        <v>159</v>
      </c>
    </row>
    <row r="616" spans="1:19" x14ac:dyDescent="0.25">
      <c r="A616" s="48">
        <v>31</v>
      </c>
      <c r="B616" s="1" t="s">
        <v>533</v>
      </c>
      <c r="D616" s="1" t="s">
        <v>71</v>
      </c>
      <c r="E616" s="1" t="s">
        <v>71</v>
      </c>
      <c r="F616" s="1" t="s">
        <v>72</v>
      </c>
      <c r="G616" s="1">
        <v>38</v>
      </c>
      <c r="H616" s="1" t="s">
        <v>78</v>
      </c>
      <c r="I616" s="1" t="s">
        <v>77</v>
      </c>
      <c r="J616" s="1" t="s">
        <v>10</v>
      </c>
      <c r="K616" s="1">
        <v>1</v>
      </c>
      <c r="L616" s="1" t="s">
        <v>74</v>
      </c>
      <c r="M616" s="1" t="s">
        <v>127</v>
      </c>
      <c r="N616" s="1" t="s">
        <v>71</v>
      </c>
      <c r="O616" s="1" t="s">
        <v>127</v>
      </c>
      <c r="P616" s="1" t="s">
        <v>105</v>
      </c>
      <c r="Q616" s="1" t="s">
        <v>98</v>
      </c>
      <c r="R616" s="1" t="s">
        <v>154</v>
      </c>
      <c r="S616" s="1" t="s">
        <v>159</v>
      </c>
    </row>
    <row r="617" spans="1:19" x14ac:dyDescent="0.25">
      <c r="A617" s="48">
        <v>31</v>
      </c>
      <c r="B617" s="1" t="s">
        <v>534</v>
      </c>
      <c r="D617" s="1" t="s">
        <v>71</v>
      </c>
      <c r="E617" s="1" t="s">
        <v>71</v>
      </c>
      <c r="F617" s="1" t="s">
        <v>79</v>
      </c>
      <c r="G617" s="1">
        <v>29</v>
      </c>
      <c r="H617" s="1" t="s">
        <v>78</v>
      </c>
      <c r="I617" s="1" t="s">
        <v>82</v>
      </c>
      <c r="J617" s="1" t="s">
        <v>39</v>
      </c>
      <c r="K617" s="1">
        <v>1</v>
      </c>
      <c r="L617" s="1" t="s">
        <v>137</v>
      </c>
      <c r="M617" s="1" t="s">
        <v>105</v>
      </c>
      <c r="N617" s="1" t="s">
        <v>71</v>
      </c>
      <c r="O617" s="1" t="s">
        <v>105</v>
      </c>
      <c r="P617" s="1" t="s">
        <v>16</v>
      </c>
      <c r="Q617" s="1" t="s">
        <v>98</v>
      </c>
      <c r="R617" s="1" t="s">
        <v>157</v>
      </c>
      <c r="S617" s="1" t="s">
        <v>159</v>
      </c>
    </row>
    <row r="618" spans="1:19" x14ac:dyDescent="0.25">
      <c r="A618" s="48">
        <v>31</v>
      </c>
      <c r="B618" s="1" t="s">
        <v>535</v>
      </c>
      <c r="D618" s="1" t="s">
        <v>71</v>
      </c>
      <c r="E618" s="1" t="s">
        <v>71</v>
      </c>
      <c r="F618" s="1" t="s">
        <v>72</v>
      </c>
      <c r="G618" s="1">
        <v>38</v>
      </c>
      <c r="H618" s="1" t="s">
        <v>78</v>
      </c>
      <c r="I618" s="1" t="s">
        <v>82</v>
      </c>
      <c r="J618" s="1" t="s">
        <v>39</v>
      </c>
      <c r="K618" s="1">
        <v>1</v>
      </c>
      <c r="L618" s="1" t="s">
        <v>137</v>
      </c>
      <c r="M618" s="1" t="s">
        <v>105</v>
      </c>
      <c r="N618" s="1" t="s">
        <v>71</v>
      </c>
      <c r="O618" s="1" t="s">
        <v>105</v>
      </c>
      <c r="P618" s="1" t="s">
        <v>16</v>
      </c>
      <c r="Q618" s="1" t="s">
        <v>98</v>
      </c>
      <c r="R618" s="1" t="s">
        <v>154</v>
      </c>
      <c r="S618" s="1" t="s">
        <v>129</v>
      </c>
    </row>
    <row r="619" spans="1:19" x14ac:dyDescent="0.25">
      <c r="A619" s="48">
        <v>32</v>
      </c>
      <c r="B619" s="1" t="s">
        <v>536</v>
      </c>
      <c r="D619" s="1" t="s">
        <v>71</v>
      </c>
      <c r="E619" s="1" t="s">
        <v>71</v>
      </c>
      <c r="F619" s="1" t="s">
        <v>72</v>
      </c>
      <c r="G619" s="1">
        <v>18</v>
      </c>
      <c r="H619" s="1" t="s">
        <v>78</v>
      </c>
      <c r="I619" s="1" t="s">
        <v>73</v>
      </c>
      <c r="J619" s="1" t="s">
        <v>4</v>
      </c>
      <c r="K619" s="1">
        <v>1</v>
      </c>
      <c r="L619" s="1" t="s">
        <v>75</v>
      </c>
      <c r="M619" s="1" t="s">
        <v>120</v>
      </c>
      <c r="N619" s="1" t="s">
        <v>71</v>
      </c>
      <c r="O619" s="1" t="s">
        <v>120</v>
      </c>
      <c r="P619" s="1" t="s">
        <v>129</v>
      </c>
      <c r="Q619" s="1" t="s">
        <v>99</v>
      </c>
      <c r="R619" s="1" t="s">
        <v>154</v>
      </c>
      <c r="S619" s="1" t="s">
        <v>159</v>
      </c>
    </row>
    <row r="620" spans="1:19" x14ac:dyDescent="0.25">
      <c r="A620" s="48">
        <v>32</v>
      </c>
      <c r="B620" s="1" t="s">
        <v>138</v>
      </c>
      <c r="D620" s="1" t="s">
        <v>71</v>
      </c>
      <c r="E620" s="1" t="s">
        <v>71</v>
      </c>
      <c r="F620" s="1" t="s">
        <v>72</v>
      </c>
      <c r="G620" s="1">
        <v>60</v>
      </c>
      <c r="H620" s="1" t="s">
        <v>125</v>
      </c>
      <c r="I620" s="1" t="s">
        <v>83</v>
      </c>
      <c r="J620" s="1" t="s">
        <v>17</v>
      </c>
      <c r="K620" s="1">
        <v>1</v>
      </c>
      <c r="L620" s="1" t="s">
        <v>86</v>
      </c>
      <c r="M620" s="1" t="s">
        <v>10</v>
      </c>
      <c r="N620" s="1" t="s">
        <v>71</v>
      </c>
      <c r="O620" s="1" t="s">
        <v>129</v>
      </c>
      <c r="P620" s="1" t="s">
        <v>120</v>
      </c>
      <c r="Q620" s="1" t="s">
        <v>99</v>
      </c>
      <c r="R620" s="1" t="s">
        <v>154</v>
      </c>
      <c r="S620" s="1" t="s">
        <v>159</v>
      </c>
    </row>
    <row r="621" spans="1:19" x14ac:dyDescent="0.25">
      <c r="A621" s="48">
        <v>32</v>
      </c>
      <c r="B621" s="1" t="s">
        <v>537</v>
      </c>
      <c r="D621" s="1" t="s">
        <v>71</v>
      </c>
      <c r="E621" s="1" t="s">
        <v>71</v>
      </c>
      <c r="F621" s="1" t="s">
        <v>79</v>
      </c>
      <c r="G621" s="1">
        <v>27</v>
      </c>
      <c r="H621" s="1" t="s">
        <v>78</v>
      </c>
      <c r="I621" s="1" t="s">
        <v>80</v>
      </c>
      <c r="J621" s="1" t="s">
        <v>17</v>
      </c>
      <c r="K621" s="1">
        <v>1</v>
      </c>
      <c r="L621" s="1" t="s">
        <v>91</v>
      </c>
      <c r="M621" s="1" t="s">
        <v>105</v>
      </c>
      <c r="N621" s="1" t="s">
        <v>71</v>
      </c>
      <c r="O621" s="1" t="s">
        <v>105</v>
      </c>
      <c r="P621" s="1" t="s">
        <v>127</v>
      </c>
      <c r="Q621" s="1" t="s">
        <v>99</v>
      </c>
      <c r="R621" s="1" t="s">
        <v>154</v>
      </c>
      <c r="S621" s="1" t="s">
        <v>159</v>
      </c>
    </row>
    <row r="622" spans="1:19" x14ac:dyDescent="0.25">
      <c r="A622" s="48">
        <v>32</v>
      </c>
      <c r="B622" s="1" t="s">
        <v>538</v>
      </c>
      <c r="D622" s="1" t="s">
        <v>71</v>
      </c>
      <c r="E622" s="1" t="s">
        <v>71</v>
      </c>
      <c r="F622" s="1" t="s">
        <v>72</v>
      </c>
      <c r="G622" s="1">
        <v>35</v>
      </c>
      <c r="H622" s="1" t="s">
        <v>125</v>
      </c>
      <c r="I622" s="1" t="s">
        <v>89</v>
      </c>
      <c r="J622" s="1" t="s">
        <v>10</v>
      </c>
      <c r="K622" s="1">
        <v>1</v>
      </c>
      <c r="L622" s="1" t="s">
        <v>90</v>
      </c>
      <c r="M622" s="1" t="s">
        <v>39</v>
      </c>
      <c r="N622" s="1" t="s">
        <v>71</v>
      </c>
      <c r="O622" s="1" t="s">
        <v>127</v>
      </c>
      <c r="P622" s="1" t="s">
        <v>129</v>
      </c>
      <c r="Q622" s="1" t="s">
        <v>99</v>
      </c>
      <c r="R622" s="1" t="s">
        <v>154</v>
      </c>
      <c r="S622" s="1" t="s">
        <v>159</v>
      </c>
    </row>
    <row r="623" spans="1:19" x14ac:dyDescent="0.25">
      <c r="A623" s="48">
        <v>32</v>
      </c>
      <c r="B623" s="1" t="s">
        <v>539</v>
      </c>
      <c r="D623" s="1" t="s">
        <v>71</v>
      </c>
      <c r="E623" s="1" t="s">
        <v>71</v>
      </c>
      <c r="F623" s="1" t="s">
        <v>72</v>
      </c>
      <c r="G623" s="1">
        <v>54</v>
      </c>
      <c r="H623" s="1" t="s">
        <v>78</v>
      </c>
      <c r="I623" s="1" t="s">
        <v>96</v>
      </c>
      <c r="J623" s="1" t="s">
        <v>10</v>
      </c>
      <c r="K623" s="1">
        <v>1</v>
      </c>
      <c r="L623" s="1" t="s">
        <v>90</v>
      </c>
      <c r="M623" s="1" t="s">
        <v>39</v>
      </c>
      <c r="N623" s="1" t="s">
        <v>71</v>
      </c>
      <c r="O623" s="1" t="s">
        <v>127</v>
      </c>
      <c r="P623" s="1" t="s">
        <v>105</v>
      </c>
      <c r="Q623" s="1" t="s">
        <v>99</v>
      </c>
      <c r="R623" s="1" t="s">
        <v>154</v>
      </c>
      <c r="S623" s="1" t="s">
        <v>159</v>
      </c>
    </row>
    <row r="624" spans="1:19" x14ac:dyDescent="0.25">
      <c r="A624" s="48">
        <v>32</v>
      </c>
      <c r="B624" s="1" t="s">
        <v>540</v>
      </c>
      <c r="D624" s="1" t="s">
        <v>71</v>
      </c>
      <c r="E624" s="1" t="s">
        <v>71</v>
      </c>
      <c r="F624" s="1" t="s">
        <v>72</v>
      </c>
      <c r="G624" s="1">
        <v>41</v>
      </c>
      <c r="H624" s="1" t="s">
        <v>78</v>
      </c>
      <c r="I624" s="1" t="s">
        <v>77</v>
      </c>
      <c r="J624" s="1" t="s">
        <v>10</v>
      </c>
      <c r="K624" s="1">
        <v>1</v>
      </c>
      <c r="L624" s="1" t="s">
        <v>74</v>
      </c>
      <c r="M624" s="1" t="s">
        <v>39</v>
      </c>
      <c r="N624" s="1" t="s">
        <v>71</v>
      </c>
      <c r="O624" s="1" t="s">
        <v>127</v>
      </c>
      <c r="P624" s="1" t="s">
        <v>105</v>
      </c>
      <c r="Q624" s="1" t="s">
        <v>99</v>
      </c>
      <c r="R624" s="1" t="s">
        <v>154</v>
      </c>
      <c r="S624" s="1" t="s">
        <v>159</v>
      </c>
    </row>
    <row r="625" spans="1:19" x14ac:dyDescent="0.25">
      <c r="A625" s="48">
        <v>32</v>
      </c>
      <c r="B625" s="1" t="s">
        <v>541</v>
      </c>
      <c r="D625" s="1" t="s">
        <v>71</v>
      </c>
      <c r="E625" s="1" t="s">
        <v>71</v>
      </c>
      <c r="F625" s="1" t="s">
        <v>79</v>
      </c>
      <c r="G625" s="1">
        <v>23</v>
      </c>
      <c r="H625" s="1" t="s">
        <v>125</v>
      </c>
      <c r="I625" s="1" t="s">
        <v>73</v>
      </c>
      <c r="J625" s="1" t="s">
        <v>11</v>
      </c>
      <c r="K625" s="1">
        <v>1</v>
      </c>
      <c r="L625" s="1" t="s">
        <v>91</v>
      </c>
      <c r="M625" s="1" t="s">
        <v>105</v>
      </c>
      <c r="N625" s="1" t="s">
        <v>71</v>
      </c>
      <c r="O625" s="1" t="s">
        <v>105</v>
      </c>
      <c r="P625" s="1" t="s">
        <v>127</v>
      </c>
      <c r="Q625" s="1" t="s">
        <v>97</v>
      </c>
      <c r="R625" s="1" t="s">
        <v>154</v>
      </c>
      <c r="S625" s="1" t="s">
        <v>159</v>
      </c>
    </row>
    <row r="626" spans="1:19" x14ac:dyDescent="0.25">
      <c r="A626" s="48">
        <v>32</v>
      </c>
      <c r="B626" s="1" t="s">
        <v>542</v>
      </c>
      <c r="D626" s="1" t="s">
        <v>71</v>
      </c>
      <c r="E626" s="1" t="s">
        <v>71</v>
      </c>
      <c r="F626" s="1" t="s">
        <v>79</v>
      </c>
      <c r="G626" s="1">
        <v>31</v>
      </c>
      <c r="H626" s="1" t="s">
        <v>78</v>
      </c>
      <c r="I626" s="1" t="s">
        <v>80</v>
      </c>
      <c r="J626" s="1" t="s">
        <v>11</v>
      </c>
      <c r="K626" s="1">
        <v>1</v>
      </c>
      <c r="L626" s="1" t="s">
        <v>90</v>
      </c>
      <c r="M626" s="1" t="s">
        <v>39</v>
      </c>
      <c r="N626" s="1" t="s">
        <v>71</v>
      </c>
      <c r="O626" s="1" t="s">
        <v>127</v>
      </c>
      <c r="P626" s="1" t="s">
        <v>129</v>
      </c>
      <c r="Q626" s="1" t="s">
        <v>99</v>
      </c>
      <c r="R626" s="1" t="s">
        <v>154</v>
      </c>
      <c r="S626" s="1" t="s">
        <v>159</v>
      </c>
    </row>
    <row r="627" spans="1:19" x14ac:dyDescent="0.25">
      <c r="D627" s="1">
        <f>COUNTIF(D2:D626,"=si")</f>
        <v>625</v>
      </c>
      <c r="E627" s="1">
        <f>COUNTIF(E2:E626,"=si")</f>
        <v>625</v>
      </c>
      <c r="F627" s="1">
        <f>COUNTIF(F2:F626,"=MASCULINO")</f>
        <v>311</v>
      </c>
      <c r="H627" s="1">
        <f>COUNTIF(H2:H626,"=nada")</f>
        <v>2</v>
      </c>
      <c r="I627" s="1">
        <f>COUNTIF(I2:I626,"=empleadopublico(nomaestro)")</f>
        <v>62</v>
      </c>
      <c r="J627" s="1">
        <f>COUNTIF(J2:J626,"=pan")</f>
        <v>62</v>
      </c>
      <c r="K627" s="1">
        <f>COUNTIF(K2:K626,"=1")</f>
        <v>528</v>
      </c>
      <c r="L627" s="1">
        <f>COUNTIF(L2:L626,"=pan1")</f>
        <v>43</v>
      </c>
      <c r="M627" s="1">
        <f>COUNTIF(M2:M626,"=RicardoAnaya")</f>
        <v>103</v>
      </c>
      <c r="N627" s="1">
        <f>COUNTIF(N2:N626,"=SI")</f>
        <v>600</v>
      </c>
      <c r="O627" s="1">
        <f>COUNTIF(O2:O626,"=RicardoAnaya")</f>
        <v>165</v>
      </c>
      <c r="P627" s="1">
        <f>COUNTIF(P2:P626,"=RicardoAnaya")</f>
        <v>122</v>
      </c>
      <c r="Q627" s="1">
        <f>COUNTIF(Q2:Q626,"=Muyseguro")</f>
        <v>203</v>
      </c>
      <c r="R627" s="1">
        <f>COUNTIF(R2:R626,"=MISMA")</f>
        <v>572</v>
      </c>
      <c r="S627" s="1">
        <f>COUNTIF(S2:S626,"=RicardoAnaya")</f>
        <v>33</v>
      </c>
    </row>
    <row r="628" spans="1:19" x14ac:dyDescent="0.25">
      <c r="F628" s="1">
        <f>COUNTIF(F2:F626,"=FEMENINO")</f>
        <v>314</v>
      </c>
      <c r="H628" s="1">
        <f>COUNTIF(H2:H626,"=primaria")</f>
        <v>33</v>
      </c>
      <c r="I628" s="1">
        <f>COUNTIF(I2:I626,"=trabajadorcuentapropia")</f>
        <v>134</v>
      </c>
      <c r="J628" s="1">
        <f>COUNTIF(J2:J626,"=pri")</f>
        <v>173</v>
      </c>
      <c r="K628" s="1">
        <f>COUNTIF(K2:K626,"=2")</f>
        <v>94</v>
      </c>
      <c r="L628" s="1">
        <f>COUNTIF(L2:L626,"=pan2")</f>
        <v>51</v>
      </c>
      <c r="M628" s="1">
        <f>COUNTIF(M2:M626,"=pan")</f>
        <v>17</v>
      </c>
      <c r="N628" s="1">
        <f>COUNTIF(N2:N626,"=NO")</f>
        <v>17</v>
      </c>
      <c r="O628" s="1">
        <f>COUNTIF(O2:O626,"=Meade")</f>
        <v>117</v>
      </c>
      <c r="P628" s="1">
        <f>COUNTIF(P2:P626,"=Meade")</f>
        <v>57</v>
      </c>
      <c r="Q628" s="1">
        <f>COUNTIF(Q2:Q626,"=Algoseguro")</f>
        <v>265</v>
      </c>
      <c r="R628" s="1">
        <f>COUNTIF(R2:R626,"=CAMBIO")</f>
        <v>38</v>
      </c>
      <c r="S628" s="1">
        <f>COUNTIF(S2:S626,"=pan")</f>
        <v>1</v>
      </c>
    </row>
    <row r="629" spans="1:19" x14ac:dyDescent="0.25">
      <c r="F629" s="1">
        <f>SUM(F627:F628)</f>
        <v>625</v>
      </c>
      <c r="H629" s="1">
        <f>COUNTIF(H2:H626,"=secundaria")</f>
        <v>82</v>
      </c>
      <c r="I629" s="1">
        <f>COUNTIF(I2:I626,"=sectorprivado(nomaestro)")</f>
        <v>75</v>
      </c>
      <c r="J629" s="1">
        <f>COUNTIF(J2:J626,"=prd")</f>
        <v>69</v>
      </c>
      <c r="K629" s="1">
        <f>COUNTIF(K2:K626,"=3")</f>
        <v>0</v>
      </c>
      <c r="L629" s="1">
        <f>COUNTIF(L2:L626,"=pri1")</f>
        <v>82</v>
      </c>
      <c r="M629" s="1">
        <f>COUNTIF(M2:M626,"=prd")</f>
        <v>38</v>
      </c>
      <c r="N629" s="1">
        <f>COUNTIF(N2:N626,"=NSNC")</f>
        <v>8</v>
      </c>
      <c r="O629" s="1">
        <f>COUNTIF(O2:O626,"=AndresManuel")</f>
        <v>193</v>
      </c>
      <c r="P629" s="1">
        <f>COUNTIF(P2:P626,"=AndresManuel")</f>
        <v>201</v>
      </c>
      <c r="Q629" s="1">
        <f>COUNTIF(Q2:Q626,"=Pocoseguro")</f>
        <v>148</v>
      </c>
      <c r="R629" s="1">
        <f>COUNTIF(R2:R626,"=NS/NC")</f>
        <v>15</v>
      </c>
      <c r="S629" s="1">
        <f>COUNTIF(S2:S626,"=prd")</f>
        <v>4</v>
      </c>
    </row>
    <row r="630" spans="1:19" x14ac:dyDescent="0.25">
      <c r="H630" s="1">
        <f>COUNTIF(H2:H626,"=preparatoria")</f>
        <v>265</v>
      </c>
      <c r="I630" s="1">
        <f>COUNTIF(I2:I626,"=sectoragropecuario")</f>
        <v>11</v>
      </c>
      <c r="J630" s="1">
        <f>COUNTIF(J2:J626,"=pt")</f>
        <v>79</v>
      </c>
      <c r="K630" s="1">
        <f>COUNTIF(K2:K626,"=4")</f>
        <v>3</v>
      </c>
      <c r="L630" s="1">
        <f>COUNTIF(L2:L626,"=pri2")</f>
        <v>37</v>
      </c>
      <c r="M630" s="1">
        <f>COUNTIF(M2:M626,"=MC")</f>
        <v>9</v>
      </c>
      <c r="N630" s="1">
        <f ca="1">SUM(N627:N630)</f>
        <v>0</v>
      </c>
      <c r="O630" s="1">
        <f>COUNTIF(O2:O626,"=jAIMErODRIGUEZ")</f>
        <v>44</v>
      </c>
      <c r="P630" s="1">
        <f>COUNTIF(P2:P626,"=jAIMErODRIGUEZ")</f>
        <v>143</v>
      </c>
      <c r="Q630" s="1">
        <f>COUNTIF(Q2:Q626,"=Nadaseguro")</f>
        <v>4</v>
      </c>
      <c r="R630" s="1">
        <f>SUM(R627:R629)</f>
        <v>625</v>
      </c>
      <c r="S630" s="1">
        <f>COUNTIF(S2:S626,"=MC")</f>
        <v>0</v>
      </c>
    </row>
    <row r="631" spans="1:19" x14ac:dyDescent="0.25">
      <c r="H631" s="1">
        <f>COUNTIF(H2:H626,"=superior")</f>
        <v>243</v>
      </c>
      <c r="I631" s="1">
        <f>COUNTIF(I2:I626,"=obrero")</f>
        <v>40</v>
      </c>
      <c r="J631" s="1">
        <f>COUNTIF(J2:J626,"=pvem")</f>
        <v>26</v>
      </c>
      <c r="K631" s="1">
        <f>SUM(K627:K630)</f>
        <v>625</v>
      </c>
      <c r="L631" s="1">
        <f>COUNTIF(L2:L626,"=prd1")</f>
        <v>50</v>
      </c>
      <c r="M631" s="1">
        <f>COUNTIF(M2:M626,"=Meade")</f>
        <v>101</v>
      </c>
      <c r="O631" s="1">
        <f>COUNTIF(O2:O626,"=Ninguno")</f>
        <v>86</v>
      </c>
      <c r="P631" s="1">
        <f>COUNTIF(P2:P626,"=Ninguno")</f>
        <v>79</v>
      </c>
      <c r="Q631" s="1">
        <f>COUNTIF(Q2:Q626,"=nsnc")</f>
        <v>5</v>
      </c>
      <c r="S631" s="1">
        <f>COUNTIF(S2:S626,"=Meade")</f>
        <v>26</v>
      </c>
    </row>
    <row r="632" spans="1:19" x14ac:dyDescent="0.25">
      <c r="H632" s="1">
        <f>COUNTIF(H2:H626,"=nsnc")</f>
        <v>0</v>
      </c>
      <c r="I632" s="1">
        <f>COUNTIF(I2:I626,"=amadecasa")</f>
        <v>128</v>
      </c>
      <c r="J632" s="1">
        <f>COUNTIF(J2:J626,"=MC")</f>
        <v>12</v>
      </c>
      <c r="L632" s="1">
        <f>COUNTIF(L2:L626,"=prd2")</f>
        <v>13</v>
      </c>
      <c r="M632" s="1">
        <f>COUNTIF(M2:M626,"=pri")</f>
        <v>30</v>
      </c>
      <c r="O632" s="1">
        <f>COUNTIF(O2:O626,"=ns/nc")</f>
        <v>20</v>
      </c>
      <c r="P632" s="1">
        <f>COUNTIF(P2:P626,"=ns/nc")</f>
        <v>23</v>
      </c>
      <c r="Q632" s="1">
        <f>SUM(Q627:Q631)</f>
        <v>625</v>
      </c>
      <c r="S632" s="1">
        <f>COUNTIF(S2:S626,"=pri")</f>
        <v>8</v>
      </c>
    </row>
    <row r="633" spans="1:19" x14ac:dyDescent="0.25">
      <c r="H633" s="1">
        <f>SUM(H627:H632)</f>
        <v>625</v>
      </c>
      <c r="I633" s="1">
        <f>COUNTIF(I2:I626,"=estudiante")</f>
        <v>103</v>
      </c>
      <c r="J633" s="1">
        <f>COUNTIF(J2:J626,"=PNA")</f>
        <v>7</v>
      </c>
      <c r="L633" s="1">
        <f>COUNTIF(L2:L626,"=pt1")</f>
        <v>3</v>
      </c>
      <c r="M633" s="1">
        <f>COUNTIF(M2:M626,"=pvem")</f>
        <v>5</v>
      </c>
      <c r="O633" s="1">
        <f>SUM(O627:O632)</f>
        <v>625</v>
      </c>
      <c r="P633" s="1">
        <f>SUM(P627:P632)</f>
        <v>625</v>
      </c>
      <c r="S633" s="1">
        <f>COUNTIF(S2:S626,"=pvem")</f>
        <v>1</v>
      </c>
    </row>
    <row r="634" spans="1:19" x14ac:dyDescent="0.25">
      <c r="I634" s="1">
        <f>COUNTIF(I2:I626,"=maestro")</f>
        <v>20</v>
      </c>
      <c r="J634" s="1">
        <f>COUNTIF(J2:J626,"=morena")</f>
        <v>125</v>
      </c>
      <c r="L634" s="1">
        <f>COUNTIF(L2:L626,"=pt2")</f>
        <v>2</v>
      </c>
      <c r="M634" s="1">
        <f>COUNTIF(M2:M626,"=PNA")</f>
        <v>3</v>
      </c>
      <c r="S634" s="1">
        <f>COUNTIF(S2:S626,"=PNA")</f>
        <v>1</v>
      </c>
    </row>
    <row r="635" spans="1:19" x14ac:dyDescent="0.25">
      <c r="I635" s="1">
        <f>COUNTIF(I2:I626,"=desempleado")</f>
        <v>28</v>
      </c>
      <c r="J635" s="1">
        <f>COUNTIF(J2:J626,"=PES")</f>
        <v>29</v>
      </c>
      <c r="L635" s="1">
        <f>COUNTIF(L2:L626,"=pvem1")</f>
        <v>12</v>
      </c>
      <c r="M635" s="1">
        <f>COUNTIF(M2:M626,"=AndresManuel")</f>
        <v>131</v>
      </c>
      <c r="S635" s="1">
        <f>COUNTIF(S2:S626,"=AndresManuel")</f>
        <v>11</v>
      </c>
    </row>
    <row r="636" spans="1:19" x14ac:dyDescent="0.25">
      <c r="I636" s="1">
        <f>COUNTIF(I2:I626,"=jubilado")</f>
        <v>22</v>
      </c>
      <c r="J636" s="1">
        <f>COUNTIF(J2:J626,"=nsnc")</f>
        <v>43</v>
      </c>
      <c r="L636" s="1">
        <f>COUNTIF(L2:L626,"=pvem2")</f>
        <v>4</v>
      </c>
      <c r="M636" s="1">
        <f>COUNTIF(M2:M626,"=Morena")</f>
        <v>107</v>
      </c>
      <c r="S636" s="1">
        <f>COUNTIF(S2:S626,"=Morena")</f>
        <v>14</v>
      </c>
    </row>
    <row r="637" spans="1:19" x14ac:dyDescent="0.25">
      <c r="I637" s="1">
        <f>COUNTIF(I2:I626,"=otro")</f>
        <v>0</v>
      </c>
      <c r="J637" s="1">
        <f>SUM(J627:J636)</f>
        <v>625</v>
      </c>
      <c r="L637" s="1">
        <f>COUNTIF(L2:L626,"=MC1")</f>
        <v>17</v>
      </c>
      <c r="M637" s="1">
        <f>COUNTIF(M2:M626,"=PT")</f>
        <v>4</v>
      </c>
      <c r="S637" s="1">
        <f>COUNTIF(S2:S626,"=PT")</f>
        <v>0</v>
      </c>
    </row>
    <row r="638" spans="1:19" x14ac:dyDescent="0.25">
      <c r="I638" s="1">
        <f>COUNTIF(I2:I626,"=nsnc")</f>
        <v>2</v>
      </c>
      <c r="L638" s="1">
        <f>COUNTIF(L2:L626,"=MC2")</f>
        <v>3</v>
      </c>
      <c r="M638" s="1">
        <f>COUNTIF(M2:M626,"=PES")</f>
        <v>1</v>
      </c>
      <c r="S638" s="1">
        <f>COUNTIF(S2:S626,"=PES")</f>
        <v>1</v>
      </c>
    </row>
    <row r="639" spans="1:19" x14ac:dyDescent="0.25">
      <c r="I639" s="1">
        <f>SUM(I627:I638)</f>
        <v>625</v>
      </c>
      <c r="L639" s="1">
        <f>COUNTIF(L2:L626,"=PNA1")</f>
        <v>8</v>
      </c>
      <c r="M639" s="1">
        <f>COUNTIF(M2:M626,"=jAIMErODRIGUEZ")</f>
        <v>44</v>
      </c>
      <c r="S639" s="1">
        <f>COUNTIF(S2:S626,"=jAIMErODRIGUEZ")</f>
        <v>6</v>
      </c>
    </row>
    <row r="640" spans="1:19" x14ac:dyDescent="0.25">
      <c r="L640" s="1">
        <f>COUNTIF(L2:L626,"=PNA2")</f>
        <v>3</v>
      </c>
      <c r="S640" s="1">
        <f>COUNTIF(S2:S626,"=MargaritaZavala")</f>
        <v>0</v>
      </c>
    </row>
    <row r="641" spans="12:19" x14ac:dyDescent="0.25">
      <c r="L641" s="1">
        <f>COUNTIF(L2:L626,"=morena1")</f>
        <v>85</v>
      </c>
      <c r="M641" s="1">
        <f>COUNTIF(M2:M626,"=Ninguno")</f>
        <v>23</v>
      </c>
      <c r="S641" s="1">
        <f>COUNTIF(S2:S626,"=NOCAMBIARIA")</f>
        <v>494</v>
      </c>
    </row>
    <row r="642" spans="12:19" x14ac:dyDescent="0.25">
      <c r="L642" s="1">
        <f>COUNTIF(L2:L626,"=morena2")</f>
        <v>152</v>
      </c>
      <c r="M642" s="1">
        <f>COUNTIF(M2:M626,"=ns/nc")</f>
        <v>9</v>
      </c>
      <c r="S642" s="1">
        <f>COUNTIF(S2:S626,"=ns/nc")</f>
        <v>25</v>
      </c>
    </row>
    <row r="643" spans="12:19" x14ac:dyDescent="0.25">
      <c r="L643" s="1">
        <f>COUNTIF(L2:L626,"=PES1")</f>
        <v>1</v>
      </c>
      <c r="M643" s="1">
        <f>SUM(M627:M642)</f>
        <v>625</v>
      </c>
      <c r="S643" s="1">
        <f>SUM(S627:S642)</f>
        <v>625</v>
      </c>
    </row>
    <row r="644" spans="12:19" x14ac:dyDescent="0.25">
      <c r="L644" s="1">
        <f>COUNTIF(L2:L626,"=PES2")</f>
        <v>0</v>
      </c>
    </row>
  </sheetData>
  <sortState ref="A2:T626">
    <sortCondition ref="A2:A626"/>
    <sortCondition ref="B2:B62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I51"/>
  <sheetViews>
    <sheetView tabSelected="1" zoomScaleNormal="100" workbookViewId="0">
      <selection activeCell="A14" sqref="A14"/>
    </sheetView>
  </sheetViews>
  <sheetFormatPr baseColWidth="10" defaultRowHeight="16.5" x14ac:dyDescent="0.3"/>
  <cols>
    <col min="1" max="1" width="9.28515625" style="4" bestFit="1" customWidth="1"/>
    <col min="2" max="2" width="9.140625" style="8" bestFit="1" customWidth="1"/>
    <col min="3" max="3" width="9.7109375" style="4" bestFit="1" customWidth="1"/>
    <col min="4" max="4" width="3.28515625" style="6" customWidth="1"/>
    <col min="5" max="5" width="10.7109375" style="8" bestFit="1" customWidth="1"/>
    <col min="6" max="6" width="8" style="8" bestFit="1" customWidth="1"/>
    <col min="7" max="7" width="10.140625" style="4" bestFit="1" customWidth="1"/>
    <col min="8" max="8" width="4.140625" style="6" customWidth="1"/>
    <col min="9" max="9" width="28.28515625" style="6" bestFit="1" customWidth="1"/>
    <col min="10" max="10" width="8" style="6" bestFit="1" customWidth="1"/>
    <col min="11" max="11" width="11.5703125" style="4" bestFit="1" customWidth="1"/>
    <col min="12" max="12" width="10.5703125" style="6" customWidth="1"/>
    <col min="13" max="13" width="16.85546875" style="4" bestFit="1" customWidth="1"/>
    <col min="14" max="14" width="8" style="4" bestFit="1" customWidth="1"/>
    <col min="15" max="15" width="5" style="4" bestFit="1" customWidth="1"/>
    <col min="16" max="16" width="5.140625" style="6" customWidth="1"/>
    <col min="17" max="17" width="23.5703125" style="4" bestFit="1" customWidth="1"/>
    <col min="18" max="18" width="8" style="4" bestFit="1" customWidth="1"/>
    <col min="19" max="19" width="5" style="4" bestFit="1" customWidth="1"/>
    <col min="20" max="20" width="3" style="6" bestFit="1" customWidth="1"/>
    <col min="21" max="21" width="18.5703125" style="4" bestFit="1" customWidth="1"/>
    <col min="22" max="22" width="8" style="4" bestFit="1" customWidth="1"/>
    <col min="23" max="23" width="5" style="4" bestFit="1" customWidth="1"/>
    <col min="24" max="24" width="6.5703125" style="6" bestFit="1" customWidth="1"/>
    <col min="25" max="25" width="25.42578125" style="29" customWidth="1"/>
    <col min="26" max="26" width="8" style="29" customWidth="1"/>
    <col min="27" max="27" width="5" style="35" customWidth="1"/>
    <col min="28" max="28" width="5" style="37" customWidth="1"/>
    <col min="29" max="29" width="25.42578125" style="37" customWidth="1"/>
    <col min="30" max="30" width="7" style="37" customWidth="1"/>
    <col min="31" max="31" width="7.140625" style="29" customWidth="1"/>
    <col min="32" max="32" width="7" style="29" customWidth="1"/>
    <col min="33" max="33" width="5.85546875" style="29" customWidth="1"/>
    <col min="34" max="34" width="6" style="29" customWidth="1"/>
    <col min="35" max="35" width="4.42578125" style="29" customWidth="1"/>
    <col min="36" max="36" width="6" style="29" customWidth="1"/>
    <col min="37" max="37" width="7" style="29" customWidth="1"/>
    <col min="38" max="38" width="7" style="30" customWidth="1"/>
    <col min="39" max="39" width="25.7109375" style="6" bestFit="1" customWidth="1"/>
    <col min="40" max="40" width="9.7109375" style="6" bestFit="1" customWidth="1"/>
    <col min="41" max="41" width="9.140625" style="6" bestFit="1" customWidth="1"/>
    <col min="42" max="42" width="9.7109375" style="6" bestFit="1" customWidth="1"/>
    <col min="43" max="43" width="9.140625" style="6" bestFit="1" customWidth="1"/>
    <col min="44" max="44" width="5" style="6" bestFit="1" customWidth="1"/>
    <col min="45" max="45" width="9" style="6" customWidth="1"/>
    <col min="46" max="46" width="25.42578125" style="6" bestFit="1" customWidth="1"/>
    <col min="47" max="51" width="7" style="6" bestFit="1" customWidth="1"/>
    <col min="52" max="52" width="6" style="6" bestFit="1" customWidth="1"/>
    <col min="53" max="57" width="5.5703125" style="6" bestFit="1" customWidth="1"/>
    <col min="58" max="59" width="4" style="6" bestFit="1" customWidth="1"/>
    <col min="60" max="60" width="7.5703125" style="6" customWidth="1"/>
    <col min="61" max="61" width="25.7109375" style="6" bestFit="1" customWidth="1"/>
    <col min="62" max="62" width="6.140625" style="6" bestFit="1" customWidth="1"/>
    <col min="63" max="63" width="7.7109375" style="6" bestFit="1" customWidth="1"/>
    <col min="64" max="64" width="10.140625" style="6" bestFit="1" customWidth="1"/>
    <col min="65" max="65" width="10.7109375" style="6" bestFit="1" customWidth="1"/>
    <col min="66" max="66" width="10.28515625" style="6" bestFit="1" customWidth="1"/>
    <col min="67" max="67" width="6.140625" style="6" bestFit="1" customWidth="1"/>
    <col min="68" max="68" width="5.28515625" style="6" bestFit="1" customWidth="1"/>
    <col min="69" max="69" width="7.7109375" style="6" bestFit="1" customWidth="1"/>
    <col min="70" max="70" width="10.140625" style="6" bestFit="1" customWidth="1"/>
    <col min="71" max="71" width="10.7109375" style="6" bestFit="1" customWidth="1"/>
    <col min="72" max="72" width="10.28515625" style="6" bestFit="1" customWidth="1"/>
    <col min="73" max="73" width="6" style="6" bestFit="1" customWidth="1"/>
    <col min="74" max="74" width="9.42578125" style="6" bestFit="1" customWidth="1"/>
    <col min="75" max="75" width="4" style="6" customWidth="1"/>
    <col min="76" max="76" width="25.7109375" style="6" bestFit="1" customWidth="1"/>
    <col min="77" max="77" width="28.28515625" style="6" bestFit="1" customWidth="1"/>
    <col min="78" max="78" width="24.7109375" style="6" bestFit="1" customWidth="1"/>
    <col min="79" max="79" width="25.42578125" style="6" bestFit="1" customWidth="1"/>
    <col min="80" max="80" width="19.28515625" style="6" bestFit="1" customWidth="1"/>
    <col min="81" max="81" width="8.5703125" style="6" bestFit="1" customWidth="1"/>
    <col min="82" max="82" width="13.28515625" style="6" bestFit="1" customWidth="1"/>
    <col min="83" max="83" width="12.5703125" style="6" bestFit="1" customWidth="1"/>
    <col min="84" max="84" width="9.85546875" style="6" bestFit="1" customWidth="1"/>
    <col min="85" max="85" width="14.140625" style="6" bestFit="1" customWidth="1"/>
    <col min="86" max="86" width="14.5703125" style="6" bestFit="1" customWidth="1"/>
    <col min="87" max="87" width="7.42578125" style="6" bestFit="1" customWidth="1"/>
    <col min="88" max="88" width="14" style="6" bestFit="1" customWidth="1"/>
    <col min="89" max="89" width="8" style="6" bestFit="1" customWidth="1"/>
    <col min="90" max="90" width="4" style="6" customWidth="1"/>
    <col min="91" max="91" width="25.7109375" style="6" bestFit="1" customWidth="1"/>
    <col min="92" max="92" width="6" style="6" bestFit="1" customWidth="1"/>
    <col min="93" max="95" width="7" style="6" bestFit="1" customWidth="1"/>
    <col min="96" max="98" width="6" style="6" bestFit="1" customWidth="1"/>
    <col min="99" max="99" width="8.7109375" style="6" bestFit="1" customWidth="1"/>
    <col min="100" max="101" width="6" style="6" bestFit="1" customWidth="1"/>
    <col min="102" max="102" width="8" style="6" bestFit="1" customWidth="1"/>
    <col min="103" max="103" width="7" style="6" bestFit="1" customWidth="1"/>
    <col min="104" max="104" width="8" style="6" bestFit="1" customWidth="1"/>
    <col min="105" max="105" width="7" style="30" customWidth="1"/>
    <col min="106" max="106" width="5.5703125" style="4" bestFit="1" customWidth="1"/>
    <col min="107" max="107" width="7" style="4" bestFit="1" customWidth="1"/>
    <col min="108" max="108" width="4" style="4" bestFit="1" customWidth="1"/>
    <col min="109" max="109" width="4.42578125" style="4" customWidth="1"/>
    <col min="110" max="110" width="25.42578125" style="29" customWidth="1"/>
    <col min="111" max="111" width="8" style="29" customWidth="1"/>
    <col min="112" max="112" width="5" style="35" customWidth="1"/>
    <col min="113" max="113" width="5" style="37" customWidth="1"/>
    <col min="114" max="114" width="25.42578125" style="4" bestFit="1" customWidth="1"/>
    <col min="115" max="116" width="11.42578125" style="4"/>
    <col min="117" max="117" width="5" style="37" customWidth="1"/>
    <col min="118" max="118" width="15.28515625" style="4" bestFit="1" customWidth="1"/>
    <col min="119" max="119" width="8" style="4" bestFit="1" customWidth="1"/>
    <col min="120" max="120" width="4" style="4" bestFit="1" customWidth="1"/>
    <col min="121" max="124" width="11.42578125" style="4"/>
    <col min="125" max="125" width="6.5703125" style="6" bestFit="1" customWidth="1"/>
    <col min="126" max="126" width="25.42578125" style="29" customWidth="1"/>
    <col min="127" max="127" width="8" style="29" customWidth="1"/>
    <col min="128" max="128" width="5" style="35" customWidth="1"/>
    <col min="129" max="129" width="5" style="37" customWidth="1"/>
    <col min="130" max="130" width="25.42578125" style="37" customWidth="1"/>
    <col min="131" max="131" width="7.140625" bestFit="1" customWidth="1"/>
    <col min="132" max="132" width="7.140625" style="29" customWidth="1"/>
    <col min="133" max="133" width="7" style="29" customWidth="1"/>
    <col min="134" max="134" width="5.85546875" style="29" customWidth="1"/>
    <col min="135" max="135" width="6" style="29" customWidth="1"/>
    <col min="136" max="136" width="4.42578125" style="29" customWidth="1"/>
    <col min="137" max="137" width="6" style="29" customWidth="1"/>
    <col min="138" max="138" width="7" style="29" customWidth="1"/>
    <col min="139" max="139" width="7" style="37" customWidth="1"/>
    <col min="140" max="16384" width="11.42578125" style="4"/>
  </cols>
  <sheetData>
    <row r="1" spans="1:139" s="3" customFormat="1" x14ac:dyDescent="0.3">
      <c r="A1" s="2">
        <v>625</v>
      </c>
      <c r="B1" s="3" t="s">
        <v>63</v>
      </c>
      <c r="E1" s="5"/>
      <c r="F1" s="5"/>
      <c r="G1" s="2" t="s">
        <v>0</v>
      </c>
      <c r="H1" s="2"/>
      <c r="I1" s="2"/>
      <c r="J1" s="2"/>
      <c r="K1" s="2" t="s">
        <v>1</v>
      </c>
      <c r="L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37"/>
      <c r="AB1" s="37"/>
      <c r="AC1" s="37"/>
      <c r="AD1" s="37"/>
      <c r="AE1" s="29"/>
      <c r="AF1" s="29"/>
      <c r="AG1" s="29"/>
      <c r="AH1" s="29"/>
      <c r="AI1" s="29"/>
      <c r="AJ1" s="29"/>
      <c r="AK1" s="29"/>
      <c r="AL1" s="30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30"/>
      <c r="DF1" s="2"/>
      <c r="DG1" s="2"/>
      <c r="DH1" s="37"/>
      <c r="DI1" s="37"/>
      <c r="DM1" s="37"/>
      <c r="DU1" s="2"/>
      <c r="DV1" s="2"/>
      <c r="DW1" s="2"/>
      <c r="DX1" s="37"/>
      <c r="DY1" s="37"/>
      <c r="DZ1" s="37"/>
      <c r="EB1" s="29"/>
      <c r="EC1" s="29"/>
      <c r="ED1" s="29"/>
      <c r="EE1" s="29"/>
      <c r="EF1" s="29"/>
      <c r="EG1" s="29"/>
      <c r="EH1" s="29"/>
      <c r="EI1" s="37"/>
    </row>
    <row r="2" spans="1:139" ht="17.25" customHeight="1" x14ac:dyDescent="0.3">
      <c r="A2" s="7"/>
      <c r="B2" s="18"/>
      <c r="C2" s="15" t="s">
        <v>2</v>
      </c>
      <c r="D2" s="14"/>
      <c r="E2" s="19"/>
      <c r="F2" s="19"/>
      <c r="G2" s="20" t="s">
        <v>5</v>
      </c>
      <c r="H2" s="9"/>
      <c r="I2" s="20"/>
      <c r="J2" s="20"/>
      <c r="K2" s="20" t="s">
        <v>6</v>
      </c>
      <c r="L2" s="9"/>
      <c r="M2" s="15" t="s">
        <v>37</v>
      </c>
      <c r="N2" s="7"/>
      <c r="O2" s="7"/>
      <c r="Q2" s="15" t="s">
        <v>36</v>
      </c>
      <c r="R2" s="15"/>
      <c r="S2" s="7"/>
      <c r="U2" s="15" t="s">
        <v>38</v>
      </c>
      <c r="V2" s="7"/>
      <c r="W2" s="7"/>
      <c r="Y2" s="15">
        <v>4</v>
      </c>
      <c r="Z2" s="15"/>
      <c r="AA2" s="38"/>
      <c r="AE2" s="31"/>
      <c r="AF2" s="31"/>
      <c r="AG2" s="31"/>
      <c r="AH2" s="31"/>
      <c r="AI2" s="31"/>
      <c r="AJ2" s="31"/>
      <c r="AK2" s="31"/>
      <c r="AN2" s="6" t="s">
        <v>108</v>
      </c>
      <c r="AO2" s="6" t="s">
        <v>42</v>
      </c>
      <c r="AP2" s="6" t="s">
        <v>108</v>
      </c>
      <c r="AQ2" s="6" t="s">
        <v>42</v>
      </c>
      <c r="AU2" s="26" t="s">
        <v>110</v>
      </c>
      <c r="AV2" s="26" t="s">
        <v>111</v>
      </c>
      <c r="AW2" s="26" t="s">
        <v>112</v>
      </c>
      <c r="AX2" s="26" t="s">
        <v>113</v>
      </c>
      <c r="AY2" s="26" t="s">
        <v>114</v>
      </c>
      <c r="AZ2" s="26" t="s">
        <v>115</v>
      </c>
      <c r="BA2" s="26" t="s">
        <v>110</v>
      </c>
      <c r="BB2" s="26" t="s">
        <v>111</v>
      </c>
      <c r="BC2" s="26" t="s">
        <v>112</v>
      </c>
      <c r="BD2" s="26" t="s">
        <v>113</v>
      </c>
      <c r="BE2" s="26" t="s">
        <v>114</v>
      </c>
      <c r="BF2" s="26" t="s">
        <v>115</v>
      </c>
      <c r="BJ2" s="8" t="s">
        <v>43</v>
      </c>
      <c r="BK2" s="8" t="s">
        <v>44</v>
      </c>
      <c r="BL2" s="8" t="s">
        <v>45</v>
      </c>
      <c r="BM2" s="8" t="s">
        <v>46</v>
      </c>
      <c r="BN2" s="8" t="s">
        <v>47</v>
      </c>
      <c r="BO2" s="8" t="s">
        <v>40</v>
      </c>
      <c r="BP2" s="8" t="s">
        <v>43</v>
      </c>
      <c r="BQ2" s="8" t="s">
        <v>44</v>
      </c>
      <c r="BR2" s="8" t="s">
        <v>45</v>
      </c>
      <c r="BS2" s="8" t="s">
        <v>46</v>
      </c>
      <c r="BT2" s="8" t="s">
        <v>47</v>
      </c>
      <c r="BU2" s="8" t="s">
        <v>40</v>
      </c>
      <c r="BY2" s="4" t="s">
        <v>48</v>
      </c>
      <c r="BZ2" s="4" t="s">
        <v>56</v>
      </c>
      <c r="CA2" s="4" t="s">
        <v>55</v>
      </c>
      <c r="CB2" s="4" t="s">
        <v>49</v>
      </c>
      <c r="CC2" s="4" t="s">
        <v>50</v>
      </c>
      <c r="CD2" s="4" t="s">
        <v>57</v>
      </c>
      <c r="CE2" s="4" t="s">
        <v>51</v>
      </c>
      <c r="CF2" s="4" t="s">
        <v>52</v>
      </c>
      <c r="CG2" s="4" t="s">
        <v>58</v>
      </c>
      <c r="CH2" s="4" t="s">
        <v>53</v>
      </c>
      <c r="CI2" s="4" t="s">
        <v>54</v>
      </c>
      <c r="CJ2" s="4" t="s">
        <v>59</v>
      </c>
      <c r="CN2" s="4" t="s">
        <v>3</v>
      </c>
      <c r="CO2" s="4" t="s">
        <v>10</v>
      </c>
      <c r="CP2" s="4" t="s">
        <v>4</v>
      </c>
      <c r="CQ2" s="4" t="s">
        <v>17</v>
      </c>
      <c r="CR2" s="4" t="s">
        <v>11</v>
      </c>
      <c r="CS2" s="8" t="s">
        <v>7</v>
      </c>
      <c r="CT2" s="4" t="s">
        <v>12</v>
      </c>
      <c r="CU2" s="4" t="s">
        <v>13</v>
      </c>
      <c r="CV2" s="4" t="s">
        <v>14</v>
      </c>
      <c r="CW2" s="4" t="s">
        <v>583</v>
      </c>
      <c r="CX2" s="4" t="s">
        <v>16</v>
      </c>
      <c r="CY2" s="4" t="s">
        <v>15</v>
      </c>
      <c r="DB2" s="7">
        <v>5</v>
      </c>
      <c r="DC2" s="7"/>
      <c r="DD2" s="7"/>
      <c r="DF2" s="15">
        <v>6</v>
      </c>
      <c r="DG2" s="15" t="s">
        <v>586</v>
      </c>
      <c r="DH2" s="38"/>
      <c r="DJ2" s="15">
        <v>7</v>
      </c>
      <c r="DK2" s="15" t="s">
        <v>587</v>
      </c>
      <c r="DL2" s="38"/>
      <c r="DN2" s="16">
        <v>8</v>
      </c>
      <c r="DR2" s="7">
        <v>9</v>
      </c>
      <c r="DS2" s="7"/>
      <c r="DT2" s="7"/>
      <c r="DV2" s="15">
        <v>10</v>
      </c>
      <c r="DW2" s="15"/>
      <c r="DX2" s="38"/>
      <c r="EB2" s="31"/>
      <c r="EC2" s="31"/>
      <c r="ED2" s="31"/>
      <c r="EE2" s="31"/>
      <c r="EF2" s="31"/>
      <c r="EG2" s="31"/>
      <c r="EH2" s="31"/>
    </row>
    <row r="3" spans="1:139" x14ac:dyDescent="0.3">
      <c r="A3" s="4" t="s">
        <v>41</v>
      </c>
      <c r="B3" s="11">
        <f>C3/$A$1</f>
        <v>0.49759999999999999</v>
      </c>
      <c r="C3" s="4">
        <f>BDNAL!F627</f>
        <v>311</v>
      </c>
      <c r="E3" s="8" t="s">
        <v>43</v>
      </c>
      <c r="F3" s="13">
        <f t="shared" ref="F3:F8" si="0">G3/$A$1</f>
        <v>3.2000000000000002E-3</v>
      </c>
      <c r="G3" s="4">
        <f>BDNAL!H627</f>
        <v>2</v>
      </c>
      <c r="I3" s="4" t="s">
        <v>48</v>
      </c>
      <c r="J3" s="13">
        <f>K3/$A$1</f>
        <v>9.9199999999999997E-2</v>
      </c>
      <c r="K3" s="4">
        <f>BDNAL!I627</f>
        <v>62</v>
      </c>
      <c r="M3" s="4" t="s">
        <v>3</v>
      </c>
      <c r="N3" s="10">
        <f>O3/$A$1</f>
        <v>9.9199999999999997E-2</v>
      </c>
      <c r="O3" s="4">
        <f>BDNAL!J627</f>
        <v>62</v>
      </c>
      <c r="Q3" s="4" t="s">
        <v>61</v>
      </c>
      <c r="R3" s="10">
        <f>S3/$A$1</f>
        <v>0.8448</v>
      </c>
      <c r="S3" s="17">
        <f>BDNAL!K627</f>
        <v>528</v>
      </c>
      <c r="U3" s="4" t="s">
        <v>18</v>
      </c>
      <c r="V3" s="10">
        <f>W3/$A$1</f>
        <v>6.88E-2</v>
      </c>
      <c r="W3" s="6">
        <f>BDNAL!L627</f>
        <v>43</v>
      </c>
      <c r="Y3" s="29" t="s">
        <v>106</v>
      </c>
      <c r="Z3" s="32">
        <f>AA3/$A$1</f>
        <v>0.1648</v>
      </c>
      <c r="AA3" s="37">
        <f>BDNAL!M627</f>
        <v>103</v>
      </c>
      <c r="AC3" s="37" t="str">
        <f>Y3</f>
        <v>Ricardo Anaya Cortés</v>
      </c>
      <c r="AD3" s="39">
        <f>Z3</f>
        <v>0.1648</v>
      </c>
      <c r="AE3" s="29" t="str">
        <f>Y4</f>
        <v>PAN</v>
      </c>
      <c r="AF3" s="32">
        <f>Z4</f>
        <v>2.7199999999999998E-2</v>
      </c>
      <c r="AG3" s="29" t="str">
        <f>Y5</f>
        <v>PRD</v>
      </c>
      <c r="AH3" s="32">
        <f>Z5</f>
        <v>6.08E-2</v>
      </c>
      <c r="AI3" s="29" t="str">
        <f>Y6</f>
        <v>MC</v>
      </c>
      <c r="AJ3" s="32">
        <f>Z6</f>
        <v>1.44E-2</v>
      </c>
      <c r="AK3" s="32">
        <f>AD3+AF3+AH3+AJ3</f>
        <v>0.26720000000000005</v>
      </c>
      <c r="AL3" s="33"/>
      <c r="AM3" s="4" t="str">
        <f t="shared" ref="AM3:AM8" si="1">AC3</f>
        <v>Ricardo Anaya Cortés</v>
      </c>
      <c r="AN3" s="10">
        <f>AP3/$A$1</f>
        <v>0.13120000000000001</v>
      </c>
      <c r="AO3" s="10">
        <f>AQ3/$A$1</f>
        <v>0.13600000000000001</v>
      </c>
      <c r="AP3" s="4">
        <f>(COUNTIFS(BDNAL!F2:F626,"masculino",BDNAL!M2:M626,"RicardoAnaya"))+(COUNTIFS(BDNAL!F2:F626,"masculino",BDNAL!M2:M626,"pan"))+(COUNTIFS(BDNAL!F2:F626,"masculino",BDNAL!M2:M626,"prd"))+(COUNTIFS(BDNAL!F2:F626,"masculino",BDNAL!M2:M626,"mc"))</f>
        <v>82</v>
      </c>
      <c r="AQ3" s="12">
        <f>(COUNTIFS(BDNAL!F2:F626,"femenino",BDNAL!M2:M626,"RicardoAnaya"))+(COUNTIFS(BDNAL!F2:F626,"femenino",BDNAL!M2:M626,"pan"))+(COUNTIFS(BDNAL!F2:F626,"femenino",BDNAL!M2:M626,"prd"))+(COUNTIFS(BDNAL!F2:F626,"femenino",BDNAL!M2:M626,"mc"))</f>
        <v>85</v>
      </c>
      <c r="AR3" s="22">
        <f>SUM(AP3:AQ3)</f>
        <v>167</v>
      </c>
      <c r="AS3" s="22"/>
      <c r="AT3" s="4" t="str">
        <f t="shared" ref="AT3:AT8" si="2">AM3</f>
        <v>Ricardo Anaya Cortés</v>
      </c>
      <c r="AU3" s="11">
        <f t="shared" ref="AU3:AZ6" si="3">BA3/$A$1</f>
        <v>5.9200000000000003E-2</v>
      </c>
      <c r="AV3" s="11">
        <f t="shared" si="3"/>
        <v>8.1600000000000006E-2</v>
      </c>
      <c r="AW3" s="11">
        <f t="shared" si="3"/>
        <v>6.2399999999999997E-2</v>
      </c>
      <c r="AX3" s="11">
        <f t="shared" si="3"/>
        <v>3.2000000000000001E-2</v>
      </c>
      <c r="AY3" s="11">
        <f t="shared" si="3"/>
        <v>2.8799999999999999E-2</v>
      </c>
      <c r="AZ3" s="11">
        <f t="shared" si="3"/>
        <v>3.2000000000000002E-3</v>
      </c>
      <c r="BA3" s="6">
        <f>(COUNTIFS(BDNAL!G2:G626,"&lt;=25",BDNAL!M2:M626,"RicardoAnaya"))+(COUNTIFS(BDNAL!G2:G626,"&lt;=25",BDNAL!M2:M626,"pan"))+(COUNTIFS(BDNAL!G2:G626,"&lt;=25",BDNAL!M2:M626,"prd"))+(COUNTIFS(BDNAL!G2:G626,"&lt;=25",BDNAL!M2:M626,"mc"))</f>
        <v>37</v>
      </c>
      <c r="BB3" s="22">
        <f>(COUNTIFS(BDNAL!G2:G626,"&gt;=26",BDNAL!G2:G626,"&lt;=35",BDNAL!M2:M626,"RicardoAnaya"))+(COUNTIFS(BDNAL!G2:G626,"&gt;=26",BDNAL!G2:G626,"&lt;=35",BDNAL!M2:M626,"pan"))+(COUNTIFS(BDNAL!G2:G626,"&gt;=26",BDNAL!G2:G626,"&lt;=35",BDNAL!M2:M626,"prd"))+(COUNTIFS(BDNAL!G2:G626,"&gt;=26",BDNAL!G2:G626,"&lt;=35",BDNAL!M2:M626,"mc"))</f>
        <v>51</v>
      </c>
      <c r="BC3" s="22">
        <f>(COUNTIFS(BDNAL!G2:G626,"&gt;=36",BDNAL!G2:G626,"&lt;=45",BDNAL!M2:M626,"RicardoAnaya"))+(COUNTIFS(BDNAL!G2:G626,"&gt;=36",BDNAL!G2:G626,"&lt;=45",BDNAL!M2:M626,"pan"))+(COUNTIFS(BDNAL!G2:G626,"&gt;=36",BDNAL!G2:G626,"&lt;=45",BDNAL!M2:M626,"prd"))+(COUNTIFS(BDNAL!G2:G626,"&gt;=36",BDNAL!G2:G626,"&lt;=45",BDNAL!M2:M626,"mc"))</f>
        <v>39</v>
      </c>
      <c r="BD3" s="22">
        <f>(COUNTIFS(BDNAL!G2:G626,"&gt;=46",BDNAL!G2:G626,"&lt;=55",BDNAL!M2:M626,"RicardoAnaya"))+(COUNTIFS(BDNAL!G2:G626,"&gt;=46",BDNAL!G2:G626,"&lt;=55",BDNAL!M2:M626,"pan"))+(COUNTIFS(BDNAL!G2:G626,"&gt;=46",BDNAL!G2:G626,"&lt;=55",BDNAL!M2:M626,"prd"))+(COUNTIFS(BDNAL!G2:G626,"&gt;=46",BDNAL!G2:G626,"&lt;=55",BDNAL!M2:M626,"mc"))</f>
        <v>20</v>
      </c>
      <c r="BE3" s="22">
        <f>(COUNTIFS(BDNAL!G2:G626,"&gt;=56",BDNAL!G2:G626,"&lt;=64",BDNAL!M2:M626,"RicardoAnaya"))+(COUNTIFS(BDNAL!G2:G626,"&gt;=56",BDNAL!G2:G626,"&lt;=64",BDNAL!M2:M626,"pan"))+(COUNTIFS(BDNAL!G2:G626,"&gt;=56",BDNAL!G2:G626,"&lt;=64",BDNAL!M2:M626,"prd"))+(COUNTIFS(BDNAL!G2:G626,"&gt;=56",BDNAL!G2:G626,"&lt;=64",BDNAL!M2:M626,"mc"))</f>
        <v>18</v>
      </c>
      <c r="BF3" s="22">
        <f>(COUNTIFS(BDNAL!G2:G626,"&gt;=65",BDNAL!M2:M626,"RicardoAnaya"))+(COUNTIFS(BDNAL!G2:G626,"&gt;=65",BDNAL!M2:M626,"pan"))+(COUNTIFS(BDNAL!G2:G626,"&gt;=65",BDNAL!M2:M626,"prd"))+(COUNTIFS(BDNAL!G2:G626,"&gt;=65",BDNAL!M2:M626,"mc"))</f>
        <v>2</v>
      </c>
      <c r="BG3" s="1">
        <f t="shared" ref="BG3:BG6" si="4">SUM(BA3:BF3)</f>
        <v>167</v>
      </c>
      <c r="BH3" s="24"/>
      <c r="BI3" s="4" t="str">
        <f>AT3</f>
        <v>Ricardo Anaya Cortés</v>
      </c>
      <c r="BJ3" s="28">
        <f t="shared" ref="BJ3:BO3" si="5">BP3/$A$1</f>
        <v>0</v>
      </c>
      <c r="BK3" s="28">
        <f t="shared" si="5"/>
        <v>1.12E-2</v>
      </c>
      <c r="BL3" s="28">
        <f t="shared" si="5"/>
        <v>2.24E-2</v>
      </c>
      <c r="BM3" s="28">
        <f t="shared" si="5"/>
        <v>0.1232</v>
      </c>
      <c r="BN3" s="28">
        <f t="shared" si="5"/>
        <v>0.1104</v>
      </c>
      <c r="BO3" s="28">
        <f t="shared" si="5"/>
        <v>0</v>
      </c>
      <c r="BP3" s="24">
        <f>(COUNTIFS(BDNAL!H2:H626,"NADA",BDNAL!M2:M626,"RicardoAnaya"))+(COUNTIFS(BDNAL!H2:H626,"NADA",BDNAL!M2:M626,"pan"))+(COUNTIFS(BDNAL!H2:H626,"NADA",BDNAL!M2:M626,"prd"))+(COUNTIFS(BDNAL!H2:H626,"NADA",BDNAL!M2:M626,"mc"))</f>
        <v>0</v>
      </c>
      <c r="BQ3" s="24">
        <f>(COUNTIFS(BDNAL!H2:H626,"PRIMARIA",BDNAL!M2:M626,"RicardoAnaya"))+(COUNTIFS(BDNAL!H2:H626,"PRIMARIA",BDNAL!M2:M626,"pan"))+(COUNTIFS(BDNAL!H2:H626,"PRIMARIA",BDNAL!M2:M626,"prd"))+(COUNTIFS(BDNAL!H2:H626,"PRIMARIA",BDNAL!M2:M626,"mc"))</f>
        <v>7</v>
      </c>
      <c r="BR3" s="24">
        <f>(COUNTIFS(BDNAL!H2:H626,"SECUNDARIA",BDNAL!M2:M626,"RicardoAnaya"))+(COUNTIFS(BDNAL!H2:H626,"SECUNDARIA",BDNAL!M2:M626,"pan"))+(COUNTIFS(BDNAL!H2:H626,"SECUNDARIA",BDNAL!M2:M626,"prd"))+(COUNTIFS(BDNAL!H2:H626,"SECUNDARIA",BDNAL!M2:M626,"mc"))</f>
        <v>14</v>
      </c>
      <c r="BS3" s="24">
        <f>(COUNTIFS(BDNAL!H2:H626,"PREPARATORIA",BDNAL!M2:M626,"RicardoAnaya"))+(COUNTIFS(BDNAL!H2:H626,"PREPARATORIA",BDNAL!M2:M626,"pan"))+(COUNTIFS(BDNAL!H2:H626,"PREPARATORIA",BDNAL!M2:M626,"prd"))+(COUNTIFS(BDNAL!H2:H626,"PREPARATORIA",BDNAL!M2:M626,"mc"))</f>
        <v>77</v>
      </c>
      <c r="BT3" s="24">
        <f>(COUNTIFS(BDNAL!H2:H626,"SUPERIOR",BDNAL!M2:M626,"RicardoAnaya"))+(COUNTIFS(BDNAL!H2:H626,"SUPERIOR",BDNAL!M2:M626,"pan"))+(COUNTIFS(BDNAL!H2:H626,"SUPERIOR",BDNAL!M2:M626,"prd"))+(COUNTIFS(BDNAL!H2:H626,"SUPERIOR",BDNAL!M2:M626,"mc"))</f>
        <v>69</v>
      </c>
      <c r="BU3" s="24">
        <f>(COUNTIFS(BDNAL!H2:H626,"NSNC",BDNAL!M2:M626,"RicardoAnaya"))+(COUNTIFS(BDNAL!H2:H626,"NSNC",BDNAL!M2:M626,"pan"))+(COUNTIFS(BDNAL!H2:H626,"NSNC",BDNAL!M2:M626,"prd"))+(COUNTIFS(BDNAL!H2:H626,"NSNC",BDNAL!M2:M626,"mc"))</f>
        <v>0</v>
      </c>
      <c r="BV3" s="24">
        <f>SUM(BP3:BU3)</f>
        <v>167</v>
      </c>
      <c r="BW3" s="24"/>
      <c r="BX3" s="4" t="str">
        <f>BI3</f>
        <v>Ricardo Anaya Cortés</v>
      </c>
      <c r="BY3" s="24">
        <f>(COUNTIFS(BDNAL!I2:I626,"empleadopublico(nomaestro)",BDNAL!M2:M626,"RicardoAnaya"))+(COUNTIFS(BDNAL!I2:I626,"empleadopublico(nomaestro)",BDNAL!M2:M626,"pan"))+(COUNTIFS(BDNAL!I2:I626,"empleadopublico(nomaestro)",BDNAL!M2:M626,"prd"))+(COUNTIFS(BDNAL!I2:I626,"empleadopublico(nomaestro)",BDNAL!M2:M626,"mc"))</f>
        <v>21</v>
      </c>
      <c r="BZ3" s="24">
        <f>(COUNTIFS(BDNAL!I2:I626,"trabajadorcuentapropia",BDNAL!M2:M626,"RicardoAnaya"))+(COUNTIFS(BDNAL!I2:I626,"trabajadorcuentapropia",BDNAL!M2:M626,"pan"))+(COUNTIFS(BDNAL!I2:I626,"trabajadorcuentapropia",BDNAL!M2:M626,"prd"))+(COUNTIFS(BDNAL!I2:I626,"trabajadorcuentapropia",BDNAL!M2:M626,"mc"))</f>
        <v>41</v>
      </c>
      <c r="CA3" s="24">
        <f>(COUNTIFS(BDNAL!I2:I626,"sectorprivado(nomaestro)",BDNAL!M2:M626,"RicardoAnaya"))+(COUNTIFS(BDNAL!I2:I626,"sectorprivado(nomaestro)",BDNAL!M2:M626,"pan"))+(COUNTIFS(BDNAL!I2:I626,"sectorprivado(nomaestro)",BDNAL!M2:M626,"prd"))+(COUNTIFS(BDNAL!I2:I626,"sectorprivado(nomaestro)",BDNAL!M2:M626,"mc"))</f>
        <v>21</v>
      </c>
      <c r="CB3" s="24">
        <f>(COUNTIFS(BDNAL!I2:I626,"sectoragropecuario",BDNAL!M2:M626,"RicardoAnaya"))+(COUNTIFS(BDNAL!I2:I626,"sectoragropecuario",BDNAL!M2:M626,"pan"))+(COUNTIFS(BDNAL!I2:I626,"sectoragropecuario",BDNAL!M2:M626,"prd"))+(COUNTIFS(BDNAL!I2:I626,"sectoragropecuario",BDNAL!M2:M626,"mc"))</f>
        <v>5</v>
      </c>
      <c r="CC3" s="24">
        <f>(COUNTIFS(BDNAL!I2:I626,"obrero",BDNAL!M2:M626,"RicardoAnaya"))+(COUNTIFS(BDNAL!I2:I626,"obrero",BDNAL!M2:M626,"pan"))+(COUNTIFS(BDNAL!I2:I626,"obrero",BDNAL!M2:M626,"prd"))+(COUNTIFS(BDNAL!I2:I626,"obrero",BDNAL!M2:M626,"mc"))</f>
        <v>2</v>
      </c>
      <c r="CD3" s="24">
        <f>(COUNTIFS(BDNAL!I2:I626,"amadecasa",BDNAL!M2:M626,"RicardoAnaya"))+(COUNTIFS(BDNAL!I2:I626,"amadecasa",BDNAL!M2:M626,"pan"))+(COUNTIFS(BDNAL!I2:I626,"amadecasa",BDNAL!M2:M626,"prd"))+(COUNTIFS(BDNAL!I2:I626,"amadecasa",BDNAL!M2:M626,"mc"))</f>
        <v>31</v>
      </c>
      <c r="CE3" s="24">
        <f>(COUNTIFS(BDNAL!I2:I626,"estudiante",BDNAL!M2:M626,"RicardoAnaya"))+(COUNTIFS(BDNAL!I2:I626,"estudiante",BDNAL!M2:M626,"pan"))+(COUNTIFS(BDNAL!I2:I626,"estudiante",BDNAL!M2:M626,"prd"))+(COUNTIFS(BDNAL!I2:I626,"estudiante",BDNAL!M2:M626,"mc"))</f>
        <v>29</v>
      </c>
      <c r="CF3" s="24">
        <f>(COUNTIFS(BDNAL!I2:I626,"maestro",BDNAL!M2:M626,"RicardoAnaya"))+(COUNTIFS(BDNAL!I2:I626,"maestro",BDNAL!M2:M626,"pan"))+(COUNTIFS(BDNAL!I2:I626,"maestro",BDNAL!M2:M626,"prd"))+(COUNTIFS(BDNAL!I2:I626,"maestro",BDNAL!M2:M626,"mc"))</f>
        <v>3</v>
      </c>
      <c r="CG3" s="24">
        <f>(COUNTIFS(BDNAL!I2:I626,"desempleado",BDNAL!M2:M626,"RicardoAnaya"))+(COUNTIFS(BDNAL!I2:I626,"desempleado",BDNAL!M2:M626,"pan"))+(COUNTIFS(BDNAL!I2:I626,"desempleado",BDNAL!M2:M626,"prd"))+(COUNTIFS(BDNAL!I2:I626,"desempleado",BDNAL!M2:M626,"mc"))</f>
        <v>11</v>
      </c>
      <c r="CH3" s="24">
        <f>(COUNTIFS(BDNAL!I2:I626,"jubilado",BDNAL!M2:M626,"RicardoAnaya"))+(COUNTIFS(BDNAL!I2:I626,"jubilado",BDNAL!M2:M626,"pan"))+(COUNTIFS(BDNAL!I2:I626,"jubilado",BDNAL!M2:M626,"prd"))+(COUNTIFS(BDNAL!I2:I626,"jubilado",BDNAL!M2:M626,"mc"))</f>
        <v>3</v>
      </c>
      <c r="CI3" s="24">
        <f>(COUNTIFS(BDNAL!I2:I626,"otro",BDNAL!M2:M626,"RicardoAnaya"))+(COUNTIFS(BDNAL!I2:I626,"otro",BDNAL!M2:M626,"pan"))+(COUNTIFS(BDNAL!I2:I626,"otro",BDNAL!M2:M626,"prd"))+(COUNTIFS(BDNAL!I2:I626,"otro",BDNAL!M2:M626,"mc"))</f>
        <v>0</v>
      </c>
      <c r="CJ3" s="24">
        <f>(COUNTIFS(BDNAL!I2:I626,"nsnc",BDNAL!M2:M626,"RicardoAnaya"))+(COUNTIFS(BDNAL!I2:I626,"nsnc",BDNAL!M2:M626,"pan"))+(COUNTIFS(BDNAL!I2:I626,"nsnc",BDNAL!M2:M626,"prd"))+(COUNTIFS(BDNAL!I2:I626,"nsnc",BDNAL!M2:M626,"mc"))</f>
        <v>0</v>
      </c>
      <c r="CK3" s="24">
        <f>SUM(BY3:CJ3)</f>
        <v>167</v>
      </c>
      <c r="CL3" s="24"/>
      <c r="CM3" s="4" t="str">
        <f>BX3</f>
        <v>Ricardo Anaya Cortés</v>
      </c>
      <c r="CN3" s="24">
        <f>(COUNTIFS(BDNAL!J2:J626,"pan",BDNAL!M2:M626,"RicardoAnaya"))+(COUNTIFS(BDNAL!J2:J626,"pan",BDNAL!M2:M626,"pan"))+(COUNTIFS(BDNAL!J2:J626,"pan",BDNAL!M2:M626,"prd"))+(COUNTIFS(BDNAL!J2:J626,"pan",BDNAL!M2:M626,"mc"))</f>
        <v>5</v>
      </c>
      <c r="CO3" s="24">
        <f>(COUNTIFS(BDNAL!J2:J626,"pri",BDNAL!M2:M626,"RicardoAnaya"))+(COUNTIFS(BDNAL!J2:J626,"pri",BDNAL!M2:M626,"pan"))+(COUNTIFS(BDNAL!J2:J626,"pri",BDNAL!M2:M626,"prd"))+(COUNTIFS(BDNAL!J2:J626,"pri",BDNAL!M2:M626,"mc"))</f>
        <v>31</v>
      </c>
      <c r="CP3" s="24">
        <f>(COUNTIFS(BDNAL!J2:J626,"prd",BDNAL!M2:M626,"RicardoAnaya"))+(COUNTIFS(BDNAL!J2:J626,"prd",BDNAL!M2:M626,"pan"))+(COUNTIFS(BDNAL!J2:J626,"prd",BDNAL!M2:M626,"prd"))+(COUNTIFS(BDNAL!J2:J626,"prd",BDNAL!M2:M626,"mc"))</f>
        <v>7</v>
      </c>
      <c r="CQ3" s="24">
        <f>(COUNTIFS(BDNAL!J2:J626,"pt",BDNAL!M2:M626,"RicardoAnaya"))+(COUNTIFS(BDNAL!J2:J626,"pt",BDNAL!M2:M626,"pan"))+(COUNTIFS(BDNAL!J2:J626,"pt",BDNAL!M2:M626,"prd"))+(COUNTIFS(BDNAL!J2:J626,"pt",BDNAL!M2:M626,"mc"))</f>
        <v>36</v>
      </c>
      <c r="CR3" s="24">
        <f>(COUNTIFS(BDNAL!J2:J626,"pvem",BDNAL!M2:M626,"RicardoAnaya"))+(COUNTIFS(BDNAL!J2:J626,"pvem",BDNAL!M2:M626,"pan"))+(COUNTIFS(BDNAL!J2:J626,"pvem",BDNAL!M2:M626,"prd"))+(COUNTIFS(BDNAL!J2:J626,"pvem",BDNAL!M2:M626,"mc"))</f>
        <v>7</v>
      </c>
      <c r="CS3" s="24">
        <f>(COUNTIFS(BDNAL!J2:J626,"MC",BDNAL!M2:M626,"RicardoAnaya"))+(COUNTIFS(BDNAL!J2:J626,"MC",BDNAL!M2:M626,"pan"))+(COUNTIFS(BDNAL!J2:J626,"MC",BDNAL!M2:M626,"prd"))+(COUNTIFS(BDNAL!J2:J626,"MC",BDNAL!M2:M626,"mc"))</f>
        <v>1</v>
      </c>
      <c r="CT3" s="24">
        <f>(COUNTIFS(BDNAL!J2:J626,"PNA",BDNAL!M2:M626,"RicardoAnaya"))+(COUNTIFS(BDNAL!J2:J626,"PNA",BDNAL!M2:M626,"pan"))+(COUNTIFS(BDNAL!J2:J626,"PNA",BDNAL!M2:M626,"prd"))+(COUNTIFS(BDNAL!J2:J626,"PNA",BDNAL!M2:M626,"mc"))</f>
        <v>2</v>
      </c>
      <c r="CU3" s="24">
        <f>(COUNTIFS(BDNAL!J2:J626,"morena",BDNAL!M2:M626,"RicardoAnaya"))+(COUNTIFS(BDNAL!J2:J626,"morena",BDNAL!M2:M626,"pan"))+(COUNTIFS(BDNAL!J2:J626,"morena",BDNAL!M2:M626,"prd"))+(COUNTIFS(BDNAL!J2:J626,"morena",BDNAL!M2:M626,"mc"))</f>
        <v>55</v>
      </c>
      <c r="CV3" s="24">
        <f>(COUNTIFS(BDNAL!J2:J626,"PES",BDNAL!M2:M626,"RicardoAnaya"))+(COUNTIFS(BDNAL!J2:J626,"PES",BDNAL!M2:M626,"pan"))+(COUNTIFS(BDNAL!J2:J626,"PES",BDNAL!M2:M626,"prd"))+(COUNTIFS(BDNAL!J2:J626,"PES",BDNAL!M2:M626,"mc"))</f>
        <v>13</v>
      </c>
      <c r="CW3" s="24">
        <f>(COUNTIFS(BDNAL!J2:J626,"otro",BDNAL!M2:M626,"RicardoAnaya"))+(COUNTIFS(BDNAL!J2:J626,"otro",BDNAL!M2:M626,"pan"))+(COUNTIFS(BDNAL!J2:J626,"otro",BDNAL!M2:M626,"prd"))+(COUNTIFS(BDNAL!J2:J626,"otro",BDNAL!M2:M626,"mc"))</f>
        <v>0</v>
      </c>
      <c r="CX3" s="24">
        <f>(COUNTIFS(BDNAL!J2:J626,"ninguno",BDNAL!M2:M626,"RicardoAnaya"))+(COUNTIFS(BDNAL!J2:J626,"ninguno",BDNAL!M2:M626,"pan"))+(COUNTIFS(BDNAL!J2:J626,"ninguno",BDNAL!M2:M626,"prd"))+(COUNTIFS(BDNAL!J2:J626,"ninguno",BDNAL!M2:M626,"mc"))</f>
        <v>0</v>
      </c>
      <c r="CY3" s="24">
        <f>(COUNTIFS(BDNAL!J2:J626,"nsnc",BDNAL!M2:M626,"RicardoAnaya"))+(COUNTIFS(BDNAL!J2:J626,"nsnc",BDNAL!M2:M626,"pan"))+(COUNTIFS(BDNAL!J2:J626,"nsnc",BDNAL!M2:M626,"prd"))+(COUNTIFS(BDNAL!J2:J626,"nsnc",BDNAL!M2:M626,"mc"))</f>
        <v>10</v>
      </c>
      <c r="CZ3" s="22">
        <f>SUM(CN3:CY3)</f>
        <v>167</v>
      </c>
      <c r="DA3" s="33"/>
      <c r="DB3" s="4" t="s">
        <v>584</v>
      </c>
      <c r="DC3" s="10">
        <f>DD3/A1</f>
        <v>0.96</v>
      </c>
      <c r="DD3" s="4">
        <f>BDNAL!N627</f>
        <v>600</v>
      </c>
      <c r="DF3" s="29" t="s">
        <v>106</v>
      </c>
      <c r="DG3" s="32">
        <f>DH3/$A$1</f>
        <v>0.26400000000000001</v>
      </c>
      <c r="DH3" s="37">
        <f>BDNAL!O627</f>
        <v>165</v>
      </c>
      <c r="DJ3" s="29" t="s">
        <v>106</v>
      </c>
      <c r="DK3" s="32">
        <f>DL3/$A$1</f>
        <v>0.19520000000000001</v>
      </c>
      <c r="DL3" s="37">
        <f>BDNAL!P627</f>
        <v>122</v>
      </c>
      <c r="DN3" s="6" t="s">
        <v>101</v>
      </c>
      <c r="DO3" s="10">
        <f>DP3/A1</f>
        <v>0.32479999999999998</v>
      </c>
      <c r="DP3" s="4">
        <f>BDNAL!Q627</f>
        <v>203</v>
      </c>
      <c r="DR3" s="4" t="s">
        <v>588</v>
      </c>
      <c r="DS3" s="10">
        <f>DT3/A1</f>
        <v>6.08E-2</v>
      </c>
      <c r="DT3" s="4">
        <f>BDNAL!R628</f>
        <v>38</v>
      </c>
      <c r="DV3" s="29" t="s">
        <v>106</v>
      </c>
      <c r="DW3" s="32">
        <f>DX3/$A$1</f>
        <v>5.28E-2</v>
      </c>
      <c r="DX3" s="37">
        <f>BDNAL!S627</f>
        <v>33</v>
      </c>
      <c r="DZ3" s="37" t="str">
        <f>DV3</f>
        <v>Ricardo Anaya Cortés</v>
      </c>
      <c r="EA3" s="42">
        <f>DW3</f>
        <v>5.28E-2</v>
      </c>
      <c r="EB3" s="29" t="str">
        <f>DV4</f>
        <v>PAN</v>
      </c>
      <c r="EC3" s="32">
        <f>DW4</f>
        <v>1.6000000000000001E-3</v>
      </c>
      <c r="ED3" s="29" t="str">
        <f>DV5</f>
        <v>PRD</v>
      </c>
      <c r="EE3" s="32">
        <f>DW5</f>
        <v>6.4000000000000003E-3</v>
      </c>
      <c r="EF3" s="29" t="str">
        <f>DV6</f>
        <v>MC</v>
      </c>
      <c r="EG3" s="32">
        <f>DW6</f>
        <v>0</v>
      </c>
      <c r="EH3" s="32">
        <f>EA3+EC3+EE3+EG3</f>
        <v>6.08E-2</v>
      </c>
      <c r="EI3" s="39"/>
    </row>
    <row r="4" spans="1:139" x14ac:dyDescent="0.3">
      <c r="A4" s="4" t="s">
        <v>42</v>
      </c>
      <c r="B4" s="11">
        <f>C4/$A$1</f>
        <v>0.50239999999999996</v>
      </c>
      <c r="C4" s="4">
        <f>BDNAL!F628</f>
        <v>314</v>
      </c>
      <c r="E4" s="8" t="s">
        <v>44</v>
      </c>
      <c r="F4" s="13">
        <f t="shared" si="0"/>
        <v>5.28E-2</v>
      </c>
      <c r="G4" s="4">
        <f>BDNAL!H628</f>
        <v>33</v>
      </c>
      <c r="I4" s="4" t="s">
        <v>56</v>
      </c>
      <c r="J4" s="13">
        <f t="shared" ref="J4:J14" si="6">K4/$A$1</f>
        <v>0.21440000000000001</v>
      </c>
      <c r="K4" s="4">
        <f>BDNAL!I628</f>
        <v>134</v>
      </c>
      <c r="M4" s="4" t="s">
        <v>10</v>
      </c>
      <c r="N4" s="10">
        <f t="shared" ref="N4:N12" si="7">O4/$A$1</f>
        <v>0.27679999999999999</v>
      </c>
      <c r="O4" s="4">
        <f>BDNAL!J628</f>
        <v>173</v>
      </c>
      <c r="Q4" s="4" t="s">
        <v>62</v>
      </c>
      <c r="R4" s="10">
        <f>S4/$A$1</f>
        <v>0.15040000000000001</v>
      </c>
      <c r="S4" s="17">
        <f>BDNAL!K628</f>
        <v>94</v>
      </c>
      <c r="U4" s="4" t="s">
        <v>19</v>
      </c>
      <c r="V4" s="10">
        <f t="shared" ref="V4:V20" si="8">W4/$A$1</f>
        <v>8.1600000000000006E-2</v>
      </c>
      <c r="W4" s="6">
        <f>BDNAL!L628</f>
        <v>51</v>
      </c>
      <c r="Y4" s="29" t="s">
        <v>3</v>
      </c>
      <c r="Z4" s="32">
        <f t="shared" ref="Z4:Z15" si="9">AA4/$A$1</f>
        <v>2.7199999999999998E-2</v>
      </c>
      <c r="AA4" s="37">
        <f>BDNAL!M628</f>
        <v>17</v>
      </c>
      <c r="AC4" s="37" t="str">
        <f>Y7</f>
        <v>José Antonio Meade Kuribreña</v>
      </c>
      <c r="AD4" s="39">
        <f>Z7</f>
        <v>0.16159999999999999</v>
      </c>
      <c r="AE4" s="29" t="str">
        <f>Y8</f>
        <v>PRI</v>
      </c>
      <c r="AF4" s="32">
        <f>Z8</f>
        <v>4.8000000000000001E-2</v>
      </c>
      <c r="AG4" s="29" t="str">
        <f>Y9</f>
        <v>PVEM</v>
      </c>
      <c r="AH4" s="32">
        <f>Z9</f>
        <v>8.0000000000000002E-3</v>
      </c>
      <c r="AI4" s="29" t="str">
        <f>Y10</f>
        <v>PNA</v>
      </c>
      <c r="AJ4" s="32">
        <f>Z10</f>
        <v>4.7999999999999996E-3</v>
      </c>
      <c r="AK4" s="32">
        <f>AD4+AF4+AH4+AJ4</f>
        <v>0.22240000000000001</v>
      </c>
      <c r="AL4" s="33"/>
      <c r="AM4" s="4" t="str">
        <f t="shared" si="1"/>
        <v>José Antonio Meade Kuribreña</v>
      </c>
      <c r="AN4" s="10">
        <f t="shared" ref="AN4:AN8" si="10">AP4/$A$1</f>
        <v>0.1056</v>
      </c>
      <c r="AO4" s="10">
        <f t="shared" ref="AO4:AO8" si="11">AQ4/$A$1</f>
        <v>0.1168</v>
      </c>
      <c r="AP4" s="22">
        <f>(COUNTIFS(BDNAL!F2:F626,"masculino",BDNAL!M2:M626,"Meade"))+(COUNTIFS(BDNAL!F2:F626,"masculino",BDNAL!M2:M626,"pri"))+(COUNTIFS(BDNAL!F2:F626,"masculino",BDNAL!M2:M626,"pvem"))+(COUNTIFS(BDNAL!F2:F626,"masculino",BDNAL!M2:M626,"pna"))</f>
        <v>66</v>
      </c>
      <c r="AQ4" s="22">
        <f>(COUNTIFS(BDNAL!F2:F626,"femenino",BDNAL!M2:M626,"Meade"))+(COUNTIFS(BDNAL!F2:F626,"femenino",BDNAL!M2:M626,"pri"))+(COUNTIFS(BDNAL!F2:F626,"femenino",BDNAL!M2:M626,"pvem"))+(COUNTIFS(BDNAL!F2:F626,"femenino",BDNAL!M2:M626,"pna"))</f>
        <v>73</v>
      </c>
      <c r="AR4" s="22">
        <f t="shared" ref="AR4:AR6" si="12">SUM(AP4:AQ4)</f>
        <v>139</v>
      </c>
      <c r="AS4" s="22"/>
      <c r="AT4" s="4" t="str">
        <f t="shared" si="2"/>
        <v>José Antonio Meade Kuribreña</v>
      </c>
      <c r="AU4" s="11">
        <f t="shared" si="3"/>
        <v>4.9599999999999998E-2</v>
      </c>
      <c r="AV4" s="11">
        <f t="shared" si="3"/>
        <v>4.3200000000000002E-2</v>
      </c>
      <c r="AW4" s="11">
        <f t="shared" si="3"/>
        <v>6.2399999999999997E-2</v>
      </c>
      <c r="AX4" s="11">
        <f t="shared" si="3"/>
        <v>2.7199999999999998E-2</v>
      </c>
      <c r="AY4" s="11">
        <f t="shared" si="3"/>
        <v>3.04E-2</v>
      </c>
      <c r="AZ4" s="11">
        <f t="shared" si="3"/>
        <v>9.5999999999999992E-3</v>
      </c>
      <c r="BA4" s="22">
        <f>(COUNTIFS(BDNAL!G2:G626,"&lt;=25",BDNAL!M2:M626,"Meade"))+(COUNTIFS(BDNAL!G2:G626,"&lt;=25",BDNAL!M2:M626,"pri"))+(COUNTIFS(BDNAL!G2:G626,"&lt;=25",BDNAL!M2:M626,"pvem"))+(COUNTIFS(BDNAL!G2:G626,"&lt;=25",BDNAL!M2:M626,"pna"))</f>
        <v>31</v>
      </c>
      <c r="BB4" s="22">
        <f>(COUNTIFS(BDNAL!G2:G626,"&gt;=26",BDNAL!G2:G626,"&lt;=35",BDNAL!M2:M626,"Meade"))+(COUNTIFS(BDNAL!G2:G626,"&gt;=26",BDNAL!G2:G626,"&lt;=35",BDNAL!M2:M626,"pri"))+(COUNTIFS(BDNAL!G2:G626,"&gt;=26",BDNAL!G2:G626,"&lt;=35",BDNAL!M2:M626,"pvem"))+(COUNTIFS(BDNAL!G2:G626,"&gt;=26",BDNAL!G2:G626,"&lt;=35",BDNAL!M2:M626,"pna"))</f>
        <v>27</v>
      </c>
      <c r="BC4" s="22">
        <f>(COUNTIFS(BDNAL!G2:G626,"&gt;=36",BDNAL!G2:G626,"&lt;=45",BDNAL!M2:M626,"Meade"))+(COUNTIFS(BDNAL!G2:G626,"&gt;=36",BDNAL!G2:G626,"&lt;=45",BDNAL!M2:M626,"pri"))+(COUNTIFS(BDNAL!G2:G626,"&gt;=36",BDNAL!G2:G626,"&lt;=45",BDNAL!M2:M626,"pvem"))+(COUNTIFS(BDNAL!G2:G626,"&gt;=36",BDNAL!G2:G626,"&lt;=45",BDNAL!M2:M626,"pna"))</f>
        <v>39</v>
      </c>
      <c r="BD4" s="22">
        <f>(COUNTIFS(BDNAL!G2:G626,"&gt;=46",BDNAL!G2:G626,"&lt;=55",BDNAL!M2:M626,"Meade"))+(COUNTIFS(BDNAL!G2:G626,"&gt;=46",BDNAL!G2:G626,"&lt;=55",BDNAL!M2:M626,"pri"))+(COUNTIFS(BDNAL!G2:G626,"&gt;=46",BDNAL!G2:G626,"&lt;=55",BDNAL!M2:M626,"pvem"))+(COUNTIFS(BDNAL!G2:G626,"&gt;=46",BDNAL!G2:G626,"&lt;=55",BDNAL!M2:M626,"pna"))</f>
        <v>17</v>
      </c>
      <c r="BE4" s="22">
        <f>(COUNTIFS(BDNAL!G2:G626,"&gt;=56",BDNAL!G2:G626,"&lt;=64",BDNAL!M2:M626,"Meade"))+(COUNTIFS(BDNAL!G2:G626,"&gt;=56",BDNAL!G2:G626,"&lt;=64",BDNAL!M2:M626,"pri"))+(COUNTIFS(BDNAL!G2:G626,"&gt;=56",BDNAL!G2:G626,"&lt;=64",BDNAL!M2:M626,"pvem"))+(COUNTIFS(BDNAL!G2:G626,"&gt;=56",BDNAL!G2:G626,"&lt;=64",BDNAL!M2:M626,"pna"))</f>
        <v>19</v>
      </c>
      <c r="BF4" s="22">
        <f>(COUNTIFS(BDNAL!G2:G626,"&gt;=65",BDNAL!M2:M626,"Meade"))+(COUNTIFS(BDNAL!G2:G626,"&gt;=65",BDNAL!M2:M626,"pri"))+(COUNTIFS(BDNAL!G2:G626,"&gt;=65",BDNAL!M2:M626,"pvem"))+(COUNTIFS(BDNAL!G2:G626,"&gt;=65",BDNAL!M2:M626,"pna"))</f>
        <v>6</v>
      </c>
      <c r="BG4" s="25">
        <f t="shared" si="4"/>
        <v>139</v>
      </c>
      <c r="BH4" s="27"/>
      <c r="BI4" s="4" t="str">
        <f t="shared" ref="BI4:BI8" si="13">AT4</f>
        <v>José Antonio Meade Kuribreña</v>
      </c>
      <c r="BJ4" s="28">
        <f t="shared" ref="BJ4:BJ8" si="14">BP4/$A$1</f>
        <v>1.6000000000000001E-3</v>
      </c>
      <c r="BK4" s="28">
        <f t="shared" ref="BK4:BK8" si="15">BQ4/$A$1</f>
        <v>1.2800000000000001E-2</v>
      </c>
      <c r="BL4" s="28">
        <f t="shared" ref="BL4:BL8" si="16">BR4/$A$1</f>
        <v>2.5600000000000001E-2</v>
      </c>
      <c r="BM4" s="28">
        <f t="shared" ref="BM4:BM8" si="17">BS4/$A$1</f>
        <v>8.9599999999999999E-2</v>
      </c>
      <c r="BN4" s="28">
        <f t="shared" ref="BN4:BN8" si="18">BT4/$A$1</f>
        <v>9.2799999999999994E-2</v>
      </c>
      <c r="BO4" s="28">
        <f t="shared" ref="BO4:BO8" si="19">BU4/$A$1</f>
        <v>0</v>
      </c>
      <c r="BP4" s="27">
        <f>(COUNTIFS(BDNAL!H2:H626,"NADA",BDNAL!M2:M626,"Meade"))+(COUNTIFS(BDNAL!H2:H626,"NADA",BDNAL!M2:M626,"pri"))+(COUNTIFS(BDNAL!H2:H626,"NADA",BDNAL!M2:M626,"pvem"))+(COUNTIFS(BDNAL!H2:H626,"NADA",BDNAL!M2:M626,"pna"))</f>
        <v>1</v>
      </c>
      <c r="BQ4" s="27">
        <f>(COUNTIFS(BDNAL!H2:H626,"PRIMARIA",BDNAL!M2:M626,"Meade"))+(COUNTIFS(BDNAL!H2:H626,"PRIMARIA",BDNAL!M2:M626,"pri"))+(COUNTIFS(BDNAL!H2:H626,"PRIMARIA",BDNAL!M2:M626,"pvem"))+(COUNTIFS(BDNAL!H2:H626,"PRIMARIA",BDNAL!M2:M626,"pna"))</f>
        <v>8</v>
      </c>
      <c r="BR4" s="27">
        <f>(COUNTIFS(BDNAL!H2:H626,"SECUNDARIA",BDNAL!M2:M626,"Meade"))+(COUNTIFS(BDNAL!H2:H626,"SECUNDARIA",BDNAL!M2:M626,"pri"))+(COUNTIFS(BDNAL!H2:H626,"SECUNDARIA",BDNAL!M2:M626,"pvem"))+(COUNTIFS(BDNAL!H2:H626,"SECUNDARIA",BDNAL!M2:M626,"pna"))</f>
        <v>16</v>
      </c>
      <c r="BS4" s="27">
        <f>(COUNTIFS(BDNAL!H2:H626,"PREPARATORIA",BDNAL!M2:M626,"Meade"))+(COUNTIFS(BDNAL!H2:H626,"PREPARATORIA",BDNAL!M2:M626,"pri"))+(COUNTIFS(BDNAL!H2:H626,"PREPARATORIA",BDNAL!M2:M626,"pvem"))+(COUNTIFS(BDNAL!H2:H626,"PREPARATORIA",BDNAL!M2:M626,"pna"))</f>
        <v>56</v>
      </c>
      <c r="BT4" s="27">
        <f>(COUNTIFS(BDNAL!H2:H626,"SUPERIOR",BDNAL!M2:M626,"Meade"))+(COUNTIFS(BDNAL!H2:H626,"SUPERIOR",BDNAL!M2:M626,"pri"))+(COUNTIFS(BDNAL!H2:H626,"SUPERIOR",BDNAL!M2:M626,"pvem"))+(COUNTIFS(BDNAL!H2:H626,"SUPERIOR",BDNAL!M2:M626,"pna"))</f>
        <v>58</v>
      </c>
      <c r="BU4" s="27">
        <f>(COUNTIFS(BDNAL!H2:H626,"NSNC",BDNAL!M2:M626,"Meade"))+(COUNTIFS(BDNAL!H2:H626,"NSNC",BDNAL!M2:M626,"pri"))+(COUNTIFS(BDNAL!H2:H626,"NSNC",BDNAL!M2:M626,"pvem"))+(COUNTIFS(BDNAL!H2:H626,"NSNC",BDNAL!M2:M626,"pna"))</f>
        <v>0</v>
      </c>
      <c r="BV4" s="27">
        <f>SUM(BP4:BU4)</f>
        <v>139</v>
      </c>
      <c r="BW4" s="27"/>
      <c r="BX4" s="4" t="str">
        <f t="shared" ref="BX4:BX6" si="20">BI4</f>
        <v>José Antonio Meade Kuribreña</v>
      </c>
      <c r="BY4" s="24">
        <f>(COUNTIFS(BDNAL!I2:I626,"empleadopublico(nomaestro)",BDNAL!M2:M626,"Meade"))+(COUNTIFS(BDNAL!I2:I626,"empleadopublico(nomaestro)",BDNAL!M2:M626,"pri"))+(COUNTIFS(BDNAL!I2:I626,"empleadopublico(nomaestro)",BDNAL!M2:M626,"pvem"))+(COUNTIFS(BDNAL!I2:I626,"empleadopublico(nomaestro)",BDNAL!M2:M626,"pna"))</f>
        <v>16</v>
      </c>
      <c r="BZ4" s="24">
        <f>(COUNTIFS(BDNAL!I2:I626,"trabajadorcuentapropia",BDNAL!M2:M626,"Meade"))+(COUNTIFS(BDNAL!I2:I626,"trabajadorcuentapropia",BDNAL!M2:M626,"pri"))+(COUNTIFS(BDNAL!I2:I626,"trabajadorcuentapropia",BDNAL!M2:M626,"pvem"))+(COUNTIFS(BDNAL!I2:I626,"trabajadorcuentapropia",BDNAL!M2:M626,"pna"))</f>
        <v>27</v>
      </c>
      <c r="CA4" s="24">
        <f>(COUNTIFS(BDNAL!I2:I626,"sectorprivado(nomaestro)",BDNAL!M2:M626,"Meade"))+(COUNTIFS(BDNAL!I2:I626,"sectorprivado(nomaestro)",BDNAL!M2:M626,"pri"))+(COUNTIFS(BDNAL!I2:I626,"sectorprivado(nomaestro)",BDNAL!M2:M626,"pvem"))+(COUNTIFS(BDNAL!I2:I626,"sectorprivado(nomaestro)",BDNAL!M2:M626,"pna"))</f>
        <v>18</v>
      </c>
      <c r="CB4" s="24">
        <f>(COUNTIFS(BDNAL!I2:I626,"sectoragropecuario",BDNAL!M2:M626,"Meade"))+(COUNTIFS(BDNAL!I2:I626,"sectoragropecuario",BDNAL!M2:M626,"pri"))+(COUNTIFS(BDNAL!I2:I626,"sectoragropecuario",BDNAL!M2:M626,"pvem"))+(COUNTIFS(BDNAL!I2:I626,"sectoragropecuario",BDNAL!M2:M626,"pna"))</f>
        <v>2</v>
      </c>
      <c r="CC4" s="24">
        <f>(COUNTIFS(BDNAL!I2:I626,"obrero",BDNAL!M2:M626,"Meade"))+(COUNTIFS(BDNAL!I2:I626,"obrero",BDNAL!M2:M626,"pri"))+(COUNTIFS(BDNAL!I2:I626,"obrero",BDNAL!M2:M626,"pvem"))+(COUNTIFS(BDNAL!I2:I626,"obrero",BDNAL!M2:M626,"pna"))</f>
        <v>7</v>
      </c>
      <c r="CD4" s="24">
        <f>(COUNTIFS(BDNAL!I2:I626,"amadecasa",BDNAL!M2:M626,"Meade"))+(COUNTIFS(BDNAL!I2:I626,"amadecasa",BDNAL!M2:M626,"pri"))+(COUNTIFS(BDNAL!I2:I626,"amadecasa",BDNAL!M2:M626,"pvem"))+(COUNTIFS(BDNAL!I2:I626,"amadecasa",BDNAL!M2:M626,"pna"))</f>
        <v>33</v>
      </c>
      <c r="CE4" s="24">
        <f>(COUNTIFS(BDNAL!I2:I626,"estudiante",BDNAL!M2:M626,"Meade"))+(COUNTIFS(BDNAL!I2:I626,"estudiante",BDNAL!M2:M626,"pri"))+(COUNTIFS(BDNAL!I2:I626,"estudiante",BDNAL!M2:M626,"pvem"))+(COUNTIFS(BDNAL!I2:I626,"estudiante",BDNAL!M2:M626,"pna"))</f>
        <v>18</v>
      </c>
      <c r="CF4" s="24">
        <f>(COUNTIFS(BDNAL!I2:I626,"maestro",BDNAL!M2:M626,"Meade"))+(COUNTIFS(BDNAL!I2:I626,"maestro",BDNAL!M2:M626,"pri"))+(COUNTIFS(BDNAL!I2:I626,"maestro",BDNAL!M2:M626,"pvem"))+(COUNTIFS(BDNAL!I2:I626,"maestro",BDNAL!M2:M626,"pna"))</f>
        <v>7</v>
      </c>
      <c r="CG4" s="24">
        <f>(COUNTIFS(BDNAL!I2:I626,"desempleado",BDNAL!M2:M626,"Meade"))+(COUNTIFS(BDNAL!I2:I626,"desempleado",BDNAL!M2:M626,"pri"))+(COUNTIFS(BDNAL!I2:I626,"desempleado",BDNAL!M2:M626,"pvem"))+(COUNTIFS(BDNAL!I2:I626,"desempleado",BDNAL!M2:M626,"pna"))</f>
        <v>3</v>
      </c>
      <c r="CH4" s="24">
        <f>(COUNTIFS(BDNAL!I2:I626,"jubilado",BDNAL!M2:M626,"Meade"))+(COUNTIFS(BDNAL!I2:I626,"jubilado",BDNAL!M2:M626,"pri"))+(COUNTIFS(BDNAL!I2:I626,"jubilado",BDNAL!M2:M626,"pvem"))+(COUNTIFS(BDNAL!I2:I626,"jubilado",BDNAL!M2:M626,"pna"))</f>
        <v>7</v>
      </c>
      <c r="CI4" s="24">
        <f>(COUNTIFS(BDNAL!I2:I626,"otro",BDNAL!M2:M626,"Meade"))+(COUNTIFS(BDNAL!I2:I626,"otro",BDNAL!M2:M626,"pri"))+(COUNTIFS(BDNAL!I2:I626,"otro",BDNAL!M2:M626,"pvem"))+(COUNTIFS(BDNAL!I2:I626,"otro",BDNAL!M2:M626,"pna"))</f>
        <v>0</v>
      </c>
      <c r="CJ4" s="24">
        <f>(COUNTIFS(BDNAL!I2:I626,"nsnc",BDNAL!M2:M626,"Meade"))+(COUNTIFS(BDNAL!I2:I626,"nsnc",BDNAL!M2:M626,"pri"))+(COUNTIFS(BDNAL!I2:I626,"nsnc",BDNAL!M2:M626,"pvem"))+(COUNTIFS(BDNAL!I2:I626,"nsnc",BDNAL!M2:M626,"pna"))</f>
        <v>1</v>
      </c>
      <c r="CK4" s="24">
        <f t="shared" ref="CK4:CK8" si="21">SUM(BY4:CJ4)</f>
        <v>139</v>
      </c>
      <c r="CL4" s="27"/>
      <c r="CM4" s="4" t="str">
        <f t="shared" ref="CM4:CM6" si="22">BX4</f>
        <v>José Antonio Meade Kuribreña</v>
      </c>
      <c r="CN4" s="24">
        <f>(COUNTIFS(BDNAL!J2:J626,"pan",BDNAL!M2:M626,"Meade"))+(COUNTIFS(BDNAL!J2:J626,"pan",BDNAL!M2:M626,"pri"))+(COUNTIFS(BDNAL!J2:J626,"pan",BDNAL!M2:M626,"pvem"))+(COUNTIFS(BDNAL!J2:J626,"pan",BDNAL!M2:M626,"pna"))</f>
        <v>16</v>
      </c>
      <c r="CO4" s="24">
        <f>(COUNTIFS(BDNAL!J2:J626,"pri",BDNAL!M2:M626,"Meade"))+(COUNTIFS(BDNAL!J2:J626,"pri",BDNAL!M2:M626,"pri"))+(COUNTIFS(BDNAL!J2:J626,"pri",BDNAL!M2:M626,"pvem"))+(COUNTIFS(BDNAL!J2:J626,"pri",BDNAL!M2:M626,"pna"))</f>
        <v>4</v>
      </c>
      <c r="CP4" s="24">
        <f>(COUNTIFS(BDNAL!J2:J626,"prd",BDNAL!M2:M626,"Meade"))+(COUNTIFS(BDNAL!J2:J626,"prd",BDNAL!M2:M626,"pri"))+(COUNTIFS(BDNAL!J2:J626,"prd",BDNAL!M2:M626,"pvem"))+(COUNTIFS(BDNAL!J2:J626,"prd",BDNAL!M2:M626,"pna"))</f>
        <v>10</v>
      </c>
      <c r="CQ4" s="24">
        <f>(COUNTIFS(BDNAL!J2:J626,"pt",BDNAL!M2:M626,"Meade"))+(COUNTIFS(BDNAL!J2:J626,"pt",BDNAL!M2:M626,"pri"))+(COUNTIFS(BDNAL!J2:J626,"pt",BDNAL!M2:M626,"pvem"))+(COUNTIFS(BDNAL!J2:J626,"pt",BDNAL!M2:M626,"pna"))</f>
        <v>29</v>
      </c>
      <c r="CR4" s="24">
        <f>(COUNTIFS(BDNAL!J2:J626,"pvem",BDNAL!M2:M626,"Meade"))+(COUNTIFS(BDNAL!J2:J626,"pvem",BDNAL!M2:M626,"pri"))+(COUNTIFS(BDNAL!J2:J626,"pvem",BDNAL!M2:M626,"pvem"))+(COUNTIFS(BDNAL!J2:J626,"pvem",BDNAL!M2:M626,"pna"))</f>
        <v>1</v>
      </c>
      <c r="CS4" s="24">
        <f>(COUNTIFS(BDNAL!J2:J626,"MC",BDNAL!M2:M626,"Meade"))+(COUNTIFS(BDNAL!J2:J626,"MC",BDNAL!M2:M626,"pri"))+(COUNTIFS(BDNAL!J2:J626,"MC",BDNAL!M2:M626,"pvem"))+(COUNTIFS(BDNAL!J2:J626,"MC",BDNAL!M2:M626,"pna"))</f>
        <v>3</v>
      </c>
      <c r="CT4" s="24">
        <f>(COUNTIFS(BDNAL!J2:J626,"PNA",BDNAL!M2:M626,"Meade"))+(COUNTIFS(BDNAL!J2:J626,"PNA",BDNAL!M2:M626,"pri"))+(COUNTIFS(BDNAL!J2:J626,"PNA",BDNAL!M2:M626,"pvem"))+(COUNTIFS(BDNAL!J2:J626,"PNA",BDNAL!M2:M626,"pna"))</f>
        <v>0</v>
      </c>
      <c r="CU4" s="24">
        <f>(COUNTIFS(BDNAL!J2:J626,"morena",BDNAL!M2:M626,"Meade"))+(COUNTIFS(BDNAL!J2:J626,"morena",BDNAL!M2:M626,"pri"))+(COUNTIFS(BDNAL!J2:J626,"morena",BDNAL!M2:M626,"pvem"))+(COUNTIFS(BDNAL!J2:J626,"morena",BDNAL!M2:M626,"pna"))</f>
        <v>60</v>
      </c>
      <c r="CV4" s="24">
        <f>(COUNTIFS(BDNAL!J2:J626,"PES",BDNAL!M2:M626,"Meade"))+(COUNTIFS(BDNAL!J2:J626,"PES",BDNAL!M2:M626,"pri"))+(COUNTIFS(BDNAL!J2:J626,"PES",BDNAL!M2:M626,"pvem"))+(COUNTIFS(BDNAL!J2:J626,"PES",BDNAL!M2:M626,"pna"))</f>
        <v>13</v>
      </c>
      <c r="CW4" s="24">
        <f>(COUNTIFS(BDNAL!J2:J626,"otro",BDNAL!M2:M626,"Meade"))+(COUNTIFS(BDNAL!J2:J626,"otro",BDNAL!M2:M626,"pri"))+(COUNTIFS(BDNAL!J2:J626,"otro",BDNAL!M2:M626,"pvem"))+(COUNTIFS(BDNAL!J2:J626,"otro",BDNAL!M2:M626,"pna"))</f>
        <v>0</v>
      </c>
      <c r="CX4" s="24">
        <f>(COUNTIFS(BDNAL!J2:J626,"ninguno",BDNAL!M2:M626,"Meade"))+(COUNTIFS(BDNAL!J2:J626,"ninguno",BDNAL!M2:M626,"pri"))+(COUNTIFS(BDNAL!J2:J626,"ninguno",BDNAL!M2:M626,"pvem"))+(COUNTIFS(BDNAL!J2:J626,"ninguno",BDNAL!M2:M626,"pna"))</f>
        <v>0</v>
      </c>
      <c r="CY4" s="24">
        <f>(COUNTIFS(BDNAL!J2:J626,"nsnc",BDNAL!M2:M626,"Meade"))+(COUNTIFS(BDNAL!J2:J626,"nsnc",BDNAL!M2:M626,"pri"))+(COUNTIFS(BDNAL!J2:J626,"nsnc",BDNAL!M2:M626,"pvem"))+(COUNTIFS(BDNAL!J2:J626,"nsnc",BDNAL!M2:M626,"pna"))</f>
        <v>3</v>
      </c>
      <c r="CZ4" s="22">
        <f t="shared" ref="CZ4:CZ6" si="23">SUM(CN4:CY4)</f>
        <v>139</v>
      </c>
      <c r="DA4" s="33"/>
      <c r="DB4" s="4" t="s">
        <v>585</v>
      </c>
      <c r="DC4" s="10">
        <f>DD4/A1</f>
        <v>2.7199999999999998E-2</v>
      </c>
      <c r="DD4" s="4">
        <f>BDNAL!N628</f>
        <v>17</v>
      </c>
      <c r="DF4" s="29" t="s">
        <v>107</v>
      </c>
      <c r="DG4" s="32">
        <f t="shared" ref="DG4:DG8" si="24">DH4/$A$1</f>
        <v>0.18720000000000001</v>
      </c>
      <c r="DH4" s="37">
        <f>BDNAL!O628</f>
        <v>117</v>
      </c>
      <c r="DJ4" s="29" t="s">
        <v>107</v>
      </c>
      <c r="DK4" s="32">
        <f t="shared" ref="DK4:DK8" si="25">DL4/$A$1</f>
        <v>9.1200000000000003E-2</v>
      </c>
      <c r="DL4" s="37">
        <f>BDNAL!P628</f>
        <v>57</v>
      </c>
      <c r="DN4" s="4" t="s">
        <v>102</v>
      </c>
      <c r="DO4" s="10">
        <f>DP4/A1</f>
        <v>0.42399999999999999</v>
      </c>
      <c r="DP4" s="4">
        <f>BDNAL!Q628</f>
        <v>265</v>
      </c>
      <c r="DR4" s="4" t="s">
        <v>589</v>
      </c>
      <c r="DS4" s="10">
        <f>DT4/A1</f>
        <v>0.91520000000000001</v>
      </c>
      <c r="DT4" s="4">
        <f>BDNAL!R627</f>
        <v>572</v>
      </c>
      <c r="DV4" s="29" t="s">
        <v>3</v>
      </c>
      <c r="DW4" s="32">
        <f t="shared" ref="DW4:DW17" si="26">DX4/$A$1</f>
        <v>1.6000000000000001E-3</v>
      </c>
      <c r="DX4" s="37">
        <f>BDNAL!S628</f>
        <v>1</v>
      </c>
      <c r="DZ4" s="37" t="str">
        <f>DV7</f>
        <v>José Antonio Meade Kuribreña</v>
      </c>
      <c r="EA4" s="42">
        <f>DW7</f>
        <v>4.1599999999999998E-2</v>
      </c>
      <c r="EB4" s="29" t="str">
        <f>DV8</f>
        <v>PRI</v>
      </c>
      <c r="EC4" s="32">
        <f>DW8</f>
        <v>1.2800000000000001E-2</v>
      </c>
      <c r="ED4" s="29" t="str">
        <f>DV9</f>
        <v>PVEM</v>
      </c>
      <c r="EE4" s="32">
        <f>DW9</f>
        <v>1.6000000000000001E-3</v>
      </c>
      <c r="EF4" s="29" t="str">
        <f>DV10</f>
        <v>PNA</v>
      </c>
      <c r="EG4" s="32">
        <f>DW10</f>
        <v>1.6000000000000001E-3</v>
      </c>
      <c r="EH4" s="32">
        <f t="shared" ref="EH4:EH5" si="27">EA4+EC4+EE4+EG4</f>
        <v>5.7599999999999991E-2</v>
      </c>
      <c r="EI4" s="39"/>
    </row>
    <row r="5" spans="1:139" x14ac:dyDescent="0.3">
      <c r="B5" s="13">
        <f>SUM(B3:B4)</f>
        <v>1</v>
      </c>
      <c r="C5" s="7">
        <f>SUM(C3:C4)</f>
        <v>625</v>
      </c>
      <c r="E5" s="8" t="s">
        <v>45</v>
      </c>
      <c r="F5" s="13">
        <f t="shared" si="0"/>
        <v>0.13120000000000001</v>
      </c>
      <c r="G5" s="4">
        <f>BDNAL!H629</f>
        <v>82</v>
      </c>
      <c r="I5" s="4" t="s">
        <v>55</v>
      </c>
      <c r="J5" s="13">
        <f t="shared" si="6"/>
        <v>0.12</v>
      </c>
      <c r="K5" s="4">
        <f>BDNAL!I629</f>
        <v>75</v>
      </c>
      <c r="M5" s="4" t="s">
        <v>4</v>
      </c>
      <c r="N5" s="10">
        <f t="shared" si="7"/>
        <v>0.1104</v>
      </c>
      <c r="O5" s="4">
        <f>BDNAL!J629</f>
        <v>69</v>
      </c>
      <c r="Q5" s="4" t="s">
        <v>8</v>
      </c>
      <c r="R5" s="10">
        <f>S5/$A$1</f>
        <v>0</v>
      </c>
      <c r="S5" s="17">
        <f>BDNAL!K629</f>
        <v>0</v>
      </c>
      <c r="U5" s="4" t="s">
        <v>20</v>
      </c>
      <c r="V5" s="10">
        <f t="shared" si="8"/>
        <v>0.13120000000000001</v>
      </c>
      <c r="W5" s="6">
        <f>BDNAL!L629</f>
        <v>82</v>
      </c>
      <c r="Y5" s="29" t="s">
        <v>4</v>
      </c>
      <c r="Z5" s="32">
        <f t="shared" si="9"/>
        <v>6.08E-2</v>
      </c>
      <c r="AA5" s="37">
        <f>BDNAL!M629</f>
        <v>38</v>
      </c>
      <c r="AC5" s="37" t="str">
        <f>Y11</f>
        <v>Andrés Manuel López Obrador</v>
      </c>
      <c r="AD5" s="39">
        <f>Z11</f>
        <v>0.20960000000000001</v>
      </c>
      <c r="AE5" s="29" t="str">
        <f>Y12</f>
        <v>Morena</v>
      </c>
      <c r="AF5" s="32">
        <f>Z12</f>
        <v>0.17119999999999999</v>
      </c>
      <c r="AG5" s="29" t="str">
        <f>Y13</f>
        <v>PT</v>
      </c>
      <c r="AH5" s="32">
        <f>Z13</f>
        <v>6.4000000000000003E-3</v>
      </c>
      <c r="AI5" s="29" t="str">
        <f>Y14</f>
        <v>PES</v>
      </c>
      <c r="AJ5" s="32">
        <f>Z14</f>
        <v>1.6000000000000001E-3</v>
      </c>
      <c r="AK5" s="32">
        <f>AD5+AF5+AH5+AJ5</f>
        <v>0.38880000000000003</v>
      </c>
      <c r="AL5" s="33"/>
      <c r="AM5" s="4" t="str">
        <f t="shared" si="1"/>
        <v>Andrés Manuel López Obrador</v>
      </c>
      <c r="AN5" s="10">
        <f t="shared" si="10"/>
        <v>0.20480000000000001</v>
      </c>
      <c r="AO5" s="10">
        <f t="shared" si="11"/>
        <v>0.184</v>
      </c>
      <c r="AP5" s="22">
        <f>(COUNTIFS(BDNAL!F2:F626,"masculino",BDNAL!M2:M626,"AndresManuel"))+(COUNTIFS(BDNAL!F2:F626,"masculino",BDNAL!M2:M626,"morena"))+(COUNTIFS(BDNAL!F2:F626,"masculino",BDNAL!M2:M626,"pt"))+(COUNTIFS(BDNAL!F2:F626,"masculino",BDNAL!M2:M626,"PES"))</f>
        <v>128</v>
      </c>
      <c r="AQ5" s="22">
        <f>(COUNTIFS(BDNAL!F2:F626,"femenino",BDNAL!M2:M626,"AndresManuel"))+(COUNTIFS(BDNAL!F2:F626,"femenino",BDNAL!M2:M626,"morena"))+(COUNTIFS(BDNAL!F2:F626,"femenino",BDNAL!M2:M626,"pt"))+(COUNTIFS(BDNAL!F2:F626,"femenino",BDNAL!M2:M626,"PES"))</f>
        <v>115</v>
      </c>
      <c r="AR5" s="22">
        <f t="shared" si="12"/>
        <v>243</v>
      </c>
      <c r="AS5" s="22"/>
      <c r="AT5" s="4" t="str">
        <f t="shared" si="2"/>
        <v>Andrés Manuel López Obrador</v>
      </c>
      <c r="AU5" s="11">
        <f t="shared" si="3"/>
        <v>9.7600000000000006E-2</v>
      </c>
      <c r="AV5" s="11">
        <f t="shared" si="3"/>
        <v>7.8399999999999997E-2</v>
      </c>
      <c r="AW5" s="11">
        <f t="shared" si="3"/>
        <v>9.1200000000000003E-2</v>
      </c>
      <c r="AX5" s="11">
        <f t="shared" si="3"/>
        <v>5.4399999999999997E-2</v>
      </c>
      <c r="AY5" s="11">
        <f t="shared" si="3"/>
        <v>0.04</v>
      </c>
      <c r="AZ5" s="11">
        <f t="shared" si="3"/>
        <v>2.7199999999999998E-2</v>
      </c>
      <c r="BA5" s="22">
        <f>(COUNTIFS(BDNAL!G2:G626,"&lt;=25",BDNAL!M2:M626,"AndresManuel"))+(COUNTIFS(BDNAL!G2:G626,"&lt;=25",BDNAL!M2:M626,"morena"))+(COUNTIFS(BDNAL!G2:G626,"&lt;=25",BDNAL!M2:M626,"pt"))+(COUNTIFS(BDNAL!G2:G626,"&lt;=25",BDNAL!M2:M626,"PES"))</f>
        <v>61</v>
      </c>
      <c r="BB5" s="22">
        <f>(COUNTIFS(BDNAL!G2:G626,"&gt;=26",BDNAL!G2:G626,"&lt;=35",BDNAL!M2:M626,"AndresManuel"))+(COUNTIFS(BDNAL!G2:G626,"&gt;=26",BDNAL!G2:G626,"&lt;=35",BDNAL!M2:M626,"morena"))+(COUNTIFS(BDNAL!G2:G626,"&gt;=26",BDNAL!G2:G626,"&lt;=35",BDNAL!M2:M626,"pt"))+(COUNTIFS(BDNAL!G2:G626,"&gt;=26",BDNAL!G2:G626,"&lt;=35",BDNAL!M2:M626,"PES"))</f>
        <v>49</v>
      </c>
      <c r="BC5" s="22">
        <f>(COUNTIFS(BDNAL!G2:G626,"&gt;=36",BDNAL!G2:G626,"&lt;=45",BDNAL!M2:M626,"AndresManuel"))+(COUNTIFS(BDNAL!G2:G626,"&gt;=36",BDNAL!G2:G626,"&lt;=45",BDNAL!M2:M626,"morena"))+(COUNTIFS(BDNAL!G2:G626,"&gt;=36",BDNAL!G2:G626,"&lt;=45",BDNAL!M2:M626,"pt"))+(COUNTIFS(BDNAL!G2:G626,"&gt;=36",BDNAL!G2:G626,"&lt;=45",BDNAL!M2:M626,"PES"))</f>
        <v>57</v>
      </c>
      <c r="BD5" s="22">
        <f>(COUNTIFS(BDNAL!G2:G626,"&gt;=46",BDNAL!G2:G626,"&lt;=55",BDNAL!M2:M626,"AndresManuel"))+(COUNTIFS(BDNAL!G2:G626,"&gt;=46",BDNAL!G2:G626,"&lt;=55",BDNAL!M2:M626,"morena"))+(COUNTIFS(BDNAL!G2:G626,"&gt;=46",BDNAL!G2:G626,"&lt;=55",BDNAL!M2:M626,"pt"))+(COUNTIFS(BDNAL!G2:G626,"&gt;=46",BDNAL!G2:G626,"&lt;=55",BDNAL!M2:M626,"PES"))</f>
        <v>34</v>
      </c>
      <c r="BE5" s="22">
        <f>(COUNTIFS(BDNAL!G2:G626,"&gt;=56",BDNAL!G2:G626,"&lt;=64",BDNAL!M2:M626,"AndresManuel"))+(COUNTIFS(BDNAL!G2:G626,"&gt;=56",BDNAL!G2:G626,"&lt;=64",BDNAL!M2:M626,"morena"))+(COUNTIFS(BDNAL!G2:G626,"&gt;=56",BDNAL!G2:G626,"&lt;=64",BDNAL!M2:M626,"pt"))+(COUNTIFS(BDNAL!G2:G626,"&gt;=56",BDNAL!G2:G626,"&lt;=64",BDNAL!M2:M626,"PES"))</f>
        <v>25</v>
      </c>
      <c r="BF5" s="22">
        <f>(COUNTIFS(BDNAL!G2:G626,"&gt;=65",BDNAL!M2:M626,"AndresManuel"))+(COUNTIFS(BDNAL!G2:G626,"&gt;=65",BDNAL!M2:M626,"morena"))+(COUNTIFS(BDNAL!G2:G626,"&gt;=65",BDNAL!M2:M626,"pt"))+(COUNTIFS(BDNAL!G2:G626,"&gt;=65",BDNAL!M2:M626,"PES"))</f>
        <v>17</v>
      </c>
      <c r="BG5" s="25">
        <f t="shared" si="4"/>
        <v>243</v>
      </c>
      <c r="BH5" s="27"/>
      <c r="BI5" s="4" t="str">
        <f t="shared" si="13"/>
        <v>Andrés Manuel López Obrador</v>
      </c>
      <c r="BJ5" s="28">
        <f t="shared" si="14"/>
        <v>1.6000000000000001E-3</v>
      </c>
      <c r="BK5" s="28">
        <f t="shared" si="15"/>
        <v>1.7600000000000001E-2</v>
      </c>
      <c r="BL5" s="28">
        <f t="shared" si="16"/>
        <v>6.5600000000000006E-2</v>
      </c>
      <c r="BM5" s="28">
        <f t="shared" si="17"/>
        <v>0.1696</v>
      </c>
      <c r="BN5" s="28">
        <f t="shared" si="18"/>
        <v>0.13439999999999999</v>
      </c>
      <c r="BO5" s="28">
        <f t="shared" si="19"/>
        <v>0</v>
      </c>
      <c r="BP5" s="27">
        <f>(COUNTIFS(BDNAL!H2:H626,"NADA",BDNAL!M2:M626,"AndresManuel"))+(COUNTIFS(BDNAL!H2:H626,"NADA",BDNAL!M2:M626,"morena"))+(COUNTIFS(BDNAL!H2:H626,"NADA",BDNAL!M2:M626,"pt"))+(COUNTIFS(BDNAL!H2:H626,"NADA",BDNAL!M2:M626,"PES"))</f>
        <v>1</v>
      </c>
      <c r="BQ5" s="27">
        <f>(COUNTIFS(BDNAL!H2:H626,"primaria",BDNAL!M2:M626,"AndresManuel"))+(COUNTIFS(BDNAL!H2:H626,"primaria",BDNAL!M2:M626,"morena"))+(COUNTIFS(BDNAL!H2:H626,"primaria",BDNAL!M2:M626,"pt"))+(COUNTIFS(BDNAL!H2:H626,"primaria",BDNAL!M2:M626,"PES"))</f>
        <v>11</v>
      </c>
      <c r="BR5" s="27">
        <f>(COUNTIFS(BDNAL!H2:H626,"secundaria",BDNAL!M2:M626,"AndresManuel"))+(COUNTIFS(BDNAL!H2:H626,"secundaria",BDNAL!M2:M626,"morena"))+(COUNTIFS(BDNAL!H2:H626,"secundaria",BDNAL!M2:M626,"pt"))+(COUNTIFS(BDNAL!H2:H626,"secundaria",BDNAL!M2:M626,"PES"))</f>
        <v>41</v>
      </c>
      <c r="BS5" s="27">
        <f>(COUNTIFS(BDNAL!H2:H626,"preparatoria",BDNAL!M2:M626,"AndresManuel"))+(COUNTIFS(BDNAL!H2:H626,"preparatoria",BDNAL!M2:M626,"morena"))+(COUNTIFS(BDNAL!H2:H626,"preparatoria",BDNAL!M2:M626,"pt"))+(COUNTIFS(BDNAL!H2:H626,"preparatoria",BDNAL!M2:M626,"PES"))</f>
        <v>106</v>
      </c>
      <c r="BT5" s="27">
        <f>(COUNTIFS(BDNAL!H2:H626,"SUPERIOR",BDNAL!M2:M626,"AndresManuel"))+(COUNTIFS(BDNAL!H2:H626,"SUPERIOR",BDNAL!M2:M626,"morena"))+(COUNTIFS(BDNAL!H2:H626,"SUPERIOR",BDNAL!M2:M626,"pt"))+(COUNTIFS(BDNAL!H2:H626,"SUPERIOR",BDNAL!M2:M626,"PES"))</f>
        <v>84</v>
      </c>
      <c r="BU5" s="27">
        <f>(COUNTIFS(BDNAL!H2:H626,"NSNC",BDNAL!M2:M626,"AndresManuel"))+(COUNTIFS(BDNAL!H2:H626,"NSNC",BDNAL!M2:M626,"morena"))+(COUNTIFS(BDNAL!H2:H626,"NSNC",BDNAL!M2:M626,"pt"))+(COUNTIFS(BDNAL!H2:H626,"NSNC",BDNAL!M2:M626,"PES"))</f>
        <v>0</v>
      </c>
      <c r="BV5" s="27">
        <f t="shared" ref="BV5:BV6" si="28">SUM(BP5:BU5)</f>
        <v>243</v>
      </c>
      <c r="BW5" s="27"/>
      <c r="BX5" s="4" t="str">
        <f t="shared" si="20"/>
        <v>Andrés Manuel López Obrador</v>
      </c>
      <c r="BY5" s="24">
        <f>(COUNTIFS(BDNAL!I2:I626,"empleadopublico(nomaestro)",BDNAL!M2:M626,"AndresManuel"))+(COUNTIFS(BDNAL!I2:I626,"empleadopublico(nomaestro)",BDNAL!M2:M626,"morena"))+(COUNTIFS(BDNAL!I2:I626,"empleadopublico(nomaestro)",BDNAL!M2:M626,"pt"))+(COUNTIFS(BDNAL!I2:I626,"empleadopublico(nomaestro)",BDNAL!M2:M626,"PES"))</f>
        <v>19</v>
      </c>
      <c r="BZ5" s="24">
        <f>(COUNTIFS(BDNAL!I2:I626,"trabajadorcuentapropia",BDNAL!M2:M626,"AndresManuel"))+(COUNTIFS(BDNAL!I2:I626,"trabajadorcuentapropia",BDNAL!M2:M626,"morena"))+(COUNTIFS(BDNAL!I2:I626,"trabajadorcuentapropia",BDNAL!M2:M626,"pt"))+(COUNTIFS(BDNAL!I2:I626,"trabajadorcuentapropia",BDNAL!M2:M626,"PES"))</f>
        <v>55</v>
      </c>
      <c r="CA5" s="24">
        <f>(COUNTIFS(BDNAL!I2:I626,"sectorprivado(nomaestro)",BDNAL!M2:M626,"AndresManuel"))+(COUNTIFS(BDNAL!I2:I626,"sectorprivado(nomaestro)",BDNAL!M2:M626,"morena"))+(COUNTIFS(BDNAL!I2:I626,"sectorprivado(nomaestro)",BDNAL!M2:M626,"pt"))+(COUNTIFS(BDNAL!I2:I626,"sectorprivado(nomaestro)",BDNAL!M2:M626,"PES"))</f>
        <v>26</v>
      </c>
      <c r="CB5" s="24">
        <f>(COUNTIFS(BDNAL!I2:I626,"sectoragropecuario",BDNAL!M2:M626,"AndresManuel"))+(COUNTIFS(BDNAL!I2:I626,"sectoragropecuario",BDNAL!M2:M626,"morena"))+(COUNTIFS(BDNAL!I2:I626,"sectoragropecuario",BDNAL!M2:M626,"pt"))+(COUNTIFS(BDNAL!I2:I626,"sectoragropecuario",BDNAL!M2:M626,"PES"))</f>
        <v>4</v>
      </c>
      <c r="CC5" s="24">
        <f>(COUNTIFS(BDNAL!I2:I626,"obrero",BDNAL!M2:M626,"AndresManuel"))+(COUNTIFS(BDNAL!I2:I626,"obrero",BDNAL!M2:M626,"morena"))+(COUNTIFS(BDNAL!I2:I626,"obrero",BDNAL!M2:M626,"pt"))+(COUNTIFS(BDNAL!I2:I626,"obrero",BDNAL!M2:M626,"PES"))</f>
        <v>24</v>
      </c>
      <c r="CD5" s="24">
        <f>(COUNTIFS(BDNAL!I2:I626,"amadecasa",BDNAL!M2:M626,"AndresManuel"))+(COUNTIFS(BDNAL!I2:I626,"amadecasa",BDNAL!M2:M626,"morena"))+(COUNTIFS(BDNAL!I2:I626,"amadecasa",BDNAL!M2:M626,"pt"))+(COUNTIFS(BDNAL!I2:I626,"amadecasa",BDNAL!M2:M626,"PES"))</f>
        <v>44</v>
      </c>
      <c r="CE5" s="24">
        <f>(COUNTIFS(BDNAL!I2:I626,"estudiante",BDNAL!M2:M626,"AndresManuel"))+(COUNTIFS(BDNAL!I2:I626,"estudiante",BDNAL!M2:M626,"morena"))+(COUNTIFS(BDNAL!I2:I626,"estudiante",BDNAL!M2:M626,"pt"))+(COUNTIFS(BDNAL!I2:I626,"estudiante",BDNAL!M2:M626,"PES"))</f>
        <v>43</v>
      </c>
      <c r="CF5" s="24">
        <f>(COUNTIFS(BDNAL!I2:I626,"maestro",BDNAL!M2:M626,"AndresManuel"))+(COUNTIFS(BDNAL!I2:I626,"maestro",BDNAL!M2:M626,"morena"))+(COUNTIFS(BDNAL!I2:I626,"maestro",BDNAL!M2:M626,"pt"))+(COUNTIFS(BDNAL!I2:I626,"maestro",BDNAL!M2:M626,"PES"))</f>
        <v>6</v>
      </c>
      <c r="CG5" s="24">
        <f>(COUNTIFS(BDNAL!I2:I626,"desempleado",BDNAL!M2:M626,"AndresManuel"))+(COUNTIFS(BDNAL!I2:I626,"desempleado",BDNAL!M2:M626,"morena"))+(COUNTIFS(BDNAL!I2:I626,"desempleado",BDNAL!M2:M626,"pt"))+(COUNTIFS(BDNAL!I2:I626,"desempleado",BDNAL!M2:M626,"PES"))</f>
        <v>11</v>
      </c>
      <c r="CH5" s="24">
        <f>(COUNTIFS(BDNAL!I2:I626,"jubilado",BDNAL!M2:M626,"AndresManuel"))+(COUNTIFS(BDNAL!I2:I626,"jubilado",BDNAL!M2:M626,"morena"))+(COUNTIFS(BDNAL!I2:I626,"jubilado",BDNAL!M2:M626,"pt"))+(COUNTIFS(BDNAL!I2:I626,"jubilado",BDNAL!M2:M626,"PES"))</f>
        <v>11</v>
      </c>
      <c r="CI5" s="24">
        <f>(COUNTIFS(BDNAL!I2:I626,"otro",BDNAL!M2:M626,"AndresManuel"))+(COUNTIFS(BDNAL!I2:I626,"otro",BDNAL!M2:M626,"morena"))+(COUNTIFS(BDNAL!I2:I626,"otro",BDNAL!M2:M626,"pt"))+(COUNTIFS(BDNAL!I2:I626,"otro",BDNAL!M2:M626,"PES"))</f>
        <v>0</v>
      </c>
      <c r="CJ5" s="24">
        <f>(COUNTIFS(BDNAL!I2:I626,"nsnc",BDNAL!M2:M626,"AndresManuel"))+(COUNTIFS(BDNAL!I2:I626,"nsnc",BDNAL!M2:M626,"morena"))+(COUNTIFS(BDNAL!I2:I626,"nsnc",BDNAL!M2:M626,"pt"))+(COUNTIFS(BDNAL!I2:I626,"nsnc",BDNAL!M2:M626,"PES"))</f>
        <v>0</v>
      </c>
      <c r="CK5" s="24">
        <f t="shared" si="21"/>
        <v>243</v>
      </c>
      <c r="CL5" s="27"/>
      <c r="CM5" s="4" t="str">
        <f t="shared" si="22"/>
        <v>Andrés Manuel López Obrador</v>
      </c>
      <c r="CN5" s="24">
        <f>(COUNTIFS(BDNAL!J2:J626,"pan",BDNAL!M2:M626,"AndresManuel"))+(COUNTIFS(BDNAL!J2:J626,"pan",BDNAL!M2:M626,"morena"))+(COUNTIFS(BDNAL!J2:J626,"pan",BDNAL!M2:M626,"pt"))+(COUNTIFS(BDNAL!J2:J626,"pan",BDNAL!M2:M626,"PES"))</f>
        <v>32</v>
      </c>
      <c r="CO5" s="24">
        <f>(COUNTIFS(BDNAL!J2:J626,"pri",BDNAL!M2:M626,"AndresManuel"))+(COUNTIFS(BDNAL!J2:J626,"pri",BDNAL!M2:M626,"morena"))+(COUNTIFS(BDNAL!J2:J626,"pri",BDNAL!M2:M626,"pt"))+(COUNTIFS(BDNAL!J2:J626,"pri",BDNAL!M2:M626,"PES"))</f>
        <v>121</v>
      </c>
      <c r="CP5" s="24">
        <f>(COUNTIFS(BDNAL!J2:J626,"prd",BDNAL!M2:M626,"AndresManuel"))+(COUNTIFS(BDNAL!J2:J626,"prd",BDNAL!M2:M626,"morena"))+(COUNTIFS(BDNAL!J2:J626,"prd",BDNAL!M2:M626,"pt"))+(COUNTIFS(BDNAL!J2:J626,"prd",BDNAL!M2:M626,"PES"))</f>
        <v>46</v>
      </c>
      <c r="CQ5" s="24">
        <f>(COUNTIFS(BDNAL!J2:J626,"pt",BDNAL!M2:M626,"AndresManuel"))+(COUNTIFS(BDNAL!J2:J626,"pt",BDNAL!M2:M626,"morena"))+(COUNTIFS(BDNAL!J2:J626,"pt",BDNAL!M2:M626,"pt"))+(COUNTIFS(BDNAL!J2:J626,"pt",BDNAL!M2:M626,"PES"))</f>
        <v>5</v>
      </c>
      <c r="CR5" s="24">
        <f>(COUNTIFS(BDNAL!J2:J626,"pvem",BDNAL!M2:M626,"AndresManuel"))+(COUNTIFS(BDNAL!J2:J626,"pvem",BDNAL!M2:M626,"morena"))+(COUNTIFS(BDNAL!J2:J626,"pvem",BDNAL!M2:M626,"pt"))+(COUNTIFS(BDNAL!J2:J626,"pvem",BDNAL!M2:M626,"PES"))</f>
        <v>14</v>
      </c>
      <c r="CS5" s="24">
        <f>(COUNTIFS(BDNAL!J2:J626,"MC",BDNAL!M2:M626,"AndresManuel"))+(COUNTIFS(BDNAL!J2:J626,"MC",BDNAL!M2:M626,"morena"))+(COUNTIFS(BDNAL!J2:J626,"MC",BDNAL!M2:M626,"pt"))+(COUNTIFS(BDNAL!J2:J626,"MC",BDNAL!M2:M626,"PES"))</f>
        <v>4</v>
      </c>
      <c r="CT5" s="24">
        <f>(COUNTIFS(BDNAL!J2:J626,"PNA",BDNAL!M2:M626,"AndresManuel"))+(COUNTIFS(BDNAL!J2:J626,"PNA",BDNAL!M2:M626,"morena"))+(COUNTIFS(BDNAL!J2:J626,"PNA",BDNAL!M2:M626,"pt"))+(COUNTIFS(BDNAL!J2:J626,"PNA",BDNAL!M2:M626,"PES"))</f>
        <v>2</v>
      </c>
      <c r="CU5" s="24">
        <f>(COUNTIFS(BDNAL!J2:J626,"morena",BDNAL!M2:M626,"AndresManuel"))+(COUNTIFS(BDNAL!J2:J626,"morena",BDNAL!M2:M626,"morena"))+(COUNTIFS(BDNAL!J2:J626,"morena",BDNAL!M2:M626,"pt"))+(COUNTIFS(BDNAL!J2:J626,"morena",BDNAL!M2:M626,"PES"))</f>
        <v>5</v>
      </c>
      <c r="CV5" s="24">
        <f>(COUNTIFS(BDNAL!J2:J626,"PES",BDNAL!M2:M626,"AndresManuel"))+(COUNTIFS(BDNAL!J2:J626,"PES",BDNAL!M2:M626,"morena"))+(COUNTIFS(BDNAL!J2:J626,"PES",BDNAL!M2:M626,"pt"))+(COUNTIFS(BDNAL!J2:J626,"PES",BDNAL!M2:M626,"PES"))</f>
        <v>2</v>
      </c>
      <c r="CW5" s="24">
        <f>(COUNTIFS(BDNAL!J2:J626,"otro",BDNAL!M2:M626,"AndresManuel"))+(COUNTIFS(BDNAL!J2:J626,"otro",BDNAL!M2:M626,"morena"))+(COUNTIFS(BDNAL!J2:J626,"otro",BDNAL!M2:M626,"pt"))+(COUNTIFS(BDNAL!J2:J626,"otro",BDNAL!M2:M626,"PES"))</f>
        <v>0</v>
      </c>
      <c r="CX5" s="24">
        <f>(COUNTIFS(BDNAL!J2:J626,"ninguno",BDNAL!M2:M626,"AndresManuel"))+(COUNTIFS(BDNAL!J2:J626,"ninguno",BDNAL!M2:M626,"morena"))+(COUNTIFS(BDNAL!J2:J626,"ninguno",BDNAL!M2:M626,"pt"))+(COUNTIFS(BDNAL!J2:J626,"ninguno",BDNAL!M2:M626,"PES"))</f>
        <v>0</v>
      </c>
      <c r="CY5" s="24">
        <f>(COUNTIFS(BDNAL!J2:J626,"nsnc",BDNAL!M2:M626,"AndresManuel"))+(COUNTIFS(BDNAL!J2:J626,"nsnc",BDNAL!M2:M626,"morena"))+(COUNTIFS(BDNAL!J2:J626,"nsnc",BDNAL!M2:M626,"pt"))+(COUNTIFS(BDNAL!J2:J626,"nsnc",BDNAL!M2:M626,"PES"))</f>
        <v>12</v>
      </c>
      <c r="CZ5" s="22">
        <f t="shared" si="23"/>
        <v>243</v>
      </c>
      <c r="DA5" s="33"/>
      <c r="DB5" s="4" t="str">
        <f>CM8</f>
        <v>Ns/nc</v>
      </c>
      <c r="DC5" s="10">
        <f>DD5/A1</f>
        <v>1.2800000000000001E-2</v>
      </c>
      <c r="DD5" s="4">
        <f>BDNAL!N629</f>
        <v>8</v>
      </c>
      <c r="DF5" s="29" t="s">
        <v>122</v>
      </c>
      <c r="DG5" s="32">
        <f t="shared" si="24"/>
        <v>0.30880000000000002</v>
      </c>
      <c r="DH5" s="37">
        <f>BDNAL!O629</f>
        <v>193</v>
      </c>
      <c r="DJ5" s="29" t="s">
        <v>122</v>
      </c>
      <c r="DK5" s="32">
        <f t="shared" si="25"/>
        <v>0.3216</v>
      </c>
      <c r="DL5" s="37">
        <f>BDNAL!P629</f>
        <v>201</v>
      </c>
      <c r="DN5" s="4" t="s">
        <v>103</v>
      </c>
      <c r="DO5" s="10">
        <f>DP5/A1</f>
        <v>0.23680000000000001</v>
      </c>
      <c r="DP5" s="4">
        <f>BDNAL!Q629</f>
        <v>148</v>
      </c>
      <c r="DR5" s="6" t="s">
        <v>40</v>
      </c>
      <c r="DS5" s="10">
        <f>DT5/A1</f>
        <v>2.4E-2</v>
      </c>
      <c r="DT5" s="4">
        <f>BDNAL!R629</f>
        <v>15</v>
      </c>
      <c r="DV5" s="29" t="s">
        <v>4</v>
      </c>
      <c r="DW5" s="32">
        <f t="shared" si="26"/>
        <v>6.4000000000000003E-3</v>
      </c>
      <c r="DX5" s="37">
        <f>BDNAL!S629</f>
        <v>4</v>
      </c>
      <c r="DZ5" s="37" t="str">
        <f>DV11</f>
        <v>Andrés Manuel López Obrador</v>
      </c>
      <c r="EA5" s="42">
        <f>DW11</f>
        <v>1.7600000000000001E-2</v>
      </c>
      <c r="EB5" s="29" t="str">
        <f>DV12</f>
        <v>Morena</v>
      </c>
      <c r="EC5" s="32">
        <f>DW12</f>
        <v>2.24E-2</v>
      </c>
      <c r="ED5" s="29" t="str">
        <f>DV13</f>
        <v>PT</v>
      </c>
      <c r="EE5" s="32">
        <f>DW13</f>
        <v>0</v>
      </c>
      <c r="EF5" s="29" t="str">
        <f>DV14</f>
        <v>PES</v>
      </c>
      <c r="EG5" s="32">
        <f>DW14</f>
        <v>1.6000000000000001E-3</v>
      </c>
      <c r="EH5" s="32">
        <f t="shared" si="27"/>
        <v>4.1599999999999998E-2</v>
      </c>
      <c r="EI5" s="39"/>
    </row>
    <row r="6" spans="1:139" x14ac:dyDescent="0.3">
      <c r="B6" s="13"/>
      <c r="E6" s="8" t="s">
        <v>46</v>
      </c>
      <c r="F6" s="13">
        <f t="shared" si="0"/>
        <v>0.42399999999999999</v>
      </c>
      <c r="G6" s="4">
        <f>BDNAL!H630</f>
        <v>265</v>
      </c>
      <c r="I6" s="4" t="s">
        <v>49</v>
      </c>
      <c r="J6" s="13">
        <f t="shared" si="6"/>
        <v>1.7600000000000001E-2</v>
      </c>
      <c r="K6" s="4">
        <f>BDNAL!I630</f>
        <v>11</v>
      </c>
      <c r="M6" s="4" t="s">
        <v>17</v>
      </c>
      <c r="N6" s="10">
        <f t="shared" si="7"/>
        <v>0.12640000000000001</v>
      </c>
      <c r="O6" s="4">
        <f>BDNAL!J630</f>
        <v>79</v>
      </c>
      <c r="Q6" s="4" t="s">
        <v>9</v>
      </c>
      <c r="R6" s="10">
        <f>S6/$A$1</f>
        <v>4.7999999999999996E-3</v>
      </c>
      <c r="S6" s="17">
        <f>BDNAL!K630</f>
        <v>3</v>
      </c>
      <c r="U6" s="4" t="s">
        <v>21</v>
      </c>
      <c r="V6" s="10">
        <f t="shared" si="8"/>
        <v>5.9200000000000003E-2</v>
      </c>
      <c r="W6" s="6">
        <f>BDNAL!L630</f>
        <v>37</v>
      </c>
      <c r="Y6" s="29" t="s">
        <v>7</v>
      </c>
      <c r="Z6" s="32">
        <f t="shared" si="9"/>
        <v>1.44E-2</v>
      </c>
      <c r="AA6" s="37">
        <f>BDNAL!M630</f>
        <v>9</v>
      </c>
      <c r="AB6" s="37">
        <f>SUM(AA3:AA6)</f>
        <v>167</v>
      </c>
      <c r="AC6" s="37" t="str">
        <f t="shared" ref="AC6:AD8" si="29">Y15</f>
        <v>Jaime Rodríguez "El Bronco"</v>
      </c>
      <c r="AD6" s="39">
        <f t="shared" si="29"/>
        <v>7.0400000000000004E-2</v>
      </c>
      <c r="AF6" s="32"/>
      <c r="AH6" s="32"/>
      <c r="AJ6" s="32"/>
      <c r="AK6" s="32"/>
      <c r="AL6" s="33"/>
      <c r="AM6" s="4" t="str">
        <f t="shared" si="1"/>
        <v>Jaime Rodríguez "El Bronco"</v>
      </c>
      <c r="AN6" s="10">
        <f t="shared" si="10"/>
        <v>3.3599999999999998E-2</v>
      </c>
      <c r="AO6" s="10">
        <f t="shared" si="11"/>
        <v>3.6799999999999999E-2</v>
      </c>
      <c r="AP6" s="22">
        <f>COUNTIFS(BDNAL!F2:F626,"masculino",BDNAL!M2:M626,"JAIMERODRIGUEZ")</f>
        <v>21</v>
      </c>
      <c r="AQ6" s="22">
        <f>COUNTIFS(BDNAL!F2:F626,"femenino",BDNAL!M2:M626,"JAIMERODRIGUEZ")</f>
        <v>23</v>
      </c>
      <c r="AR6" s="22">
        <f t="shared" si="12"/>
        <v>44</v>
      </c>
      <c r="AS6" s="22"/>
      <c r="AT6" s="4" t="str">
        <f t="shared" si="2"/>
        <v>Jaime Rodríguez "El Bronco"</v>
      </c>
      <c r="AU6" s="11">
        <f t="shared" si="3"/>
        <v>1.7600000000000001E-2</v>
      </c>
      <c r="AV6" s="11">
        <f t="shared" si="3"/>
        <v>1.6E-2</v>
      </c>
      <c r="AW6" s="11">
        <f t="shared" si="3"/>
        <v>1.9199999999999998E-2</v>
      </c>
      <c r="AX6" s="11">
        <f t="shared" si="3"/>
        <v>1.2800000000000001E-2</v>
      </c>
      <c r="AY6" s="11">
        <f t="shared" si="3"/>
        <v>4.7999999999999996E-3</v>
      </c>
      <c r="AZ6" s="11">
        <f t="shared" si="3"/>
        <v>0</v>
      </c>
      <c r="BA6" s="22">
        <f>(COUNTIFS(BDNAL!G2:G626,"&lt;=25",BDNAL!M2:M626,"JAIMERODRIGUEZ"))</f>
        <v>11</v>
      </c>
      <c r="BB6" s="22">
        <f>(COUNTIFS(BDNAL!G2:G626,"&gt;=26",BDNAL!G2:G626,"&lt;=35",BDNAL!M2:M626,"JAIMERODRIGUEZ"))</f>
        <v>10</v>
      </c>
      <c r="BC6" s="22">
        <f>(COUNTIFS(BDNAL!G2:G626,"&gt;=36",BDNAL!G2:G626,"&lt;=45",BDNAL!M2:M626,"JAIMERODRIGUEZ"))</f>
        <v>12</v>
      </c>
      <c r="BD6" s="22">
        <f>(COUNTIFS(BDNAL!G2:G626,"&gt;=46",BDNAL!G2:G626,"&lt;=55",BDNAL!M2:M626,"JAIMERODRIGUEZ"))</f>
        <v>8</v>
      </c>
      <c r="BE6" s="22">
        <f>(COUNTIFS(BDNAL!G2:G626,"&gt;=56",BDNAL!G2:G626,"&lt;=64",BDNAL!M2:M626,"JAIMERODRIGUEZ"))</f>
        <v>3</v>
      </c>
      <c r="BF6" s="22">
        <f>(COUNTIFS(BDNAL!G2:G626,"&gt;=65",BDNAL!M2:M626,"JAIMERODRIGUEZ"))</f>
        <v>0</v>
      </c>
      <c r="BG6" s="25">
        <f t="shared" si="4"/>
        <v>44</v>
      </c>
      <c r="BH6" s="27"/>
      <c r="BI6" s="4" t="str">
        <f t="shared" si="13"/>
        <v>Jaime Rodríguez "El Bronco"</v>
      </c>
      <c r="BJ6" s="28">
        <f t="shared" si="14"/>
        <v>0</v>
      </c>
      <c r="BK6" s="28">
        <f t="shared" si="15"/>
        <v>1.6000000000000001E-3</v>
      </c>
      <c r="BL6" s="28">
        <f t="shared" si="16"/>
        <v>9.5999999999999992E-3</v>
      </c>
      <c r="BM6" s="28">
        <f t="shared" si="17"/>
        <v>2.4E-2</v>
      </c>
      <c r="BN6" s="28">
        <f t="shared" si="18"/>
        <v>3.5200000000000002E-2</v>
      </c>
      <c r="BO6" s="28">
        <f t="shared" si="19"/>
        <v>0</v>
      </c>
      <c r="BP6" s="27">
        <f>(COUNTIFS(BDNAL!H2:H626,"NADA",BDNAL!M2:M626,"JAIMERODRIGUEZ"))</f>
        <v>0</v>
      </c>
      <c r="BQ6" s="27">
        <f>(COUNTIFS(BDNAL!H2:H626,"primaria",BDNAL!M2:M626,"JAIMERODRIGUEZ"))</f>
        <v>1</v>
      </c>
      <c r="BR6" s="27">
        <f>(COUNTIFS(BDNAL!H2:H626,"secundaria",BDNAL!M2:M626,"JAIMERODRIGUEZ"))</f>
        <v>6</v>
      </c>
      <c r="BS6" s="27">
        <f>(COUNTIFS(BDNAL!H2:H626,"preparatoria",BDNAL!M2:M626,"JAIMERODRIGUEZ"))</f>
        <v>15</v>
      </c>
      <c r="BT6" s="27">
        <f>(COUNTIFS(BDNAL!H2:H626,"SUPERIOR",BDNAL!M2:M626,"JAIMERODRIGUEZ"))</f>
        <v>22</v>
      </c>
      <c r="BU6" s="27">
        <f>(COUNTIFS(BDNAL!H2:H626,"NSNC",BDNAL!M2:M626,"JAIMERODRIGUEZ"))</f>
        <v>0</v>
      </c>
      <c r="BV6" s="27">
        <f t="shared" si="28"/>
        <v>44</v>
      </c>
      <c r="BW6" s="27"/>
      <c r="BX6" s="4" t="str">
        <f t="shared" si="20"/>
        <v>Jaime Rodríguez "El Bronco"</v>
      </c>
      <c r="BY6" s="24">
        <f>(COUNTIFS(BDNAL!I2:I626,"empleadopublico(nomaestro)",BDNAL!M2:M626,"JAIMERODRIGUEZ"))</f>
        <v>4</v>
      </c>
      <c r="BZ6" s="24">
        <f>(COUNTIFS(BDNAL!I2:I626,"trabajadorcuentapropia",BDNAL!M2:M626,"JAIMERODRIGUEZ"))</f>
        <v>5</v>
      </c>
      <c r="CA6" s="24">
        <f>(COUNTIFS(BDNAL!I2:I626,"sectorprivado(nomaestro)",BDNAL!M2:M626,"JAIMERODRIGUEZ"))</f>
        <v>5</v>
      </c>
      <c r="CB6" s="24">
        <f>(COUNTIFS(BDNAL!I2:I626,"sectoragropecuario",BDNAL!M2:M626,"JAIMERODRIGUEZ"))</f>
        <v>0</v>
      </c>
      <c r="CC6" s="24">
        <f>(COUNTIFS(BDNAL!I2:I626,"obrero",BDNAL!M2:M626,"JAIMERODRIGUEZ"))</f>
        <v>4</v>
      </c>
      <c r="CD6" s="24">
        <f>(COUNTIFS(BDNAL!I2:I626,"amadecasa",BDNAL!M2:M626,"JAIMERODRIGUEZ"))</f>
        <v>10</v>
      </c>
      <c r="CE6" s="24">
        <f>(COUNTIFS(BDNAL!I2:I626,"estudiante",BDNAL!M2:M626,"JAIMERODRIGUEZ"))</f>
        <v>8</v>
      </c>
      <c r="CF6" s="24">
        <f>(COUNTIFS(BDNAL!I2:I626,"maestro",BDNAL!M2:M626,"JAIMERODRIGUEZ"))</f>
        <v>4</v>
      </c>
      <c r="CG6" s="24">
        <f>(COUNTIFS(BDNAL!I2:I626,"desempleado",BDNAL!M2:M626,"JAIMERODRIGUEZ"))</f>
        <v>3</v>
      </c>
      <c r="CH6" s="24">
        <f>(COUNTIFS(BDNAL!I2:I626,"jubilado",BDNAL!M2:M626,"JAIMERODRIGUEZ"))</f>
        <v>1</v>
      </c>
      <c r="CI6" s="24">
        <f>(COUNTIFS(BDNAL!I2:I626,"otro",BDNAL!M2:M626,"JAIMERODRIGUEZ"))</f>
        <v>0</v>
      </c>
      <c r="CJ6" s="24">
        <f>(COUNTIFS(BDNAL!I2:I626,"nsnc",BDNAL!M2:M626,"JAIMERODRIGUEZ"))</f>
        <v>0</v>
      </c>
      <c r="CK6" s="24">
        <f t="shared" si="21"/>
        <v>44</v>
      </c>
      <c r="CL6" s="27"/>
      <c r="CM6" s="4" t="str">
        <f t="shared" si="22"/>
        <v>Jaime Rodríguez "El Bronco"</v>
      </c>
      <c r="CN6" s="24">
        <f>(COUNTIFS(BDNAL!J2:J626,"pan",BDNAL!M2:M626,"JAIMERODRIGUEZ"))</f>
        <v>5</v>
      </c>
      <c r="CO6" s="24">
        <f>(COUNTIFS(BDNAL!J2:J626,"pri",BDNAL!M2:M626,"JAIMERODRIGUEZ"))</f>
        <v>4</v>
      </c>
      <c r="CP6" s="24">
        <f>(COUNTIFS(BDNAL!J2:J626,"prd",BDNAL!M2:M626,"JAIMERODRIGUEZ"))</f>
        <v>4</v>
      </c>
      <c r="CQ6" s="24">
        <f>(COUNTIFS(BDNAL!J2:J626,"pt",BDNAL!M2:M626,"JAIMERODRIGUEZ"))</f>
        <v>7</v>
      </c>
      <c r="CR6" s="24">
        <f>(COUNTIFS(BDNAL!J2:J626,"pvem",BDNAL!M2:M626,"JAIMERODRIGUEZ"))</f>
        <v>2</v>
      </c>
      <c r="CS6" s="24">
        <f>(COUNTIFS(BDNAL!J2:J626,"MC",BDNAL!M2:M626,"JAIMERODRIGUEZ"))</f>
        <v>2</v>
      </c>
      <c r="CT6" s="24">
        <f>(COUNTIFS(BDNAL!J2:J626,"PNA",BDNAL!M2:M626,"JAIMERODRIGUEZ"))</f>
        <v>3</v>
      </c>
      <c r="CU6" s="24">
        <f>(COUNTIFS(BDNAL!J2:J626,"morena",BDNAL!M2:M626,"JAIMERODRIGUEZ"))</f>
        <v>4</v>
      </c>
      <c r="CV6" s="24">
        <f>(COUNTIFS(BDNAL!J2:J626,"PES",BDNAL!M2:M626,"JAIMERODRIGUEZ"))</f>
        <v>0</v>
      </c>
      <c r="CW6" s="24">
        <f>(COUNTIFS(BDNAL!J2:J626,"otro",BDNAL!M2:M626,"JAIMERODRIGUEZ"))</f>
        <v>0</v>
      </c>
      <c r="CX6" s="24">
        <f>(COUNTIFS(BDNAL!J2:J626,"ninguno",BDNAL!M2:M626,"JAIMERODRIGUEZ"))</f>
        <v>0</v>
      </c>
      <c r="CY6" s="24">
        <f>(COUNTIFS(BDNAL!J2:J626,"nsnc",BDNAL!M2:M626,"JAIMERODRIGUEZ"))</f>
        <v>13</v>
      </c>
      <c r="CZ6" s="22">
        <f t="shared" si="23"/>
        <v>44</v>
      </c>
      <c r="DA6" s="33"/>
      <c r="DF6" s="29" t="s">
        <v>109</v>
      </c>
      <c r="DG6" s="32">
        <f t="shared" si="24"/>
        <v>7.0400000000000004E-2</v>
      </c>
      <c r="DH6" s="37">
        <f>BDNAL!O630</f>
        <v>44</v>
      </c>
      <c r="DJ6" s="29" t="s">
        <v>109</v>
      </c>
      <c r="DK6" s="32">
        <f t="shared" si="25"/>
        <v>0.2288</v>
      </c>
      <c r="DL6" s="37">
        <f>BDNAL!P630</f>
        <v>143</v>
      </c>
      <c r="DN6" s="6" t="s">
        <v>104</v>
      </c>
      <c r="DO6" s="10">
        <f>DP6/A1</f>
        <v>6.4000000000000003E-3</v>
      </c>
      <c r="DP6" s="4">
        <f>BDNAL!Q630</f>
        <v>4</v>
      </c>
      <c r="DT6" s="4">
        <f>SUM(DT3:DT5)</f>
        <v>625</v>
      </c>
      <c r="DV6" s="29" t="s">
        <v>7</v>
      </c>
      <c r="DW6" s="32">
        <f t="shared" si="26"/>
        <v>0</v>
      </c>
      <c r="DX6" s="37">
        <f>BDNAL!S630</f>
        <v>0</v>
      </c>
      <c r="DY6" s="37">
        <f>SUM(DX3:DX6)</f>
        <v>38</v>
      </c>
      <c r="DZ6" s="37" t="str">
        <f t="shared" ref="DZ6:DZ8" si="30">DV15</f>
        <v>Jaime Rodríguez "El Bronco"</v>
      </c>
      <c r="EA6" s="42">
        <f>DW15</f>
        <v>9.5999999999999992E-3</v>
      </c>
      <c r="EC6" s="32"/>
      <c r="EE6" s="32"/>
      <c r="EG6" s="32"/>
      <c r="EH6" s="32"/>
      <c r="EI6" s="39"/>
    </row>
    <row r="7" spans="1:139" x14ac:dyDescent="0.3">
      <c r="B7" s="13"/>
      <c r="E7" s="8" t="s">
        <v>47</v>
      </c>
      <c r="F7" s="13">
        <f t="shared" si="0"/>
        <v>0.38879999999999998</v>
      </c>
      <c r="G7" s="4">
        <f>BDNAL!H631</f>
        <v>243</v>
      </c>
      <c r="I7" s="4" t="s">
        <v>50</v>
      </c>
      <c r="J7" s="13">
        <f t="shared" si="6"/>
        <v>6.4000000000000001E-2</v>
      </c>
      <c r="K7" s="4">
        <f>BDNAL!I631</f>
        <v>40</v>
      </c>
      <c r="M7" s="4" t="s">
        <v>11</v>
      </c>
      <c r="N7" s="10">
        <f t="shared" si="7"/>
        <v>4.1599999999999998E-2</v>
      </c>
      <c r="O7" s="4">
        <f>BDNAL!J631</f>
        <v>26</v>
      </c>
      <c r="R7" s="10">
        <f>SUM(R3:R6)</f>
        <v>1</v>
      </c>
      <c r="S7" s="7">
        <f>SUM(S3:S6)</f>
        <v>625</v>
      </c>
      <c r="U7" s="8" t="s">
        <v>22</v>
      </c>
      <c r="V7" s="10">
        <f t="shared" si="8"/>
        <v>0.08</v>
      </c>
      <c r="W7" s="6">
        <f>BDNAL!L631</f>
        <v>50</v>
      </c>
      <c r="Y7" s="29" t="s">
        <v>107</v>
      </c>
      <c r="Z7" s="32">
        <f t="shared" si="9"/>
        <v>0.16159999999999999</v>
      </c>
      <c r="AA7" s="37">
        <f>BDNAL!M631</f>
        <v>101</v>
      </c>
      <c r="AC7" s="37" t="str">
        <f t="shared" si="29"/>
        <v xml:space="preserve">Ninguno </v>
      </c>
      <c r="AD7" s="39">
        <f t="shared" si="29"/>
        <v>3.6799999999999999E-2</v>
      </c>
      <c r="AK7" s="32"/>
      <c r="AL7" s="33"/>
      <c r="AM7" s="4" t="str">
        <f t="shared" si="1"/>
        <v xml:space="preserve">Ninguno </v>
      </c>
      <c r="AN7" s="10">
        <f t="shared" si="10"/>
        <v>1.7600000000000001E-2</v>
      </c>
      <c r="AO7" s="10">
        <f t="shared" si="11"/>
        <v>1.9199999999999998E-2</v>
      </c>
      <c r="AP7" s="22">
        <f>COUNTIFS(BDNAL!F2:F626,"masculino",BDNAL!M2:M626,"Ninguno")</f>
        <v>11</v>
      </c>
      <c r="AQ7" s="22">
        <f>COUNTIFS(BDNAL!F2:F626,"femenino",BDNAL!M2:M626,"ninguno")</f>
        <v>12</v>
      </c>
      <c r="AR7" s="22">
        <f>SUM(AP7:AQ7)</f>
        <v>23</v>
      </c>
      <c r="AS7" s="22"/>
      <c r="AT7" s="4" t="str">
        <f t="shared" si="2"/>
        <v xml:space="preserve">Ninguno </v>
      </c>
      <c r="AU7" s="11">
        <f t="shared" ref="AU7:AU8" si="31">BA7/$A$1</f>
        <v>9.5999999999999992E-3</v>
      </c>
      <c r="AV7" s="11">
        <f t="shared" ref="AV7:AV8" si="32">BB7/$A$1</f>
        <v>9.5999999999999992E-3</v>
      </c>
      <c r="AW7" s="11">
        <f t="shared" ref="AW7:AW8" si="33">BC7/$A$1</f>
        <v>8.0000000000000002E-3</v>
      </c>
      <c r="AX7" s="11">
        <f t="shared" ref="AX7:AX8" si="34">BD7/$A$1</f>
        <v>6.4000000000000003E-3</v>
      </c>
      <c r="AY7" s="11">
        <f t="shared" ref="AY7:AY8" si="35">BE7/$A$1</f>
        <v>1.6000000000000001E-3</v>
      </c>
      <c r="AZ7" s="11">
        <f t="shared" ref="AZ7:AZ8" si="36">BF7/$A$1</f>
        <v>1.6000000000000001E-3</v>
      </c>
      <c r="BA7" s="22">
        <f>(COUNTIFS(BDNAL!G2:G626,"&lt;=25",BDNAL!M2:M626,"ninguno"))</f>
        <v>6</v>
      </c>
      <c r="BB7" s="22">
        <f>(COUNTIFS(BDNAL!G2:G626,"&gt;=26",BDNAL!G2:G626,"&lt;=35",BDNAL!M2:M626,"ninguno"))</f>
        <v>6</v>
      </c>
      <c r="BC7" s="22">
        <f>(COUNTIFS(BDNAL!G2:G626,"&gt;=36",BDNAL!G2:G626,"&lt;=45",BDNAL!M2:M626,"ninguno"))</f>
        <v>5</v>
      </c>
      <c r="BD7" s="22">
        <f>(COUNTIFS(BDNAL!G2:G626,"&gt;=46",BDNAL!G2:G626,"&lt;=55",BDNAL!M2:M626,"ninguno"))</f>
        <v>4</v>
      </c>
      <c r="BE7" s="22">
        <f>(COUNTIFS(BDNAL!G2:G626,"&gt;=56",BDNAL!G2:G626,"&lt;=64",BDNAL!M2:M626,"ninguno"))</f>
        <v>1</v>
      </c>
      <c r="BF7" s="22">
        <f>(COUNTIFS(BDNAL!G2:G626,"&gt;=65",BDNAL!M2:M626,"ninguno"))</f>
        <v>1</v>
      </c>
      <c r="BG7" s="25">
        <f>SUM(BA7:BF7)</f>
        <v>23</v>
      </c>
      <c r="BH7" s="27"/>
      <c r="BI7" s="4" t="str">
        <f t="shared" si="13"/>
        <v xml:space="preserve">Ninguno </v>
      </c>
      <c r="BJ7" s="28">
        <f t="shared" si="14"/>
        <v>0</v>
      </c>
      <c r="BK7" s="28">
        <f t="shared" si="15"/>
        <v>6.4000000000000003E-3</v>
      </c>
      <c r="BL7" s="28">
        <f t="shared" si="16"/>
        <v>8.0000000000000002E-3</v>
      </c>
      <c r="BM7" s="28">
        <f t="shared" si="17"/>
        <v>1.12E-2</v>
      </c>
      <c r="BN7" s="28">
        <f t="shared" si="18"/>
        <v>1.12E-2</v>
      </c>
      <c r="BO7" s="28">
        <f t="shared" si="19"/>
        <v>0</v>
      </c>
      <c r="BP7" s="27">
        <f>(COUNTIFS(BDNAL!H2:H626,"NADA",BDNAL!M2:M626,"NINGUNO"))</f>
        <v>0</v>
      </c>
      <c r="BQ7" s="27">
        <f>(COUNTIFS(BDNAL!H2:H626,"primaria",BDNAL!M2:M626,"ninguno"))</f>
        <v>4</v>
      </c>
      <c r="BR7" s="27">
        <f>(COUNTIFS(BDNAL!H2:H626,"secundaria",BDNAL!M2:M626,"ninguno"))</f>
        <v>5</v>
      </c>
      <c r="BS7" s="27">
        <f>(COUNTIFS(BDNAL!H2:H626,"preparatoria",BDNAL!M2:M626,"ninguno"))</f>
        <v>7</v>
      </c>
      <c r="BT7" s="27">
        <f>(COUNTIFS(BDNAL!H2:H626,"SUPERIOR",BDNAL!M2:M626,"ninguno"))</f>
        <v>7</v>
      </c>
      <c r="BU7" s="27">
        <f>(COUNTIFS(BDNAL!H2:H626,"NSNC",BDNAL!M2:M626,"ninguno"))</f>
        <v>0</v>
      </c>
      <c r="BV7" s="27">
        <f>SUM(BP7:BU7)</f>
        <v>23</v>
      </c>
      <c r="BW7" s="27"/>
      <c r="BX7" s="4" t="str">
        <f>BI7</f>
        <v xml:space="preserve">Ninguno </v>
      </c>
      <c r="BY7" s="24">
        <f>(COUNTIFS(BDNAL!I2:I626,"empleadopublico(nomaestro)",BDNAL!M2:M626,"ninguno"))</f>
        <v>2</v>
      </c>
      <c r="BZ7" s="24">
        <f>(COUNTIFS(BDNAL!I2:I626,"trabajadorcuentapropia",BDNAL!M2:M626,"ninguno"))</f>
        <v>4</v>
      </c>
      <c r="CA7" s="24">
        <f>(COUNTIFS(BDNAL!I2:I626,"sectorprivado(nomaestro)",BDNAL!M2:M626,"ninguno"))</f>
        <v>5</v>
      </c>
      <c r="CB7" s="24">
        <f>(COUNTIFS(BDNAL!I2:I626,"sectoragropecuario",BDNAL!M2:M626,"ninguno"))</f>
        <v>0</v>
      </c>
      <c r="CC7" s="24">
        <f>(COUNTIFS(BDNAL!I2:I626,"obrero",BDNAL!M2:M626,"ninguno"))</f>
        <v>2</v>
      </c>
      <c r="CD7" s="24">
        <f>(COUNTIFS(BDNAL!I2:I626,"amadecasa",BDNAL!M2:M626,"ninguno"))</f>
        <v>6</v>
      </c>
      <c r="CE7" s="24">
        <f>(COUNTIFS(BDNAL!I2:I626,"estudiante",BDNAL!M2:M626,"ninguno"))</f>
        <v>3</v>
      </c>
      <c r="CF7" s="24">
        <f>(COUNTIFS(BDNAL!I2:I626,"maestro",BDNAL!M2:M626,"ninguno"))</f>
        <v>0</v>
      </c>
      <c r="CG7" s="24">
        <f>(COUNTIFS(BDNAL!I2:I626,"desempleado",BDNAL!M2:M626,"ninguno"))</f>
        <v>0</v>
      </c>
      <c r="CH7" s="24">
        <f>(COUNTIFS(BDNAL!I2:I626,"jubilado",BDNAL!M2:M626,"ninguno"))</f>
        <v>0</v>
      </c>
      <c r="CI7" s="24">
        <f>(COUNTIFS(BDNAL!I2:I626,"otro",BDNAL!M2:M626,"ninguno"))</f>
        <v>0</v>
      </c>
      <c r="CJ7" s="24">
        <f>(COUNTIFS(BDNAL!I2:I626,"nsnc",BDNAL!M2:M626,"ninguno"))</f>
        <v>1</v>
      </c>
      <c r="CK7" s="24">
        <f t="shared" si="21"/>
        <v>23</v>
      </c>
      <c r="CL7" s="27"/>
      <c r="CM7" s="4" t="str">
        <f>BX7</f>
        <v xml:space="preserve">Ninguno </v>
      </c>
      <c r="CN7" s="24">
        <f>(COUNTIFS(BDNAL!J2:J626,"pan",BDNAL!M2:M626,"ninguno"))</f>
        <v>3</v>
      </c>
      <c r="CO7" s="24">
        <f>(COUNTIFS(BDNAL!J2:J626,"pri",BDNAL!M2:M626,"ninguno"))</f>
        <v>10</v>
      </c>
      <c r="CP7" s="24">
        <f>(COUNTIFS(BDNAL!J2:J626,"prd",BDNAL!M2:M626,"ninguno"))</f>
        <v>2</v>
      </c>
      <c r="CQ7" s="24">
        <f>(COUNTIFS(BDNAL!J2:J626,"pt",BDNAL!M2:M626,"ninguno"))</f>
        <v>2</v>
      </c>
      <c r="CR7" s="24">
        <f>(COUNTIFS(BDNAL!J2:J626,"pvem",BDNAL!M2:M626,"ninguno"))</f>
        <v>1</v>
      </c>
      <c r="CS7" s="24">
        <f>(COUNTIFS(BDNAL!J2:J626,"MC",BDNAL!M2:M626,"ninguno"))</f>
        <v>2</v>
      </c>
      <c r="CT7" s="24">
        <f>(COUNTIFS(BDNAL!J2:J626,"PNA",BDNAL!M2:M626,"ninguno"))</f>
        <v>0</v>
      </c>
      <c r="CU7" s="24">
        <f>(COUNTIFS(BDNAL!J2:J626,"morena",BDNAL!M2:M626,"ninguno"))</f>
        <v>1</v>
      </c>
      <c r="CV7" s="24">
        <f>(COUNTIFS(BDNAL!J2:J626,"PES",BDNAL!M2:M626,"ninguno"))</f>
        <v>1</v>
      </c>
      <c r="CW7" s="24">
        <f>(COUNTIFS(BDNAL!J2:J626,"otro",BDNAL!M2:M626,"ninguno"))</f>
        <v>0</v>
      </c>
      <c r="CX7" s="24">
        <f>(COUNTIFS(BDNAL!J2:J626,"ninguno",BDNAL!M2:M626,"ninguno"))</f>
        <v>0</v>
      </c>
      <c r="CY7" s="24">
        <f>(COUNTIFS(BDNAL!J2:J626,"nsnc",BDNAL!M2:M626,"ninguno"))</f>
        <v>1</v>
      </c>
      <c r="CZ7" s="22">
        <f>SUM(CN7:CY7)</f>
        <v>23</v>
      </c>
      <c r="DA7" s="33"/>
      <c r="DF7" s="29" t="s">
        <v>35</v>
      </c>
      <c r="DG7" s="32">
        <f t="shared" si="24"/>
        <v>0.1376</v>
      </c>
      <c r="DH7" s="37">
        <f>BDNAL!O631</f>
        <v>86</v>
      </c>
      <c r="DJ7" s="29" t="s">
        <v>35</v>
      </c>
      <c r="DK7" s="32">
        <f t="shared" si="25"/>
        <v>0.12640000000000001</v>
      </c>
      <c r="DL7" s="37">
        <f>BDNAL!P631</f>
        <v>79</v>
      </c>
      <c r="DN7" s="6" t="s">
        <v>145</v>
      </c>
      <c r="DO7" s="10">
        <f>DP7/A1</f>
        <v>8.0000000000000002E-3</v>
      </c>
      <c r="DP7" s="4">
        <f>BDNAL!Q631</f>
        <v>5</v>
      </c>
      <c r="DV7" s="29" t="s">
        <v>107</v>
      </c>
      <c r="DW7" s="32">
        <f t="shared" si="26"/>
        <v>4.1599999999999998E-2</v>
      </c>
      <c r="DX7" s="37">
        <f>BDNAL!S631</f>
        <v>26</v>
      </c>
      <c r="DZ7" s="37" t="str">
        <f t="shared" si="30"/>
        <v>No cambiaria</v>
      </c>
      <c r="EA7" s="42">
        <f>DW16</f>
        <v>0.79039999999999999</v>
      </c>
      <c r="EH7" s="32"/>
      <c r="EI7" s="39"/>
    </row>
    <row r="8" spans="1:139" x14ac:dyDescent="0.3">
      <c r="B8" s="13"/>
      <c r="E8" s="8" t="s">
        <v>40</v>
      </c>
      <c r="F8" s="13">
        <f t="shared" si="0"/>
        <v>0</v>
      </c>
      <c r="G8" s="4">
        <f>BDNAL!H632</f>
        <v>0</v>
      </c>
      <c r="I8" s="4" t="s">
        <v>57</v>
      </c>
      <c r="J8" s="13">
        <f t="shared" si="6"/>
        <v>0.20480000000000001</v>
      </c>
      <c r="K8" s="4">
        <f>BDNAL!I632</f>
        <v>128</v>
      </c>
      <c r="M8" s="8" t="s">
        <v>7</v>
      </c>
      <c r="N8" s="10">
        <f t="shared" si="7"/>
        <v>1.9199999999999998E-2</v>
      </c>
      <c r="O8" s="4">
        <f>BDNAL!J632</f>
        <v>12</v>
      </c>
      <c r="U8" s="4" t="s">
        <v>23</v>
      </c>
      <c r="V8" s="10">
        <f t="shared" si="8"/>
        <v>2.0799999999999999E-2</v>
      </c>
      <c r="W8" s="6">
        <f>BDNAL!L632</f>
        <v>13</v>
      </c>
      <c r="Y8" s="29" t="s">
        <v>10</v>
      </c>
      <c r="Z8" s="32">
        <f t="shared" si="9"/>
        <v>4.8000000000000001E-2</v>
      </c>
      <c r="AA8" s="37">
        <f>BDNAL!M632</f>
        <v>30</v>
      </c>
      <c r="AC8" s="37" t="str">
        <f t="shared" si="29"/>
        <v>Ns/nc</v>
      </c>
      <c r="AD8" s="39">
        <f t="shared" si="29"/>
        <v>1.44E-2</v>
      </c>
      <c r="AF8" s="32"/>
      <c r="AH8" s="32"/>
      <c r="AJ8" s="32"/>
      <c r="AK8" s="32"/>
      <c r="AL8" s="33"/>
      <c r="AM8" s="4" t="str">
        <f t="shared" si="1"/>
        <v>Ns/nc</v>
      </c>
      <c r="AN8" s="10">
        <f t="shared" si="10"/>
        <v>4.7999999999999996E-3</v>
      </c>
      <c r="AO8" s="10">
        <f t="shared" si="11"/>
        <v>9.5999999999999992E-3</v>
      </c>
      <c r="AP8" s="22">
        <f>COUNTIFS(BDNAL!F2:F626,"masculino",BDNAL!M2:M626,"ns/nc")</f>
        <v>3</v>
      </c>
      <c r="AQ8" s="22">
        <f>COUNTIFS(BDNAL!F2:F626,"femenino",BDNAL!M2:M626,"ns/nc")</f>
        <v>6</v>
      </c>
      <c r="AR8" s="22">
        <f>SUM(AP8:AQ8)</f>
        <v>9</v>
      </c>
      <c r="AS8" s="22"/>
      <c r="AT8" s="4" t="str">
        <f t="shared" si="2"/>
        <v>Ns/nc</v>
      </c>
      <c r="AU8" s="11">
        <f t="shared" si="31"/>
        <v>4.7999999999999996E-3</v>
      </c>
      <c r="AV8" s="11">
        <f t="shared" si="32"/>
        <v>1.6000000000000001E-3</v>
      </c>
      <c r="AW8" s="11">
        <f t="shared" si="33"/>
        <v>1.6000000000000001E-3</v>
      </c>
      <c r="AX8" s="11">
        <f t="shared" si="34"/>
        <v>3.2000000000000002E-3</v>
      </c>
      <c r="AY8" s="11">
        <f t="shared" si="35"/>
        <v>3.2000000000000002E-3</v>
      </c>
      <c r="AZ8" s="11">
        <f t="shared" si="36"/>
        <v>0</v>
      </c>
      <c r="BA8" s="22">
        <f>(COUNTIFS(BDNAL!G2:G626,"&lt;=25",BDNAL!M2:M626,"ns/nc"))</f>
        <v>3</v>
      </c>
      <c r="BB8" s="22">
        <f>(COUNTIFS(BDNAL!G2:G626,"&gt;=26",BDNAL!G2:G626,"&lt;=35",BDNAL!M2:M626,"ns/nc"))</f>
        <v>1</v>
      </c>
      <c r="BC8" s="22">
        <f>(COUNTIFS(BDNAL!G2:G626,"&gt;=36",BDNAL!G2:G626,"&lt;=45",BDNAL!M2:M626,"ns/nc"))</f>
        <v>1</v>
      </c>
      <c r="BD8" s="22">
        <f>(COUNTIFS(BDNAL!G2:G626,"&gt;=46",BDNAL!G2:G626,"&lt;=55",BDNAL!M2:M626,"ns/nc"))</f>
        <v>2</v>
      </c>
      <c r="BE8" s="22">
        <f>(COUNTIFS(BDNAL!G2:G626,"&gt;=56",BDNAL!G2:G626,"&lt;=64",BDNAL!M2:M626,"ns/nc"))</f>
        <v>2</v>
      </c>
      <c r="BF8" s="22">
        <f>(COUNTIFS(BDNAL!G2:G626,"&gt;=65",BDNAL!M2:M626,"ns/nc"))</f>
        <v>0</v>
      </c>
      <c r="BG8" s="25">
        <f>SUM(BA8:BF8)</f>
        <v>9</v>
      </c>
      <c r="BH8" s="27"/>
      <c r="BI8" s="4" t="str">
        <f t="shared" si="13"/>
        <v>Ns/nc</v>
      </c>
      <c r="BJ8" s="28">
        <f t="shared" si="14"/>
        <v>0</v>
      </c>
      <c r="BK8" s="28">
        <f t="shared" si="15"/>
        <v>3.2000000000000002E-3</v>
      </c>
      <c r="BL8" s="28">
        <f t="shared" si="16"/>
        <v>0</v>
      </c>
      <c r="BM8" s="28">
        <f t="shared" si="17"/>
        <v>6.4000000000000003E-3</v>
      </c>
      <c r="BN8" s="28">
        <f t="shared" si="18"/>
        <v>4.7999999999999996E-3</v>
      </c>
      <c r="BO8" s="28">
        <f t="shared" si="19"/>
        <v>0</v>
      </c>
      <c r="BP8" s="27">
        <f>(COUNTIFS(BDNAL!H2:H626,"NADA",BDNAL!M2:M626,"NS/NC"))</f>
        <v>0</v>
      </c>
      <c r="BQ8" s="27">
        <f>(COUNTIFS(BDNAL!H2:H626,"primaria",BDNAL!M2:M626,"NS/NC"))</f>
        <v>2</v>
      </c>
      <c r="BR8" s="27">
        <f>(COUNTIFS(BDNAL!H2:H626,"secundaria",BDNAL!M2:M626,"NS/NC"))</f>
        <v>0</v>
      </c>
      <c r="BS8" s="27">
        <f>(COUNTIFS(BDNAL!H2:H626,"preparatoria",BDNAL!M2:M626,"NS/NC"))</f>
        <v>4</v>
      </c>
      <c r="BT8" s="27">
        <f>(COUNTIFS(BDNAL!H2:H626,"SUPERIOR",BDNAL!M2:M626,"NS/NC"))</f>
        <v>3</v>
      </c>
      <c r="BU8" s="27">
        <f>(COUNTIFS(BDNAL!H2:H626,"NSNC",BDNAL!M2:M626,"NS/NC"))</f>
        <v>0</v>
      </c>
      <c r="BV8" s="27">
        <f>SUM(BP8:BU8)</f>
        <v>9</v>
      </c>
      <c r="BW8" s="27"/>
      <c r="BX8" s="4" t="str">
        <f>BI8</f>
        <v>Ns/nc</v>
      </c>
      <c r="BY8" s="24">
        <f>(COUNTIFS(BDNAL!I2:I626,"empleadopublico(nomaestro)",BDNAL!M2:M626,"ns/nc"))</f>
        <v>0</v>
      </c>
      <c r="BZ8" s="24">
        <f>(COUNTIFS(BDNAL!I2:I626,"trabajadorcuentapropia",BDNAL!M2:M626,"ns/nc"))</f>
        <v>2</v>
      </c>
      <c r="CA8" s="24">
        <f>(COUNTIFS(BDNAL!I2:I626,"sectorprivado(nomaestro)",BDNAL!M2:M626,"ns/nc"))</f>
        <v>0</v>
      </c>
      <c r="CB8" s="24">
        <f>(COUNTIFS(BDNAL!I2:I626,"sectoragropecuario",BDNAL!M2:M626,"ns/nc"))</f>
        <v>0</v>
      </c>
      <c r="CC8" s="24">
        <f>(COUNTIFS(BDNAL!I2:I626,"obrero",BDNAL!M2:M626,"ns/nc"))</f>
        <v>1</v>
      </c>
      <c r="CD8" s="24">
        <f>(COUNTIFS(BDNAL!I2:I626,"amadecasa",BDNAL!M2:M626,"ns/nc"))</f>
        <v>4</v>
      </c>
      <c r="CE8" s="24">
        <f>(COUNTIFS(BDNAL!I2:I626,"estudiante",BDNAL!M2:M626,"ns/nc"))</f>
        <v>2</v>
      </c>
      <c r="CF8" s="24">
        <f>(COUNTIFS(BDNAL!I2:I626,"maestro",BDNAL!M2:M626,"ns/nc"))</f>
        <v>0</v>
      </c>
      <c r="CG8" s="24">
        <f>(COUNTIFS(BDNAL!I2:I626,"desempleado",BDNAL!M2:M626,"ns/nc"))</f>
        <v>0</v>
      </c>
      <c r="CH8" s="24">
        <f>(COUNTIFS(BDNAL!I2:I626,"jubilado",BDNAL!M2:M626,"ns/nc"))</f>
        <v>0</v>
      </c>
      <c r="CI8" s="24">
        <f>(COUNTIFS(BDNAL!I2:I626,"otro",BDNAL!M2:M626,"ns/nc"))</f>
        <v>0</v>
      </c>
      <c r="CJ8" s="24">
        <f>(COUNTIFS(BDNAL!I2:I626,"ns/nc",BDNAL!M2:M626,"ns/nc"))</f>
        <v>0</v>
      </c>
      <c r="CK8" s="24">
        <f t="shared" si="21"/>
        <v>9</v>
      </c>
      <c r="CL8" s="27"/>
      <c r="CM8" s="4" t="str">
        <f>BX8</f>
        <v>Ns/nc</v>
      </c>
      <c r="CN8" s="24">
        <f>(COUNTIFS(BDNAL!J2:J626,"pan",BDNAL!M2:M626,"NS/NC"))</f>
        <v>1</v>
      </c>
      <c r="CO8" s="24">
        <f>(COUNTIFS(BDNAL!J2:J626,"pri",BDNAL!M2:M626,"NS/NC"))</f>
        <v>3</v>
      </c>
      <c r="CP8" s="24">
        <f>(COUNTIFS(BDNAL!J2:J626,"prd",BDNAL!M2:M626,"NS/NC"))</f>
        <v>0</v>
      </c>
      <c r="CQ8" s="24">
        <f>(COUNTIFS(BDNAL!J2:J626,"pt",BDNAL!M2:M626,"NS/NC"))</f>
        <v>0</v>
      </c>
      <c r="CR8" s="24">
        <f>(COUNTIFS(BDNAL!J2:J626,"pvem",BDNAL!M2:M626,"NS/NC"))</f>
        <v>1</v>
      </c>
      <c r="CS8" s="24">
        <f>(COUNTIFS(BDNAL!J2:J626,"MC",BDNAL!M2:M626,"NS/NC"))</f>
        <v>0</v>
      </c>
      <c r="CT8" s="24">
        <f>(COUNTIFS(BDNAL!J2:J626,"PNA",BDNAL!M2:M626,"NS/NC"))</f>
        <v>0</v>
      </c>
      <c r="CU8" s="24">
        <f>(COUNTIFS(BDNAL!J2:J626,"morena",BDNAL!M2:M626,"NS/NC"))</f>
        <v>0</v>
      </c>
      <c r="CV8" s="24">
        <f>(COUNTIFS(BDNAL!J2:J626,"PES",BDNAL!M2:M626,"NS/NC"))</f>
        <v>0</v>
      </c>
      <c r="CW8" s="24">
        <f>(COUNTIFS(BDNAL!J2:J626,"otro",BDNAL!M2:M626,"NS/NC"))</f>
        <v>0</v>
      </c>
      <c r="CX8" s="24">
        <f>(COUNTIFS(BDNAL!J2:J626,"ninguno",BDNAL!M2:M626,"NS/NC"))</f>
        <v>0</v>
      </c>
      <c r="CY8" s="24">
        <f>(COUNTIFS(BDNAL!J2:J626,"NSNC",BDNAL!M2:M626,"NS/NC"))</f>
        <v>4</v>
      </c>
      <c r="CZ8" s="22">
        <f>SUM(CN8:CY8)</f>
        <v>9</v>
      </c>
      <c r="DA8" s="33"/>
      <c r="DF8" s="29" t="s">
        <v>40</v>
      </c>
      <c r="DG8" s="32">
        <f t="shared" si="24"/>
        <v>3.2000000000000001E-2</v>
      </c>
      <c r="DH8" s="37">
        <f>BDNAL!O632</f>
        <v>20</v>
      </c>
      <c r="DJ8" s="29" t="s">
        <v>40</v>
      </c>
      <c r="DK8" s="32">
        <f t="shared" si="25"/>
        <v>3.6799999999999999E-2</v>
      </c>
      <c r="DL8" s="37">
        <f>BDNAL!P632</f>
        <v>23</v>
      </c>
      <c r="DO8" s="10">
        <f>SUM(DO3:DO7)</f>
        <v>0.99999999999999989</v>
      </c>
      <c r="DV8" s="29" t="s">
        <v>10</v>
      </c>
      <c r="DW8" s="32">
        <f t="shared" si="26"/>
        <v>1.2800000000000001E-2</v>
      </c>
      <c r="DX8" s="37">
        <f>BDNAL!S632</f>
        <v>8</v>
      </c>
      <c r="DZ8" s="37" t="str">
        <f t="shared" si="30"/>
        <v>Ns/nc</v>
      </c>
      <c r="EA8" s="42">
        <f>DW17</f>
        <v>0.04</v>
      </c>
      <c r="EC8" s="32"/>
      <c r="EE8" s="32"/>
      <c r="EG8" s="32"/>
      <c r="EH8" s="32"/>
      <c r="EI8" s="39"/>
    </row>
    <row r="9" spans="1:139" x14ac:dyDescent="0.3">
      <c r="F9" s="13">
        <f>SUM(F3:F8)</f>
        <v>1</v>
      </c>
      <c r="G9" s="7">
        <f>SUM(G3:G8)</f>
        <v>625</v>
      </c>
      <c r="I9" s="4" t="s">
        <v>51</v>
      </c>
      <c r="J9" s="13">
        <f t="shared" si="6"/>
        <v>0.1648</v>
      </c>
      <c r="K9" s="4">
        <f>BDNAL!I633</f>
        <v>103</v>
      </c>
      <c r="M9" s="4" t="s">
        <v>12</v>
      </c>
      <c r="N9" s="10">
        <f t="shared" si="7"/>
        <v>1.12E-2</v>
      </c>
      <c r="O9" s="4">
        <f>BDNAL!J633</f>
        <v>7</v>
      </c>
      <c r="U9" s="4" t="s">
        <v>33</v>
      </c>
      <c r="V9" s="10">
        <f t="shared" si="8"/>
        <v>4.7999999999999996E-3</v>
      </c>
      <c r="W9" s="6">
        <f>BDNAL!L633</f>
        <v>3</v>
      </c>
      <c r="Y9" s="34" t="s">
        <v>11</v>
      </c>
      <c r="Z9" s="32">
        <f t="shared" si="9"/>
        <v>8.0000000000000002E-3</v>
      </c>
      <c r="AA9" s="37">
        <f>BDNAL!M633</f>
        <v>5</v>
      </c>
      <c r="AF9" s="32"/>
      <c r="AH9" s="32"/>
      <c r="AJ9" s="32"/>
      <c r="AK9" s="32"/>
      <c r="AL9" s="33"/>
      <c r="AM9" s="21">
        <f>SUM(AN9:AO9)</f>
        <v>1</v>
      </c>
      <c r="AN9" s="11">
        <f>SUM(AN3:AN8)</f>
        <v>0.49760000000000004</v>
      </c>
      <c r="AO9" s="11">
        <f>SUM(AO3:AO8)</f>
        <v>0.50240000000000007</v>
      </c>
      <c r="AP9" s="22">
        <f>SUM(AP3:AP8)</f>
        <v>311</v>
      </c>
      <c r="AQ9" s="22">
        <f>SUM(AQ3:AQ8)</f>
        <v>314</v>
      </c>
      <c r="AR9" s="23">
        <f>SUM(AP9:AQ9)</f>
        <v>625</v>
      </c>
      <c r="AS9" s="22"/>
      <c r="AT9" s="21">
        <f>SUM(AU9:AZ9)</f>
        <v>1</v>
      </c>
      <c r="AU9" s="11">
        <f>SUM(AU3:AU8)</f>
        <v>0.23840000000000003</v>
      </c>
      <c r="AV9" s="11">
        <f t="shared" ref="AV9:AZ9" si="37">SUM(AV3:AV8)</f>
        <v>0.23039999999999999</v>
      </c>
      <c r="AW9" s="11">
        <f t="shared" si="37"/>
        <v>0.24479999999999999</v>
      </c>
      <c r="AX9" s="11">
        <f t="shared" si="37"/>
        <v>0.13600000000000001</v>
      </c>
      <c r="AY9" s="11">
        <f t="shared" si="37"/>
        <v>0.10880000000000001</v>
      </c>
      <c r="AZ9" s="11">
        <f t="shared" si="37"/>
        <v>4.1599999999999991E-2</v>
      </c>
      <c r="BA9" s="22">
        <f>SUM(BA3:BA8)</f>
        <v>149</v>
      </c>
      <c r="BB9" s="22">
        <f t="shared" ref="BB9:BF9" si="38">SUM(BB3:BB8)</f>
        <v>144</v>
      </c>
      <c r="BC9" s="22">
        <f t="shared" si="38"/>
        <v>153</v>
      </c>
      <c r="BD9" s="22">
        <f t="shared" si="38"/>
        <v>85</v>
      </c>
      <c r="BE9" s="22">
        <f t="shared" si="38"/>
        <v>68</v>
      </c>
      <c r="BF9" s="22">
        <f t="shared" si="38"/>
        <v>26</v>
      </c>
      <c r="BG9" s="23">
        <f>SUM(BG3:BG8)</f>
        <v>625</v>
      </c>
      <c r="BH9" s="27"/>
      <c r="BI9" s="11">
        <f>SUM(BJ9:BO9)</f>
        <v>1</v>
      </c>
      <c r="BJ9" s="11">
        <f>SUM(BJ3:BJ8)</f>
        <v>3.2000000000000002E-3</v>
      </c>
      <c r="BK9" s="11">
        <f t="shared" ref="BK9:BO9" si="39">SUM(BK3:BK8)</f>
        <v>5.28E-2</v>
      </c>
      <c r="BL9" s="11">
        <f t="shared" si="39"/>
        <v>0.13120000000000001</v>
      </c>
      <c r="BM9" s="11">
        <f t="shared" si="39"/>
        <v>0.42399999999999999</v>
      </c>
      <c r="BN9" s="11">
        <f t="shared" si="39"/>
        <v>0.38880000000000003</v>
      </c>
      <c r="BO9" s="11">
        <f t="shared" si="39"/>
        <v>0</v>
      </c>
      <c r="BP9" s="22">
        <f>SUM(BP3:BP8)</f>
        <v>2</v>
      </c>
      <c r="BQ9" s="22">
        <f t="shared" ref="BQ9:BU9" si="40">SUM(BQ3:BQ8)</f>
        <v>33</v>
      </c>
      <c r="BR9" s="22">
        <f t="shared" si="40"/>
        <v>82</v>
      </c>
      <c r="BS9" s="22">
        <f t="shared" si="40"/>
        <v>265</v>
      </c>
      <c r="BT9" s="22">
        <f t="shared" si="40"/>
        <v>243</v>
      </c>
      <c r="BU9" s="22">
        <f t="shared" si="40"/>
        <v>0</v>
      </c>
      <c r="BV9" s="23">
        <f>SUM(BP9:BU9)</f>
        <v>625</v>
      </c>
      <c r="BW9" s="27"/>
      <c r="BX9" s="22"/>
      <c r="BY9" s="22">
        <f t="shared" ref="BY9:CK9" si="41">SUM(BY3:BY8)</f>
        <v>62</v>
      </c>
      <c r="BZ9" s="22">
        <f t="shared" si="41"/>
        <v>134</v>
      </c>
      <c r="CA9" s="22">
        <f t="shared" si="41"/>
        <v>75</v>
      </c>
      <c r="CB9" s="22">
        <f t="shared" si="41"/>
        <v>11</v>
      </c>
      <c r="CC9" s="22">
        <f t="shared" si="41"/>
        <v>40</v>
      </c>
      <c r="CD9" s="22">
        <f t="shared" si="41"/>
        <v>128</v>
      </c>
      <c r="CE9" s="22">
        <f t="shared" si="41"/>
        <v>103</v>
      </c>
      <c r="CF9" s="22">
        <f t="shared" si="41"/>
        <v>20</v>
      </c>
      <c r="CG9" s="22">
        <f t="shared" si="41"/>
        <v>28</v>
      </c>
      <c r="CH9" s="22">
        <f t="shared" si="41"/>
        <v>22</v>
      </c>
      <c r="CI9" s="22">
        <f t="shared" si="41"/>
        <v>0</v>
      </c>
      <c r="CJ9" s="22">
        <f t="shared" si="41"/>
        <v>2</v>
      </c>
      <c r="CK9" s="23">
        <f t="shared" si="41"/>
        <v>625</v>
      </c>
      <c r="CL9" s="27"/>
      <c r="CM9" s="4"/>
      <c r="CN9" s="22">
        <f>SUM(CN3:CN8)</f>
        <v>62</v>
      </c>
      <c r="CO9" s="22">
        <f t="shared" ref="CO9:CY9" si="42">SUM(CO3:CO8)</f>
        <v>173</v>
      </c>
      <c r="CP9" s="22">
        <f t="shared" si="42"/>
        <v>69</v>
      </c>
      <c r="CQ9" s="22">
        <f t="shared" si="42"/>
        <v>79</v>
      </c>
      <c r="CR9" s="22">
        <f t="shared" si="42"/>
        <v>26</v>
      </c>
      <c r="CS9" s="22">
        <f t="shared" si="42"/>
        <v>12</v>
      </c>
      <c r="CT9" s="22">
        <f t="shared" si="42"/>
        <v>7</v>
      </c>
      <c r="CU9" s="22">
        <f t="shared" si="42"/>
        <v>125</v>
      </c>
      <c r="CV9" s="22">
        <f t="shared" si="42"/>
        <v>29</v>
      </c>
      <c r="CW9" s="22">
        <f t="shared" si="42"/>
        <v>0</v>
      </c>
      <c r="CX9" s="22">
        <f t="shared" si="42"/>
        <v>0</v>
      </c>
      <c r="CY9" s="22">
        <f t="shared" si="42"/>
        <v>43</v>
      </c>
      <c r="CZ9" s="23">
        <f>SUM(CZ3:CZ8)</f>
        <v>625</v>
      </c>
      <c r="DA9" s="33"/>
      <c r="DF9" s="34"/>
      <c r="DG9" s="32">
        <f>SUM(DG3:DG8)</f>
        <v>1</v>
      </c>
      <c r="DH9" s="37">
        <f>BDNAL!O633</f>
        <v>625</v>
      </c>
      <c r="DJ9" s="34"/>
      <c r="DK9" s="32">
        <f>SUM(DK3:DK8)</f>
        <v>1</v>
      </c>
      <c r="DL9" s="37">
        <f>SUM(DL3:DL8)</f>
        <v>625</v>
      </c>
      <c r="DV9" s="34" t="s">
        <v>11</v>
      </c>
      <c r="DW9" s="32">
        <f t="shared" si="26"/>
        <v>1.6000000000000001E-3</v>
      </c>
      <c r="DX9" s="37">
        <f>BDNAL!S633</f>
        <v>1</v>
      </c>
      <c r="EC9" s="32"/>
      <c r="EE9" s="32"/>
      <c r="EG9" s="32"/>
      <c r="EH9" s="32"/>
    </row>
    <row r="10" spans="1:139" x14ac:dyDescent="0.3">
      <c r="I10" s="4" t="s">
        <v>52</v>
      </c>
      <c r="J10" s="13">
        <f t="shared" si="6"/>
        <v>3.2000000000000001E-2</v>
      </c>
      <c r="K10" s="4">
        <f>BDNAL!I634</f>
        <v>20</v>
      </c>
      <c r="M10" s="4" t="s">
        <v>13</v>
      </c>
      <c r="N10" s="10">
        <f t="shared" si="7"/>
        <v>0.2</v>
      </c>
      <c r="O10" s="4">
        <f>BDNAL!J634</f>
        <v>125</v>
      </c>
      <c r="U10" s="4" t="s">
        <v>34</v>
      </c>
      <c r="V10" s="10">
        <f t="shared" si="8"/>
        <v>3.2000000000000002E-3</v>
      </c>
      <c r="W10" s="6">
        <f>BDNAL!L634</f>
        <v>2</v>
      </c>
      <c r="Y10" s="29" t="s">
        <v>12</v>
      </c>
      <c r="Z10" s="32">
        <f t="shared" si="9"/>
        <v>4.7999999999999996E-3</v>
      </c>
      <c r="AA10" s="37">
        <f>BDNAL!M634</f>
        <v>3</v>
      </c>
      <c r="AB10" s="37">
        <f>SUM(AA7:AA10)</f>
        <v>139</v>
      </c>
      <c r="AD10" s="39"/>
      <c r="AF10" s="32"/>
      <c r="AH10" s="32"/>
      <c r="AJ10" s="32"/>
      <c r="AK10" s="32"/>
      <c r="AL10" s="33"/>
      <c r="AS10" s="22"/>
      <c r="BH10" s="22"/>
      <c r="BW10" s="22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22"/>
      <c r="CM10" s="22"/>
      <c r="DA10" s="33"/>
      <c r="DG10" s="32"/>
      <c r="DH10" s="37"/>
      <c r="DJ10" s="29"/>
      <c r="DK10" s="32"/>
      <c r="DL10" s="37"/>
      <c r="DV10" s="29" t="s">
        <v>12</v>
      </c>
      <c r="DW10" s="32">
        <f t="shared" si="26"/>
        <v>1.6000000000000001E-3</v>
      </c>
      <c r="DX10" s="37">
        <f>BDNAL!S634</f>
        <v>1</v>
      </c>
      <c r="DY10" s="37">
        <f>SUM(DX7:DX10)</f>
        <v>36</v>
      </c>
      <c r="EC10" s="32"/>
      <c r="EE10" s="32"/>
      <c r="EG10" s="32"/>
      <c r="EH10" s="32"/>
      <c r="EI10" s="39"/>
    </row>
    <row r="11" spans="1:139" ht="17.25" customHeight="1" x14ac:dyDescent="0.3">
      <c r="I11" s="4" t="s">
        <v>58</v>
      </c>
      <c r="J11" s="13">
        <f t="shared" si="6"/>
        <v>4.48E-2</v>
      </c>
      <c r="K11" s="4">
        <f>BDNAL!I635</f>
        <v>28</v>
      </c>
      <c r="M11" s="4" t="s">
        <v>14</v>
      </c>
      <c r="N11" s="10">
        <f t="shared" si="7"/>
        <v>4.6399999999999997E-2</v>
      </c>
      <c r="O11" s="4">
        <f>BDNAL!J635</f>
        <v>29</v>
      </c>
      <c r="U11" s="4" t="s">
        <v>24</v>
      </c>
      <c r="V11" s="10">
        <f t="shared" si="8"/>
        <v>1.9199999999999998E-2</v>
      </c>
      <c r="W11" s="6">
        <f>BDNAL!L635</f>
        <v>12</v>
      </c>
      <c r="Y11" s="29" t="s">
        <v>122</v>
      </c>
      <c r="Z11" s="32">
        <f t="shared" si="9"/>
        <v>0.20960000000000001</v>
      </c>
      <c r="AA11" s="37">
        <f>BDNAL!M635</f>
        <v>131</v>
      </c>
      <c r="AK11" s="32"/>
      <c r="AL11" s="33"/>
      <c r="AM11" s="11"/>
      <c r="AN11" s="11"/>
      <c r="AO11" s="11"/>
      <c r="AP11" s="11"/>
      <c r="AQ11" s="11"/>
      <c r="AR11" s="11"/>
      <c r="AS11" s="11"/>
      <c r="AU11" s="11"/>
      <c r="AV11" s="11"/>
      <c r="AW11" s="11"/>
      <c r="AX11" s="11"/>
      <c r="AY11" s="11"/>
      <c r="AZ11" s="11"/>
      <c r="BA11" s="22"/>
      <c r="BB11" s="22"/>
      <c r="BC11" s="22"/>
      <c r="BD11" s="22"/>
      <c r="BE11" s="11"/>
      <c r="BF11" s="22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 t="str">
        <f t="shared" ref="BY11:CJ11" si="43">BY2</f>
        <v>1) Empleado público (no maestro)</v>
      </c>
      <c r="BZ11" s="11" t="str">
        <f t="shared" si="43"/>
        <v>2) Trabajador x cuenta propia</v>
      </c>
      <c r="CA11" s="11" t="str">
        <f t="shared" si="43"/>
        <v xml:space="preserve">3) Sector privado (no maestro) </v>
      </c>
      <c r="CB11" s="11" t="str">
        <f t="shared" si="43"/>
        <v>4) Sector agropecuario</v>
      </c>
      <c r="CC11" s="11" t="str">
        <f t="shared" si="43"/>
        <v>5) Obrero</v>
      </c>
      <c r="CD11" s="11" t="str">
        <f t="shared" si="43"/>
        <v>6) Ama de casa</v>
      </c>
      <c r="CE11" s="11" t="str">
        <f t="shared" si="43"/>
        <v xml:space="preserve">7) Estudiante   </v>
      </c>
      <c r="CF11" s="11" t="str">
        <f t="shared" si="43"/>
        <v xml:space="preserve">8) Maestro </v>
      </c>
      <c r="CG11" s="11" t="str">
        <f t="shared" si="43"/>
        <v>9) Desempleado</v>
      </c>
      <c r="CH11" s="11" t="str">
        <f t="shared" si="43"/>
        <v xml:space="preserve">10) Jubilado         </v>
      </c>
      <c r="CI11" s="11" t="str">
        <f t="shared" si="43"/>
        <v>98) Otro</v>
      </c>
      <c r="CJ11" s="11" t="str">
        <f t="shared" si="43"/>
        <v xml:space="preserve">99) Ns/Nc            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33"/>
      <c r="DG11" s="32"/>
      <c r="DH11" s="37"/>
      <c r="DJ11" s="29"/>
      <c r="DK11" s="32"/>
      <c r="DL11" s="37"/>
      <c r="DV11" s="29" t="s">
        <v>122</v>
      </c>
      <c r="DW11" s="32">
        <f t="shared" si="26"/>
        <v>1.7600000000000001E-2</v>
      </c>
      <c r="DX11" s="37">
        <f>BDNAL!S635</f>
        <v>11</v>
      </c>
      <c r="EH11" s="32"/>
    </row>
    <row r="12" spans="1:139" x14ac:dyDescent="0.3">
      <c r="I12" s="4" t="s">
        <v>53</v>
      </c>
      <c r="J12" s="13">
        <f t="shared" si="6"/>
        <v>3.5200000000000002E-2</v>
      </c>
      <c r="K12" s="4">
        <f>BDNAL!I636</f>
        <v>22</v>
      </c>
      <c r="M12" s="4" t="s">
        <v>15</v>
      </c>
      <c r="N12" s="10">
        <f t="shared" si="7"/>
        <v>6.88E-2</v>
      </c>
      <c r="O12" s="4">
        <f>BDNAL!J636</f>
        <v>43</v>
      </c>
      <c r="U12" s="4" t="s">
        <v>25</v>
      </c>
      <c r="V12" s="10">
        <f t="shared" si="8"/>
        <v>6.4000000000000003E-3</v>
      </c>
      <c r="W12" s="6">
        <f>BDNAL!L636</f>
        <v>4</v>
      </c>
      <c r="Y12" s="29" t="s">
        <v>39</v>
      </c>
      <c r="Z12" s="32">
        <f t="shared" si="9"/>
        <v>0.17119999999999999</v>
      </c>
      <c r="AA12" s="37">
        <f>BDNAL!M636</f>
        <v>107</v>
      </c>
      <c r="AD12" s="39"/>
      <c r="AF12" s="32"/>
      <c r="AH12" s="32"/>
      <c r="AJ12" s="32"/>
      <c r="AK12" s="32"/>
      <c r="AL12" s="33"/>
      <c r="AM12" s="11"/>
      <c r="AN12" s="11"/>
      <c r="AO12" s="11"/>
      <c r="AP12" s="11"/>
      <c r="AQ12" s="11"/>
      <c r="AR12" s="11"/>
      <c r="AS12" s="11"/>
      <c r="AU12" s="26" t="s">
        <v>110</v>
      </c>
      <c r="AV12" s="26" t="s">
        <v>111</v>
      </c>
      <c r="AW12" s="26" t="s">
        <v>112</v>
      </c>
      <c r="AX12" s="26" t="s">
        <v>113</v>
      </c>
      <c r="AY12" s="26" t="s">
        <v>114</v>
      </c>
      <c r="AZ12" s="26" t="s">
        <v>115</v>
      </c>
      <c r="BA12" s="26" t="s">
        <v>110</v>
      </c>
      <c r="BB12" s="26" t="s">
        <v>111</v>
      </c>
      <c r="BC12" s="26" t="s">
        <v>112</v>
      </c>
      <c r="BD12" s="26" t="s">
        <v>113</v>
      </c>
      <c r="BE12" s="26" t="s">
        <v>114</v>
      </c>
      <c r="BF12" s="26" t="s">
        <v>115</v>
      </c>
      <c r="BG12" s="11"/>
      <c r="BH12" s="11"/>
      <c r="BI12" s="11"/>
      <c r="BJ12" s="11" t="str">
        <f>BJ2</f>
        <v>Nada</v>
      </c>
      <c r="BK12" s="11" t="str">
        <f t="shared" ref="BK12:BU13" si="44">BK2</f>
        <v>Primaria</v>
      </c>
      <c r="BL12" s="11" t="str">
        <f t="shared" si="44"/>
        <v>Secundaria</v>
      </c>
      <c r="BM12" s="11" t="str">
        <f t="shared" si="44"/>
        <v>Preparatoria</v>
      </c>
      <c r="BN12" s="11" t="str">
        <f t="shared" si="44"/>
        <v>Universidad</v>
      </c>
      <c r="BO12" s="8" t="s">
        <v>40</v>
      </c>
      <c r="BP12" s="11" t="str">
        <f t="shared" si="44"/>
        <v>Nada</v>
      </c>
      <c r="BQ12" s="11" t="str">
        <f t="shared" si="44"/>
        <v>Primaria</v>
      </c>
      <c r="BR12" s="11" t="str">
        <f t="shared" si="44"/>
        <v>Secundaria</v>
      </c>
      <c r="BS12" s="11" t="str">
        <f t="shared" si="44"/>
        <v>Preparatoria</v>
      </c>
      <c r="BT12" s="11" t="str">
        <f t="shared" si="44"/>
        <v>Universidad</v>
      </c>
      <c r="BU12" s="11" t="str">
        <f t="shared" si="44"/>
        <v>Ns/nc</v>
      </c>
      <c r="BV12" s="11"/>
      <c r="BW12" s="11"/>
      <c r="BX12" s="22" t="str">
        <f>BX3</f>
        <v>Ricardo Anaya Cortés</v>
      </c>
      <c r="BY12" s="22">
        <f t="shared" ref="BY12:CJ12" si="45">BY3</f>
        <v>21</v>
      </c>
      <c r="BZ12" s="22">
        <f t="shared" si="45"/>
        <v>41</v>
      </c>
      <c r="CA12" s="22">
        <f t="shared" si="45"/>
        <v>21</v>
      </c>
      <c r="CB12" s="22">
        <f t="shared" si="45"/>
        <v>5</v>
      </c>
      <c r="CC12" s="22">
        <f t="shared" si="45"/>
        <v>2</v>
      </c>
      <c r="CD12" s="22">
        <f t="shared" si="45"/>
        <v>31</v>
      </c>
      <c r="CE12" s="22">
        <f t="shared" si="45"/>
        <v>29</v>
      </c>
      <c r="CF12" s="22">
        <f t="shared" si="45"/>
        <v>3</v>
      </c>
      <c r="CG12" s="22">
        <f t="shared" si="45"/>
        <v>11</v>
      </c>
      <c r="CH12" s="22">
        <f t="shared" si="45"/>
        <v>3</v>
      </c>
      <c r="CI12" s="22">
        <f t="shared" si="45"/>
        <v>0</v>
      </c>
      <c r="CJ12" s="22">
        <f t="shared" si="45"/>
        <v>0</v>
      </c>
      <c r="CK12" s="22">
        <f>SUM(BY12:CJ12)</f>
        <v>167</v>
      </c>
      <c r="CL12" s="11"/>
      <c r="CM12" s="11"/>
      <c r="CN12" s="11" t="str">
        <f>CN2</f>
        <v>PAN</v>
      </c>
      <c r="CO12" s="11" t="str">
        <f t="shared" ref="CO12:CW12" si="46">CO2</f>
        <v>PRI</v>
      </c>
      <c r="CP12" s="11" t="str">
        <f t="shared" si="46"/>
        <v>PRD</v>
      </c>
      <c r="CQ12" s="11" t="str">
        <f t="shared" si="46"/>
        <v>PT</v>
      </c>
      <c r="CR12" s="11" t="str">
        <f t="shared" si="46"/>
        <v>PVEM</v>
      </c>
      <c r="CS12" s="11" t="str">
        <f t="shared" si="46"/>
        <v>MC</v>
      </c>
      <c r="CT12" s="11" t="str">
        <f t="shared" si="46"/>
        <v>PNA</v>
      </c>
      <c r="CU12" s="11" t="str">
        <f t="shared" si="46"/>
        <v>MORENA</v>
      </c>
      <c r="CV12" s="11" t="str">
        <f t="shared" si="46"/>
        <v>PES</v>
      </c>
      <c r="CW12" s="11" t="str">
        <f t="shared" si="46"/>
        <v>Otro</v>
      </c>
      <c r="CX12" s="4" t="s">
        <v>16</v>
      </c>
      <c r="CY12" s="4" t="s">
        <v>15</v>
      </c>
      <c r="CZ12" s="11"/>
      <c r="DA12" s="33"/>
      <c r="DG12" s="32"/>
      <c r="DH12" s="37"/>
      <c r="DJ12" s="29"/>
      <c r="DK12" s="32"/>
      <c r="DL12" s="37"/>
      <c r="DV12" s="29" t="s">
        <v>39</v>
      </c>
      <c r="DW12" s="32">
        <f t="shared" si="26"/>
        <v>2.24E-2</v>
      </c>
      <c r="DX12" s="37">
        <f>BDNAL!S636</f>
        <v>14</v>
      </c>
      <c r="EC12" s="32"/>
      <c r="EE12" s="32"/>
      <c r="EG12" s="32"/>
      <c r="EH12" s="32"/>
      <c r="EI12" s="39"/>
    </row>
    <row r="13" spans="1:139" x14ac:dyDescent="0.3">
      <c r="I13" s="4" t="s">
        <v>54</v>
      </c>
      <c r="J13" s="13">
        <f t="shared" si="6"/>
        <v>0</v>
      </c>
      <c r="K13" s="4">
        <f>BDNAL!I637</f>
        <v>0</v>
      </c>
      <c r="N13" s="10">
        <f>SUM(N3:N12)</f>
        <v>1</v>
      </c>
      <c r="O13" s="4">
        <f>SUM(O3:O12)</f>
        <v>625</v>
      </c>
      <c r="U13" s="4" t="s">
        <v>32</v>
      </c>
      <c r="V13" s="10">
        <f t="shared" si="8"/>
        <v>2.7199999999999998E-2</v>
      </c>
      <c r="W13" s="6">
        <f>BDNAL!L637</f>
        <v>17</v>
      </c>
      <c r="Y13" s="29" t="s">
        <v>17</v>
      </c>
      <c r="Z13" s="32">
        <f t="shared" si="9"/>
        <v>6.4000000000000003E-3</v>
      </c>
      <c r="AA13" s="37">
        <f>BDNAL!M637</f>
        <v>4</v>
      </c>
      <c r="AD13" s="39"/>
      <c r="AF13" s="32"/>
      <c r="AH13" s="32"/>
      <c r="AJ13" s="32"/>
      <c r="AK13" s="32"/>
      <c r="AL13" s="33"/>
      <c r="AM13" s="11"/>
      <c r="AN13" s="11"/>
      <c r="AO13" s="11"/>
      <c r="AP13" s="11"/>
      <c r="AQ13" s="11"/>
      <c r="AR13" s="11"/>
      <c r="AS13" s="11"/>
      <c r="AT13" s="6" t="str">
        <f>AT3</f>
        <v>Ricardo Anaya Cortés</v>
      </c>
      <c r="AU13" s="11">
        <f t="shared" ref="AU13:AZ16" si="47">BA13/$BG$17</f>
        <v>6.2394603709949412E-2</v>
      </c>
      <c r="AV13" s="11">
        <f t="shared" si="47"/>
        <v>8.6003372681281623E-2</v>
      </c>
      <c r="AW13" s="11">
        <f t="shared" si="47"/>
        <v>6.5767284991568295E-2</v>
      </c>
      <c r="AX13" s="11">
        <f t="shared" si="47"/>
        <v>3.3726812816188868E-2</v>
      </c>
      <c r="AY13" s="11">
        <f t="shared" si="47"/>
        <v>3.0354131534569982E-2</v>
      </c>
      <c r="AZ13" s="11">
        <f t="shared" si="47"/>
        <v>3.3726812816188868E-3</v>
      </c>
      <c r="BA13" s="22">
        <f>BA3</f>
        <v>37</v>
      </c>
      <c r="BB13" s="22">
        <f t="shared" ref="BB13:BF13" si="48">BB3</f>
        <v>51</v>
      </c>
      <c r="BC13" s="22">
        <f t="shared" si="48"/>
        <v>39</v>
      </c>
      <c r="BD13" s="22">
        <f t="shared" si="48"/>
        <v>20</v>
      </c>
      <c r="BE13" s="22">
        <f t="shared" si="48"/>
        <v>18</v>
      </c>
      <c r="BF13" s="22">
        <f t="shared" si="48"/>
        <v>2</v>
      </c>
      <c r="BG13" s="22"/>
      <c r="BH13" s="22"/>
      <c r="BI13" s="22" t="str">
        <f>BI3</f>
        <v>Ricardo Anaya Cortés</v>
      </c>
      <c r="BJ13" s="11">
        <f t="shared" ref="BJ13:BO16" si="49">BP13/$BV$17</f>
        <v>0</v>
      </c>
      <c r="BK13" s="11">
        <f t="shared" si="49"/>
        <v>1.1804384485666104E-2</v>
      </c>
      <c r="BL13" s="11">
        <f t="shared" si="49"/>
        <v>2.3608768971332208E-2</v>
      </c>
      <c r="BM13" s="11">
        <f t="shared" si="49"/>
        <v>0.12984822934232715</v>
      </c>
      <c r="BN13" s="11">
        <f t="shared" si="49"/>
        <v>0.1163575042158516</v>
      </c>
      <c r="BO13" s="11">
        <f t="shared" si="49"/>
        <v>0</v>
      </c>
      <c r="BP13" s="22">
        <f t="shared" si="44"/>
        <v>0</v>
      </c>
      <c r="BQ13" s="22">
        <f t="shared" si="44"/>
        <v>7</v>
      </c>
      <c r="BR13" s="22">
        <f t="shared" si="44"/>
        <v>14</v>
      </c>
      <c r="BS13" s="22">
        <f t="shared" si="44"/>
        <v>77</v>
      </c>
      <c r="BT13" s="22">
        <f t="shared" si="44"/>
        <v>69</v>
      </c>
      <c r="BU13" s="22">
        <f t="shared" ref="BU13" si="50">BU3</f>
        <v>0</v>
      </c>
      <c r="BV13" s="22">
        <f>SUM(BP13:BU13)</f>
        <v>167</v>
      </c>
      <c r="BW13" s="22"/>
      <c r="BX13" s="22" t="str">
        <f>BX4</f>
        <v>José Antonio Meade Kuribreña</v>
      </c>
      <c r="BY13" s="22">
        <f t="shared" ref="BY13:CJ13" si="51">BY4</f>
        <v>16</v>
      </c>
      <c r="BZ13" s="22">
        <f t="shared" si="51"/>
        <v>27</v>
      </c>
      <c r="CA13" s="22">
        <f t="shared" si="51"/>
        <v>18</v>
      </c>
      <c r="CB13" s="22">
        <f t="shared" si="51"/>
        <v>2</v>
      </c>
      <c r="CC13" s="22">
        <f t="shared" si="51"/>
        <v>7</v>
      </c>
      <c r="CD13" s="22">
        <f t="shared" si="51"/>
        <v>33</v>
      </c>
      <c r="CE13" s="22">
        <f t="shared" si="51"/>
        <v>18</v>
      </c>
      <c r="CF13" s="22">
        <f t="shared" si="51"/>
        <v>7</v>
      </c>
      <c r="CG13" s="22">
        <f t="shared" si="51"/>
        <v>3</v>
      </c>
      <c r="CH13" s="22">
        <f t="shared" si="51"/>
        <v>7</v>
      </c>
      <c r="CI13" s="22">
        <f t="shared" si="51"/>
        <v>0</v>
      </c>
      <c r="CJ13" s="22">
        <f t="shared" si="51"/>
        <v>1</v>
      </c>
      <c r="CK13" s="22">
        <f t="shared" ref="CK13:CK15" si="52">SUM(BY13:CJ13)</f>
        <v>139</v>
      </c>
      <c r="CL13" s="22"/>
      <c r="CM13" s="22" t="str">
        <f>CM3</f>
        <v>Ricardo Anaya Cortés</v>
      </c>
      <c r="CN13" s="22">
        <f t="shared" ref="CN13:CY13" si="53">CN3</f>
        <v>5</v>
      </c>
      <c r="CO13" s="22">
        <f t="shared" si="53"/>
        <v>31</v>
      </c>
      <c r="CP13" s="22">
        <f t="shared" si="53"/>
        <v>7</v>
      </c>
      <c r="CQ13" s="22">
        <f t="shared" si="53"/>
        <v>36</v>
      </c>
      <c r="CR13" s="22">
        <f t="shared" si="53"/>
        <v>7</v>
      </c>
      <c r="CS13" s="22">
        <f t="shared" si="53"/>
        <v>1</v>
      </c>
      <c r="CT13" s="22">
        <f t="shared" si="53"/>
        <v>2</v>
      </c>
      <c r="CU13" s="22">
        <f t="shared" si="53"/>
        <v>55</v>
      </c>
      <c r="CV13" s="22">
        <f t="shared" si="53"/>
        <v>13</v>
      </c>
      <c r="CW13" s="22">
        <f t="shared" si="53"/>
        <v>0</v>
      </c>
      <c r="CX13" s="22">
        <f t="shared" si="53"/>
        <v>0</v>
      </c>
      <c r="CY13" s="22">
        <f t="shared" si="53"/>
        <v>10</v>
      </c>
      <c r="CZ13" s="22">
        <f>SUM(CN13:CY13)</f>
        <v>167</v>
      </c>
      <c r="DA13" s="33"/>
      <c r="DG13" s="32"/>
      <c r="DH13" s="37"/>
      <c r="DJ13" s="29"/>
      <c r="DK13" s="32"/>
      <c r="DL13" s="37"/>
      <c r="DV13" s="29" t="s">
        <v>17</v>
      </c>
      <c r="DW13" s="32">
        <f t="shared" si="26"/>
        <v>0</v>
      </c>
      <c r="DX13" s="37">
        <f>BDNAL!S637</f>
        <v>0</v>
      </c>
      <c r="EC13" s="32"/>
      <c r="EE13" s="32"/>
      <c r="EG13" s="32"/>
      <c r="EH13" s="32"/>
      <c r="EI13" s="39"/>
    </row>
    <row r="14" spans="1:139" x14ac:dyDescent="0.3">
      <c r="I14" s="4" t="s">
        <v>59</v>
      </c>
      <c r="J14" s="13">
        <f t="shared" si="6"/>
        <v>3.2000000000000002E-3</v>
      </c>
      <c r="K14" s="4">
        <f>BDNAL!I638</f>
        <v>2</v>
      </c>
      <c r="N14" s="11"/>
      <c r="O14" s="6"/>
      <c r="U14" s="8" t="s">
        <v>26</v>
      </c>
      <c r="V14" s="10">
        <f t="shared" si="8"/>
        <v>4.7999999999999996E-3</v>
      </c>
      <c r="W14" s="6">
        <f>BDNAL!L638</f>
        <v>3</v>
      </c>
      <c r="Y14" s="29" t="s">
        <v>14</v>
      </c>
      <c r="Z14" s="32">
        <f t="shared" si="9"/>
        <v>1.6000000000000001E-3</v>
      </c>
      <c r="AA14" s="37">
        <f>BDNAL!M638</f>
        <v>1</v>
      </c>
      <c r="AB14" s="37">
        <f>SUM(AA11:AA14)</f>
        <v>243</v>
      </c>
      <c r="AD14" s="39"/>
      <c r="AF14" s="32"/>
      <c r="AH14" s="32"/>
      <c r="AJ14" s="32"/>
      <c r="AK14" s="32"/>
      <c r="AL14" s="33"/>
      <c r="AM14" s="11"/>
      <c r="AN14" s="11"/>
      <c r="AO14" s="11"/>
      <c r="AP14" s="11"/>
      <c r="AQ14" s="11"/>
      <c r="AR14" s="11"/>
      <c r="AS14" s="11"/>
      <c r="AT14" s="6" t="str">
        <f t="shared" ref="AT14:AT16" si="54">AT4</f>
        <v>José Antonio Meade Kuribreña</v>
      </c>
      <c r="AU14" s="11">
        <f t="shared" si="47"/>
        <v>5.2276559865092748E-2</v>
      </c>
      <c r="AV14" s="11">
        <f t="shared" si="47"/>
        <v>4.5531197301854974E-2</v>
      </c>
      <c r="AW14" s="11">
        <f t="shared" si="47"/>
        <v>6.5767284991568295E-2</v>
      </c>
      <c r="AX14" s="11">
        <f t="shared" si="47"/>
        <v>2.866779089376054E-2</v>
      </c>
      <c r="AY14" s="11">
        <f t="shared" si="47"/>
        <v>3.2040472175379427E-2</v>
      </c>
      <c r="AZ14" s="11">
        <f t="shared" si="47"/>
        <v>1.0118043844856661E-2</v>
      </c>
      <c r="BA14" s="22">
        <f t="shared" ref="BA14:BF16" si="55">BA4</f>
        <v>31</v>
      </c>
      <c r="BB14" s="22">
        <f t="shared" si="55"/>
        <v>27</v>
      </c>
      <c r="BC14" s="22">
        <f t="shared" si="55"/>
        <v>39</v>
      </c>
      <c r="BD14" s="22">
        <f t="shared" si="55"/>
        <v>17</v>
      </c>
      <c r="BE14" s="22">
        <f t="shared" si="55"/>
        <v>19</v>
      </c>
      <c r="BF14" s="22">
        <f t="shared" si="55"/>
        <v>6</v>
      </c>
      <c r="BG14" s="22"/>
      <c r="BH14" s="22"/>
      <c r="BI14" s="22" t="str">
        <f t="shared" ref="BI14:BI16" si="56">BI4</f>
        <v>José Antonio Meade Kuribreña</v>
      </c>
      <c r="BJ14" s="11">
        <f t="shared" si="49"/>
        <v>1.6863406408094434E-3</v>
      </c>
      <c r="BK14" s="11">
        <f t="shared" si="49"/>
        <v>1.3490725126475547E-2</v>
      </c>
      <c r="BL14" s="11">
        <f t="shared" si="49"/>
        <v>2.6981450252951095E-2</v>
      </c>
      <c r="BM14" s="11">
        <f t="shared" si="49"/>
        <v>9.4435075885328831E-2</v>
      </c>
      <c r="BN14" s="11">
        <f t="shared" si="49"/>
        <v>9.7807757166947729E-2</v>
      </c>
      <c r="BO14" s="11">
        <f t="shared" si="49"/>
        <v>0</v>
      </c>
      <c r="BP14" s="22">
        <f t="shared" ref="BP14:BU14" si="57">BP4</f>
        <v>1</v>
      </c>
      <c r="BQ14" s="22">
        <f t="shared" si="57"/>
        <v>8</v>
      </c>
      <c r="BR14" s="22">
        <f t="shared" si="57"/>
        <v>16</v>
      </c>
      <c r="BS14" s="22">
        <f t="shared" si="57"/>
        <v>56</v>
      </c>
      <c r="BT14" s="22">
        <f t="shared" si="57"/>
        <v>58</v>
      </c>
      <c r="BU14" s="22">
        <f t="shared" si="57"/>
        <v>0</v>
      </c>
      <c r="BV14" s="22">
        <f t="shared" ref="BV14:BV16" si="58">SUM(BP14:BU14)</f>
        <v>139</v>
      </c>
      <c r="BW14" s="22"/>
      <c r="BX14" s="22" t="str">
        <f>BX5</f>
        <v>Andrés Manuel López Obrador</v>
      </c>
      <c r="BY14" s="22">
        <f t="shared" ref="BY14:CJ14" si="59">BY5</f>
        <v>19</v>
      </c>
      <c r="BZ14" s="22">
        <f t="shared" si="59"/>
        <v>55</v>
      </c>
      <c r="CA14" s="22">
        <f t="shared" si="59"/>
        <v>26</v>
      </c>
      <c r="CB14" s="22">
        <f t="shared" si="59"/>
        <v>4</v>
      </c>
      <c r="CC14" s="22">
        <f t="shared" si="59"/>
        <v>24</v>
      </c>
      <c r="CD14" s="22">
        <f t="shared" si="59"/>
        <v>44</v>
      </c>
      <c r="CE14" s="22">
        <f t="shared" si="59"/>
        <v>43</v>
      </c>
      <c r="CF14" s="22">
        <f t="shared" si="59"/>
        <v>6</v>
      </c>
      <c r="CG14" s="22">
        <f t="shared" si="59"/>
        <v>11</v>
      </c>
      <c r="CH14" s="22">
        <f t="shared" si="59"/>
        <v>11</v>
      </c>
      <c r="CI14" s="22">
        <f t="shared" si="59"/>
        <v>0</v>
      </c>
      <c r="CJ14" s="22">
        <f t="shared" si="59"/>
        <v>0</v>
      </c>
      <c r="CK14" s="22">
        <f t="shared" si="52"/>
        <v>243</v>
      </c>
      <c r="CL14" s="22"/>
      <c r="CM14" s="22" t="str">
        <f t="shared" ref="CM14:CY16" si="60">CM4</f>
        <v>José Antonio Meade Kuribreña</v>
      </c>
      <c r="CN14" s="22">
        <f t="shared" si="60"/>
        <v>16</v>
      </c>
      <c r="CO14" s="22">
        <f t="shared" si="60"/>
        <v>4</v>
      </c>
      <c r="CP14" s="22">
        <f t="shared" si="60"/>
        <v>10</v>
      </c>
      <c r="CQ14" s="22">
        <f t="shared" si="60"/>
        <v>29</v>
      </c>
      <c r="CR14" s="22">
        <f t="shared" si="60"/>
        <v>1</v>
      </c>
      <c r="CS14" s="22">
        <f t="shared" si="60"/>
        <v>3</v>
      </c>
      <c r="CT14" s="22">
        <f t="shared" si="60"/>
        <v>0</v>
      </c>
      <c r="CU14" s="22">
        <f t="shared" si="60"/>
        <v>60</v>
      </c>
      <c r="CV14" s="22">
        <f t="shared" si="60"/>
        <v>13</v>
      </c>
      <c r="CW14" s="22">
        <f t="shared" si="60"/>
        <v>0</v>
      </c>
      <c r="CX14" s="22">
        <f t="shared" si="60"/>
        <v>0</v>
      </c>
      <c r="CY14" s="22">
        <f t="shared" si="60"/>
        <v>3</v>
      </c>
      <c r="CZ14" s="22">
        <f t="shared" ref="CZ14:CZ16" si="61">SUM(CN14:CY14)</f>
        <v>139</v>
      </c>
      <c r="DA14" s="33"/>
      <c r="DG14" s="32"/>
      <c r="DH14" s="37"/>
      <c r="DJ14" s="29"/>
      <c r="DK14" s="32"/>
      <c r="DL14" s="37"/>
      <c r="DV14" s="29" t="s">
        <v>14</v>
      </c>
      <c r="DW14" s="32">
        <f t="shared" si="26"/>
        <v>1.6000000000000001E-3</v>
      </c>
      <c r="DX14" s="37">
        <f>BDNAL!S638</f>
        <v>1</v>
      </c>
      <c r="DY14" s="37">
        <f>SUM(DX11:DX14)</f>
        <v>26</v>
      </c>
      <c r="EC14" s="32"/>
      <c r="EE14" s="32"/>
      <c r="EG14" s="32"/>
      <c r="EH14" s="32"/>
      <c r="EI14" s="39"/>
    </row>
    <row r="15" spans="1:139" ht="17.25" customHeight="1" x14ac:dyDescent="0.3">
      <c r="J15" s="11">
        <f>SUM(J3:J14)</f>
        <v>1</v>
      </c>
      <c r="K15" s="7">
        <f>SUM(K3:K14)</f>
        <v>625</v>
      </c>
      <c r="N15" s="11"/>
      <c r="O15" s="6"/>
      <c r="U15" s="4" t="s">
        <v>27</v>
      </c>
      <c r="V15" s="10">
        <f t="shared" si="8"/>
        <v>1.2800000000000001E-2</v>
      </c>
      <c r="W15" s="6">
        <f>BDNAL!L639</f>
        <v>8</v>
      </c>
      <c r="Y15" s="29" t="s">
        <v>109</v>
      </c>
      <c r="Z15" s="32">
        <f t="shared" si="9"/>
        <v>7.0400000000000004E-2</v>
      </c>
      <c r="AA15" s="37">
        <f>BDNAL!M639</f>
        <v>44</v>
      </c>
      <c r="AF15" s="32"/>
      <c r="AH15" s="32"/>
      <c r="AJ15" s="32"/>
      <c r="AK15" s="32"/>
      <c r="AL15" s="33"/>
      <c r="AM15" s="11"/>
      <c r="AN15" s="11"/>
      <c r="AO15" s="11"/>
      <c r="AP15" s="11"/>
      <c r="AQ15" s="11"/>
      <c r="AR15" s="11"/>
      <c r="AS15" s="11"/>
      <c r="AT15" s="6" t="str">
        <f t="shared" si="54"/>
        <v>Andrés Manuel López Obrador</v>
      </c>
      <c r="AU15" s="11">
        <f t="shared" si="47"/>
        <v>0.10286677908937605</v>
      </c>
      <c r="AV15" s="11">
        <f t="shared" si="47"/>
        <v>8.2630691399662726E-2</v>
      </c>
      <c r="AW15" s="11">
        <f t="shared" si="47"/>
        <v>9.6121416526138273E-2</v>
      </c>
      <c r="AX15" s="11">
        <f t="shared" si="47"/>
        <v>5.733558178752108E-2</v>
      </c>
      <c r="AY15" s="11">
        <f t="shared" si="47"/>
        <v>4.2158516020236091E-2</v>
      </c>
      <c r="AZ15" s="11">
        <f t="shared" si="47"/>
        <v>2.866779089376054E-2</v>
      </c>
      <c r="BA15" s="22">
        <f t="shared" si="55"/>
        <v>61</v>
      </c>
      <c r="BB15" s="22">
        <f t="shared" si="55"/>
        <v>49</v>
      </c>
      <c r="BC15" s="22">
        <f t="shared" si="55"/>
        <v>57</v>
      </c>
      <c r="BD15" s="22">
        <f t="shared" si="55"/>
        <v>34</v>
      </c>
      <c r="BE15" s="22">
        <f t="shared" si="55"/>
        <v>25</v>
      </c>
      <c r="BF15" s="22">
        <f t="shared" si="55"/>
        <v>17</v>
      </c>
      <c r="BG15" s="22"/>
      <c r="BH15" s="22"/>
      <c r="BI15" s="22" t="str">
        <f t="shared" si="56"/>
        <v>Andrés Manuel López Obrador</v>
      </c>
      <c r="BJ15" s="11">
        <f t="shared" si="49"/>
        <v>1.6863406408094434E-3</v>
      </c>
      <c r="BK15" s="11">
        <f t="shared" si="49"/>
        <v>1.8549747048903879E-2</v>
      </c>
      <c r="BL15" s="11">
        <f t="shared" si="49"/>
        <v>6.9139966273187178E-2</v>
      </c>
      <c r="BM15" s="11">
        <f t="shared" si="49"/>
        <v>0.17875210792580101</v>
      </c>
      <c r="BN15" s="11">
        <f t="shared" si="49"/>
        <v>0.14165261382799327</v>
      </c>
      <c r="BO15" s="11">
        <f t="shared" si="49"/>
        <v>0</v>
      </c>
      <c r="BP15" s="22">
        <f t="shared" ref="BP15:BU15" si="62">BP5</f>
        <v>1</v>
      </c>
      <c r="BQ15" s="22">
        <f t="shared" si="62"/>
        <v>11</v>
      </c>
      <c r="BR15" s="22">
        <f t="shared" si="62"/>
        <v>41</v>
      </c>
      <c r="BS15" s="22">
        <f t="shared" si="62"/>
        <v>106</v>
      </c>
      <c r="BT15" s="22">
        <f t="shared" si="62"/>
        <v>84</v>
      </c>
      <c r="BU15" s="22">
        <f t="shared" si="62"/>
        <v>0</v>
      </c>
      <c r="BV15" s="22">
        <f t="shared" si="58"/>
        <v>243</v>
      </c>
      <c r="BW15" s="22"/>
      <c r="BX15" s="22" t="str">
        <f>BX6</f>
        <v>Jaime Rodríguez "El Bronco"</v>
      </c>
      <c r="BY15" s="22">
        <f t="shared" ref="BY15:CJ15" si="63">BY6</f>
        <v>4</v>
      </c>
      <c r="BZ15" s="22">
        <f t="shared" si="63"/>
        <v>5</v>
      </c>
      <c r="CA15" s="22">
        <f t="shared" si="63"/>
        <v>5</v>
      </c>
      <c r="CB15" s="22">
        <f t="shared" si="63"/>
        <v>0</v>
      </c>
      <c r="CC15" s="22">
        <f t="shared" si="63"/>
        <v>4</v>
      </c>
      <c r="CD15" s="22">
        <f t="shared" si="63"/>
        <v>10</v>
      </c>
      <c r="CE15" s="22">
        <f t="shared" si="63"/>
        <v>8</v>
      </c>
      <c r="CF15" s="22">
        <f t="shared" si="63"/>
        <v>4</v>
      </c>
      <c r="CG15" s="22">
        <f t="shared" si="63"/>
        <v>3</v>
      </c>
      <c r="CH15" s="22">
        <f t="shared" si="63"/>
        <v>1</v>
      </c>
      <c r="CI15" s="22">
        <f t="shared" si="63"/>
        <v>0</v>
      </c>
      <c r="CJ15" s="22">
        <f t="shared" si="63"/>
        <v>0</v>
      </c>
      <c r="CK15" s="22">
        <f t="shared" si="52"/>
        <v>44</v>
      </c>
      <c r="CL15" s="22"/>
      <c r="CM15" s="22" t="str">
        <f t="shared" si="60"/>
        <v>Andrés Manuel López Obrador</v>
      </c>
      <c r="CN15" s="22">
        <f t="shared" si="60"/>
        <v>32</v>
      </c>
      <c r="CO15" s="22">
        <f t="shared" si="60"/>
        <v>121</v>
      </c>
      <c r="CP15" s="22">
        <f t="shared" si="60"/>
        <v>46</v>
      </c>
      <c r="CQ15" s="22">
        <f t="shared" si="60"/>
        <v>5</v>
      </c>
      <c r="CR15" s="22">
        <f t="shared" si="60"/>
        <v>14</v>
      </c>
      <c r="CS15" s="22">
        <f t="shared" si="60"/>
        <v>4</v>
      </c>
      <c r="CT15" s="22">
        <f t="shared" si="60"/>
        <v>2</v>
      </c>
      <c r="CU15" s="22">
        <f t="shared" si="60"/>
        <v>5</v>
      </c>
      <c r="CV15" s="22">
        <f t="shared" si="60"/>
        <v>2</v>
      </c>
      <c r="CW15" s="22">
        <f t="shared" si="60"/>
        <v>0</v>
      </c>
      <c r="CX15" s="22">
        <f t="shared" si="60"/>
        <v>0</v>
      </c>
      <c r="CY15" s="22">
        <f t="shared" si="60"/>
        <v>12</v>
      </c>
      <c r="CZ15" s="22">
        <f t="shared" si="61"/>
        <v>243</v>
      </c>
      <c r="DA15" s="33"/>
      <c r="DG15" s="32"/>
      <c r="DH15" s="37"/>
      <c r="DJ15" s="29"/>
      <c r="DK15" s="32"/>
      <c r="DL15" s="37"/>
      <c r="DV15" s="29" t="s">
        <v>109</v>
      </c>
      <c r="DW15" s="32">
        <f t="shared" si="26"/>
        <v>9.5999999999999992E-3</v>
      </c>
      <c r="DX15" s="37">
        <f>BDNAL!S639</f>
        <v>6</v>
      </c>
      <c r="EC15" s="32"/>
      <c r="EE15" s="32"/>
      <c r="EG15" s="32"/>
      <c r="EH15" s="32"/>
    </row>
    <row r="16" spans="1:139" ht="18" customHeight="1" x14ac:dyDescent="0.3">
      <c r="N16" s="11"/>
      <c r="O16" s="6"/>
      <c r="U16" s="4" t="s">
        <v>121</v>
      </c>
      <c r="V16" s="10">
        <f t="shared" si="8"/>
        <v>4.7999999999999996E-3</v>
      </c>
      <c r="W16" s="6">
        <f>BDNAL!L640</f>
        <v>3</v>
      </c>
      <c r="Y16" s="29" t="s">
        <v>35</v>
      </c>
      <c r="Z16" s="32">
        <f>AA16/$A$1</f>
        <v>3.6799999999999999E-2</v>
      </c>
      <c r="AA16" s="37">
        <f>BDNAL!M641</f>
        <v>23</v>
      </c>
      <c r="AF16" s="32"/>
      <c r="AH16" s="32"/>
      <c r="AJ16" s="32"/>
      <c r="AK16" s="32"/>
      <c r="AL16" s="33"/>
      <c r="AM16" s="11"/>
      <c r="AN16" s="11"/>
      <c r="AO16" s="11"/>
      <c r="AP16" s="11"/>
      <c r="AQ16" s="11"/>
      <c r="AR16" s="11"/>
      <c r="AS16" s="11"/>
      <c r="AT16" s="6" t="str">
        <f t="shared" si="54"/>
        <v>Jaime Rodríguez "El Bronco"</v>
      </c>
      <c r="AU16" s="11">
        <f t="shared" si="47"/>
        <v>1.8549747048903879E-2</v>
      </c>
      <c r="AV16" s="11">
        <f t="shared" si="47"/>
        <v>1.6863406408094434E-2</v>
      </c>
      <c r="AW16" s="11">
        <f t="shared" si="47"/>
        <v>2.0236087689713321E-2</v>
      </c>
      <c r="AX16" s="11">
        <f t="shared" si="47"/>
        <v>1.3490725126475547E-2</v>
      </c>
      <c r="AY16" s="11">
        <f t="shared" si="47"/>
        <v>5.0590219224283303E-3</v>
      </c>
      <c r="AZ16" s="11">
        <f t="shared" si="47"/>
        <v>0</v>
      </c>
      <c r="BA16" s="22">
        <f t="shared" si="55"/>
        <v>11</v>
      </c>
      <c r="BB16" s="22">
        <f t="shared" si="55"/>
        <v>10</v>
      </c>
      <c r="BC16" s="22">
        <f t="shared" si="55"/>
        <v>12</v>
      </c>
      <c r="BD16" s="22">
        <f t="shared" si="55"/>
        <v>8</v>
      </c>
      <c r="BE16" s="22">
        <f t="shared" si="55"/>
        <v>3</v>
      </c>
      <c r="BF16" s="22">
        <f t="shared" si="55"/>
        <v>0</v>
      </c>
      <c r="BG16" s="22"/>
      <c r="BH16" s="22"/>
      <c r="BI16" s="22" t="str">
        <f t="shared" si="56"/>
        <v>Jaime Rodríguez "El Bronco"</v>
      </c>
      <c r="BJ16" s="11">
        <f t="shared" si="49"/>
        <v>0</v>
      </c>
      <c r="BK16" s="11">
        <f t="shared" si="49"/>
        <v>1.6863406408094434E-3</v>
      </c>
      <c r="BL16" s="11">
        <f t="shared" si="49"/>
        <v>1.0118043844856661E-2</v>
      </c>
      <c r="BM16" s="11">
        <f t="shared" si="49"/>
        <v>2.5295109612141653E-2</v>
      </c>
      <c r="BN16" s="11">
        <f t="shared" si="49"/>
        <v>3.7099494097807759E-2</v>
      </c>
      <c r="BO16" s="11">
        <f t="shared" si="49"/>
        <v>0</v>
      </c>
      <c r="BP16" s="22">
        <f t="shared" ref="BP16:BU16" si="64">BP6</f>
        <v>0</v>
      </c>
      <c r="BQ16" s="22">
        <f t="shared" si="64"/>
        <v>1</v>
      </c>
      <c r="BR16" s="22">
        <f t="shared" si="64"/>
        <v>6</v>
      </c>
      <c r="BS16" s="22">
        <f t="shared" si="64"/>
        <v>15</v>
      </c>
      <c r="BT16" s="22">
        <f t="shared" si="64"/>
        <v>22</v>
      </c>
      <c r="BU16" s="22">
        <f t="shared" si="64"/>
        <v>0</v>
      </c>
      <c r="BV16" s="22">
        <f t="shared" si="58"/>
        <v>44</v>
      </c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3">
        <f>SUM(CK12:CK15)</f>
        <v>593</v>
      </c>
      <c r="CL16" s="22"/>
      <c r="CM16" s="22" t="str">
        <f t="shared" si="60"/>
        <v>Jaime Rodríguez "El Bronco"</v>
      </c>
      <c r="CN16" s="22">
        <f t="shared" si="60"/>
        <v>5</v>
      </c>
      <c r="CO16" s="22">
        <f t="shared" si="60"/>
        <v>4</v>
      </c>
      <c r="CP16" s="22">
        <f t="shared" si="60"/>
        <v>4</v>
      </c>
      <c r="CQ16" s="22">
        <f t="shared" si="60"/>
        <v>7</v>
      </c>
      <c r="CR16" s="22">
        <f t="shared" si="60"/>
        <v>2</v>
      </c>
      <c r="CS16" s="22">
        <f t="shared" si="60"/>
        <v>2</v>
      </c>
      <c r="CT16" s="22">
        <f t="shared" si="60"/>
        <v>3</v>
      </c>
      <c r="CU16" s="22">
        <f t="shared" si="60"/>
        <v>4</v>
      </c>
      <c r="CV16" s="22">
        <f t="shared" si="60"/>
        <v>0</v>
      </c>
      <c r="CW16" s="22">
        <f t="shared" si="60"/>
        <v>0</v>
      </c>
      <c r="CX16" s="22">
        <f t="shared" si="60"/>
        <v>0</v>
      </c>
      <c r="CY16" s="22">
        <f t="shared" si="60"/>
        <v>13</v>
      </c>
      <c r="CZ16" s="22">
        <f t="shared" si="61"/>
        <v>44</v>
      </c>
      <c r="DA16" s="33"/>
      <c r="DG16" s="32"/>
      <c r="DH16" s="37"/>
      <c r="DJ16" s="29"/>
      <c r="DK16" s="32"/>
      <c r="DL16" s="37"/>
      <c r="DV16" s="29" t="s">
        <v>590</v>
      </c>
      <c r="DW16" s="32">
        <f t="shared" si="26"/>
        <v>0.79039999999999999</v>
      </c>
      <c r="DX16" s="37">
        <f>BDNAL!S641</f>
        <v>494</v>
      </c>
      <c r="EC16" s="32"/>
      <c r="EE16" s="32"/>
      <c r="EG16" s="32"/>
      <c r="EH16" s="32"/>
    </row>
    <row r="17" spans="14:139" x14ac:dyDescent="0.3">
      <c r="N17" s="11"/>
      <c r="O17" s="6"/>
      <c r="U17" s="4" t="s">
        <v>28</v>
      </c>
      <c r="V17" s="10">
        <f t="shared" si="8"/>
        <v>0.13600000000000001</v>
      </c>
      <c r="W17" s="6">
        <f>BDNAL!L641</f>
        <v>85</v>
      </c>
      <c r="Y17" s="29" t="s">
        <v>40</v>
      </c>
      <c r="Z17" s="32">
        <f>AA17/$A$1</f>
        <v>1.44E-2</v>
      </c>
      <c r="AA17" s="37">
        <f>BDNAL!M642</f>
        <v>9</v>
      </c>
      <c r="AF17" s="32"/>
      <c r="AH17" s="32"/>
      <c r="AJ17" s="32"/>
      <c r="AK17" s="32"/>
      <c r="AL17" s="33"/>
      <c r="AM17" s="11"/>
      <c r="AN17" s="11"/>
      <c r="AO17" s="11"/>
      <c r="AP17" s="11"/>
      <c r="AQ17" s="11"/>
      <c r="AR17" s="11"/>
      <c r="AS17" s="11"/>
      <c r="AT17" s="21">
        <f>SUM(AU17:AZ17)</f>
        <v>1</v>
      </c>
      <c r="AU17" s="11">
        <f t="shared" ref="AU17:BF17" si="65">SUM(AU13:AU16)</f>
        <v>0.23608768971332211</v>
      </c>
      <c r="AV17" s="11">
        <f t="shared" si="65"/>
        <v>0.23102866779089376</v>
      </c>
      <c r="AW17" s="11">
        <f t="shared" si="65"/>
        <v>0.2478920741989882</v>
      </c>
      <c r="AX17" s="11">
        <f t="shared" si="65"/>
        <v>0.13322091062394603</v>
      </c>
      <c r="AY17" s="11">
        <f t="shared" si="65"/>
        <v>0.10961214165261382</v>
      </c>
      <c r="AZ17" s="11">
        <f t="shared" si="65"/>
        <v>4.2158516020236084E-2</v>
      </c>
      <c r="BA17" s="22">
        <f t="shared" si="65"/>
        <v>140</v>
      </c>
      <c r="BB17" s="22">
        <f t="shared" si="65"/>
        <v>137</v>
      </c>
      <c r="BC17" s="22">
        <f t="shared" si="65"/>
        <v>147</v>
      </c>
      <c r="BD17" s="22">
        <f t="shared" si="65"/>
        <v>79</v>
      </c>
      <c r="BE17" s="22">
        <f t="shared" si="65"/>
        <v>65</v>
      </c>
      <c r="BF17" s="22">
        <f t="shared" si="65"/>
        <v>25</v>
      </c>
      <c r="BG17" s="23">
        <f>SUM(BA17:BF17)</f>
        <v>593</v>
      </c>
      <c r="BH17" s="22"/>
      <c r="BI17" s="11">
        <f>SUM(BJ17:BO17)</f>
        <v>1</v>
      </c>
      <c r="BJ17" s="11">
        <f t="shared" ref="BJ17:BO17" si="66">SUM(BJ13:BJ16)</f>
        <v>3.3726812816188868E-3</v>
      </c>
      <c r="BK17" s="11">
        <f t="shared" si="66"/>
        <v>4.5531197301854974E-2</v>
      </c>
      <c r="BL17" s="11">
        <f t="shared" si="66"/>
        <v>0.12984822934232715</v>
      </c>
      <c r="BM17" s="11">
        <f t="shared" si="66"/>
        <v>0.42833052276559869</v>
      </c>
      <c r="BN17" s="11">
        <f t="shared" si="66"/>
        <v>0.39291736930860038</v>
      </c>
      <c r="BO17" s="11">
        <f t="shared" si="66"/>
        <v>0</v>
      </c>
      <c r="BP17" s="22"/>
      <c r="BQ17" s="22"/>
      <c r="BR17" s="22"/>
      <c r="BS17" s="22"/>
      <c r="BT17" s="22"/>
      <c r="BU17" s="22"/>
      <c r="BV17" s="23">
        <f>SUM(BV13:BV16)</f>
        <v>593</v>
      </c>
      <c r="BW17" s="22"/>
      <c r="BX17" s="22"/>
      <c r="BY17" s="22" t="str">
        <f t="shared" ref="BY17:CJ17" si="67">BY2</f>
        <v>1) Empleado público (no maestro)</v>
      </c>
      <c r="BZ17" s="22" t="str">
        <f t="shared" si="67"/>
        <v>2) Trabajador x cuenta propia</v>
      </c>
      <c r="CA17" s="22" t="str">
        <f t="shared" si="67"/>
        <v xml:space="preserve">3) Sector privado (no maestro) </v>
      </c>
      <c r="CB17" s="22" t="str">
        <f t="shared" si="67"/>
        <v>4) Sector agropecuario</v>
      </c>
      <c r="CC17" s="22" t="str">
        <f t="shared" si="67"/>
        <v>5) Obrero</v>
      </c>
      <c r="CD17" s="22" t="str">
        <f t="shared" si="67"/>
        <v>6) Ama de casa</v>
      </c>
      <c r="CE17" s="22" t="str">
        <f t="shared" si="67"/>
        <v xml:space="preserve">7) Estudiante   </v>
      </c>
      <c r="CF17" s="22" t="str">
        <f t="shared" si="67"/>
        <v xml:space="preserve">8) Maestro </v>
      </c>
      <c r="CG17" s="22" t="str">
        <f t="shared" si="67"/>
        <v>9) Desempleado</v>
      </c>
      <c r="CH17" s="22" t="str">
        <f t="shared" si="67"/>
        <v xml:space="preserve">10) Jubilado         </v>
      </c>
      <c r="CI17" s="22" t="str">
        <f t="shared" si="67"/>
        <v>98) Otro</v>
      </c>
      <c r="CJ17" s="22" t="str">
        <f t="shared" si="67"/>
        <v xml:space="preserve">99) Ns/Nc            </v>
      </c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3">
        <f>SUM(CZ13:CZ16)</f>
        <v>593</v>
      </c>
      <c r="DA17" s="33"/>
      <c r="DG17" s="32"/>
      <c r="DH17" s="37"/>
      <c r="DJ17" s="29"/>
      <c r="DK17" s="32"/>
      <c r="DL17" s="37"/>
      <c r="DV17" s="29" t="s">
        <v>40</v>
      </c>
      <c r="DW17" s="32">
        <f t="shared" si="26"/>
        <v>0.04</v>
      </c>
      <c r="DX17" s="37">
        <f>BDNAL!S642</f>
        <v>25</v>
      </c>
      <c r="EC17" s="32"/>
      <c r="EE17" s="32"/>
      <c r="EG17" s="32"/>
      <c r="EH17" s="32"/>
    </row>
    <row r="18" spans="14:139" x14ac:dyDescent="0.3">
      <c r="U18" s="4" t="s">
        <v>29</v>
      </c>
      <c r="V18" s="10">
        <f t="shared" si="8"/>
        <v>0.2432</v>
      </c>
      <c r="W18" s="6">
        <f>BDNAL!L642</f>
        <v>152</v>
      </c>
      <c r="Y18" s="30"/>
      <c r="Z18" s="33"/>
      <c r="AA18" s="37">
        <f>SUM(AA3:AA17)</f>
        <v>625</v>
      </c>
      <c r="AF18" s="32"/>
      <c r="AH18" s="32"/>
      <c r="AJ18" s="32"/>
      <c r="AK18" s="32"/>
      <c r="AL18" s="33"/>
      <c r="AM18" s="11"/>
      <c r="AN18" s="11"/>
      <c r="AO18" s="11"/>
      <c r="AP18" s="11"/>
      <c r="AQ18" s="11"/>
      <c r="AR18" s="11"/>
      <c r="AS18" s="11"/>
      <c r="AU18" s="11"/>
      <c r="AV18" s="11"/>
      <c r="AW18" s="11"/>
      <c r="AX18" s="11"/>
      <c r="AY18" s="11"/>
      <c r="AZ18" s="11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 t="str">
        <f t="shared" ref="BX18:BX23" si="68">BX3</f>
        <v>Ricardo Anaya Cortés</v>
      </c>
      <c r="BY18" s="11">
        <f t="shared" ref="BY18:CJ18" si="69">BY3/$A$1</f>
        <v>3.3599999999999998E-2</v>
      </c>
      <c r="BZ18" s="11">
        <f t="shared" si="69"/>
        <v>6.5600000000000006E-2</v>
      </c>
      <c r="CA18" s="11">
        <f t="shared" si="69"/>
        <v>3.3599999999999998E-2</v>
      </c>
      <c r="CB18" s="11">
        <f t="shared" si="69"/>
        <v>8.0000000000000002E-3</v>
      </c>
      <c r="CC18" s="11">
        <f t="shared" si="69"/>
        <v>3.2000000000000002E-3</v>
      </c>
      <c r="CD18" s="11">
        <f t="shared" si="69"/>
        <v>4.9599999999999998E-2</v>
      </c>
      <c r="CE18" s="11">
        <f t="shared" si="69"/>
        <v>4.6399999999999997E-2</v>
      </c>
      <c r="CF18" s="11">
        <f t="shared" si="69"/>
        <v>4.7999999999999996E-3</v>
      </c>
      <c r="CG18" s="11">
        <f t="shared" si="69"/>
        <v>1.7600000000000001E-2</v>
      </c>
      <c r="CH18" s="11">
        <f t="shared" si="69"/>
        <v>4.7999999999999996E-3</v>
      </c>
      <c r="CI18" s="11">
        <f t="shared" si="69"/>
        <v>0</v>
      </c>
      <c r="CJ18" s="11">
        <f t="shared" si="69"/>
        <v>0</v>
      </c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Y18" s="22"/>
      <c r="DA18" s="33"/>
      <c r="DG18" s="32"/>
      <c r="DH18" s="37"/>
      <c r="DJ18" s="29"/>
      <c r="DK18" s="32"/>
      <c r="DV18" s="30"/>
      <c r="DW18" s="33">
        <f>SUM(DW3:DW17)</f>
        <v>1</v>
      </c>
      <c r="DX18" s="37">
        <f>BDNAL!S643</f>
        <v>625</v>
      </c>
      <c r="EC18" s="32"/>
      <c r="EE18" s="32"/>
      <c r="EG18" s="32"/>
      <c r="EH18" s="32"/>
    </row>
    <row r="19" spans="14:139" x14ac:dyDescent="0.3">
      <c r="U19" s="4" t="s">
        <v>30</v>
      </c>
      <c r="V19" s="10">
        <f t="shared" si="8"/>
        <v>1.6000000000000001E-3</v>
      </c>
      <c r="W19" s="6">
        <f>BDNAL!L643</f>
        <v>1</v>
      </c>
      <c r="AD19" s="39"/>
      <c r="AF19" s="32"/>
      <c r="AH19" s="32"/>
      <c r="AJ19" s="32"/>
      <c r="AK19" s="32"/>
      <c r="AL19" s="33"/>
      <c r="AM19" s="11"/>
      <c r="AN19" s="11"/>
      <c r="AO19" s="11"/>
      <c r="AP19" s="11"/>
      <c r="AQ19" s="11"/>
      <c r="AR19" s="11"/>
      <c r="AS19" s="11"/>
      <c r="AU19" s="11"/>
      <c r="AV19" s="11"/>
      <c r="AW19" s="11"/>
      <c r="AX19" s="11"/>
      <c r="AY19" s="11"/>
      <c r="AZ19" s="11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12"/>
      <c r="BQ19" s="22"/>
      <c r="BR19" s="22"/>
      <c r="BS19" s="22"/>
      <c r="BT19" s="22"/>
      <c r="BU19" s="22"/>
      <c r="BV19" s="22"/>
      <c r="BW19" s="22"/>
      <c r="BX19" s="22" t="str">
        <f t="shared" si="68"/>
        <v>José Antonio Meade Kuribreña</v>
      </c>
      <c r="BY19" s="11">
        <f t="shared" ref="BY19:CJ19" si="70">BY4/$A$1</f>
        <v>2.5600000000000001E-2</v>
      </c>
      <c r="BZ19" s="11">
        <f t="shared" si="70"/>
        <v>4.3200000000000002E-2</v>
      </c>
      <c r="CA19" s="11">
        <f t="shared" si="70"/>
        <v>2.8799999999999999E-2</v>
      </c>
      <c r="CB19" s="11">
        <f t="shared" si="70"/>
        <v>3.2000000000000002E-3</v>
      </c>
      <c r="CC19" s="11">
        <f t="shared" si="70"/>
        <v>1.12E-2</v>
      </c>
      <c r="CD19" s="11">
        <f t="shared" si="70"/>
        <v>5.28E-2</v>
      </c>
      <c r="CE19" s="11">
        <f t="shared" si="70"/>
        <v>2.8799999999999999E-2</v>
      </c>
      <c r="CF19" s="11">
        <f t="shared" si="70"/>
        <v>1.12E-2</v>
      </c>
      <c r="CG19" s="11">
        <f t="shared" si="70"/>
        <v>4.7999999999999996E-3</v>
      </c>
      <c r="CH19" s="11">
        <f t="shared" si="70"/>
        <v>1.12E-2</v>
      </c>
      <c r="CI19" s="11">
        <f t="shared" si="70"/>
        <v>0</v>
      </c>
      <c r="CJ19" s="11">
        <f t="shared" si="70"/>
        <v>1.6000000000000001E-3</v>
      </c>
      <c r="CK19" s="11"/>
      <c r="CL19" s="22"/>
      <c r="CM19" s="22"/>
      <c r="CN19" s="22" t="str">
        <f>CN2</f>
        <v>PAN</v>
      </c>
      <c r="CO19" s="22" t="str">
        <f t="shared" ref="CO19:CY19" si="71">CO2</f>
        <v>PRI</v>
      </c>
      <c r="CP19" s="22" t="str">
        <f t="shared" si="71"/>
        <v>PRD</v>
      </c>
      <c r="CQ19" s="22" t="str">
        <f t="shared" si="71"/>
        <v>PT</v>
      </c>
      <c r="CR19" s="22" t="str">
        <f t="shared" si="71"/>
        <v>PVEM</v>
      </c>
      <c r="CS19" s="22" t="str">
        <f t="shared" si="71"/>
        <v>MC</v>
      </c>
      <c r="CT19" s="22" t="str">
        <f t="shared" si="71"/>
        <v>PNA</v>
      </c>
      <c r="CU19" s="22" t="str">
        <f t="shared" si="71"/>
        <v>MORENA</v>
      </c>
      <c r="CV19" s="22" t="str">
        <f t="shared" si="71"/>
        <v>PES</v>
      </c>
      <c r="CW19" s="22" t="str">
        <f t="shared" si="71"/>
        <v>Otro</v>
      </c>
      <c r="CX19" s="22" t="str">
        <f t="shared" si="71"/>
        <v>Ninguno</v>
      </c>
      <c r="CY19" s="22" t="str">
        <f t="shared" si="71"/>
        <v>Ns/Nc</v>
      </c>
      <c r="CZ19" s="22"/>
      <c r="DA19" s="33"/>
      <c r="DF19" s="30"/>
      <c r="DG19" s="33"/>
      <c r="DH19" s="37"/>
      <c r="DJ19" s="30"/>
      <c r="DK19" s="33"/>
      <c r="DL19" s="37"/>
      <c r="EC19" s="32"/>
      <c r="EE19" s="32"/>
      <c r="EG19" s="32"/>
      <c r="EH19" s="32"/>
      <c r="EI19" s="39"/>
    </row>
    <row r="20" spans="14:139" x14ac:dyDescent="0.3">
      <c r="U20" s="4" t="s">
        <v>31</v>
      </c>
      <c r="V20" s="10">
        <f t="shared" si="8"/>
        <v>0</v>
      </c>
      <c r="W20" s="6">
        <f>BDNAL!L644</f>
        <v>0</v>
      </c>
      <c r="Y20" s="30"/>
      <c r="Z20" s="33"/>
      <c r="AA20" s="37"/>
      <c r="AD20" s="39"/>
      <c r="AF20" s="32"/>
      <c r="AH20" s="32"/>
      <c r="AJ20" s="32"/>
      <c r="AK20" s="32"/>
      <c r="AL20" s="33"/>
      <c r="AM20" s="11"/>
      <c r="AN20" s="11"/>
      <c r="AO20" s="11"/>
      <c r="AP20" s="11"/>
      <c r="AQ20" s="11"/>
      <c r="AR20" s="11"/>
      <c r="AS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22"/>
      <c r="BG20" s="11"/>
      <c r="BH20" s="22"/>
      <c r="BI20" s="11"/>
      <c r="BJ20" s="11"/>
      <c r="BK20" s="11"/>
      <c r="BL20" s="11"/>
      <c r="BM20" s="11"/>
      <c r="BN20" s="11"/>
      <c r="BO20" s="11"/>
      <c r="BP20" s="12"/>
      <c r="BQ20" s="11"/>
      <c r="BR20" s="11"/>
      <c r="BS20" s="11"/>
      <c r="BT20" s="11"/>
      <c r="BU20" s="11"/>
      <c r="BV20" s="11"/>
      <c r="BW20" s="22"/>
      <c r="BX20" s="22" t="str">
        <f t="shared" si="68"/>
        <v>Andrés Manuel López Obrador</v>
      </c>
      <c r="BY20" s="11">
        <f t="shared" ref="BY20:CJ20" si="72">BY5/$A$1</f>
        <v>3.04E-2</v>
      </c>
      <c r="BZ20" s="11">
        <f t="shared" si="72"/>
        <v>8.7999999999999995E-2</v>
      </c>
      <c r="CA20" s="11">
        <f t="shared" si="72"/>
        <v>4.1599999999999998E-2</v>
      </c>
      <c r="CB20" s="11">
        <f t="shared" si="72"/>
        <v>6.4000000000000003E-3</v>
      </c>
      <c r="CC20" s="11">
        <f t="shared" si="72"/>
        <v>3.8399999999999997E-2</v>
      </c>
      <c r="CD20" s="11">
        <f t="shared" si="72"/>
        <v>7.0400000000000004E-2</v>
      </c>
      <c r="CE20" s="11">
        <f t="shared" si="72"/>
        <v>6.88E-2</v>
      </c>
      <c r="CF20" s="11">
        <f t="shared" si="72"/>
        <v>9.5999999999999992E-3</v>
      </c>
      <c r="CG20" s="11">
        <f t="shared" si="72"/>
        <v>1.7600000000000001E-2</v>
      </c>
      <c r="CH20" s="11">
        <f t="shared" si="72"/>
        <v>1.7600000000000001E-2</v>
      </c>
      <c r="CI20" s="11">
        <f t="shared" si="72"/>
        <v>0</v>
      </c>
      <c r="CJ20" s="11">
        <f t="shared" si="72"/>
        <v>0</v>
      </c>
      <c r="CK20" s="11"/>
      <c r="CL20" s="22"/>
      <c r="CM20" s="22" t="str">
        <f>CM3</f>
        <v>Ricardo Anaya Cortés</v>
      </c>
      <c r="CN20" s="11">
        <f>CN3/$A$1</f>
        <v>8.0000000000000002E-3</v>
      </c>
      <c r="CO20" s="11">
        <f t="shared" ref="CO20:CY20" si="73">CO3/$A$1</f>
        <v>4.9599999999999998E-2</v>
      </c>
      <c r="CP20" s="11">
        <f t="shared" si="73"/>
        <v>1.12E-2</v>
      </c>
      <c r="CQ20" s="11">
        <f t="shared" si="73"/>
        <v>5.7599999999999998E-2</v>
      </c>
      <c r="CR20" s="11">
        <f t="shared" si="73"/>
        <v>1.12E-2</v>
      </c>
      <c r="CS20" s="11">
        <f t="shared" si="73"/>
        <v>1.6000000000000001E-3</v>
      </c>
      <c r="CT20" s="11">
        <f t="shared" si="73"/>
        <v>3.2000000000000002E-3</v>
      </c>
      <c r="CU20" s="11">
        <f t="shared" si="73"/>
        <v>8.7999999999999995E-2</v>
      </c>
      <c r="CV20" s="11">
        <f t="shared" si="73"/>
        <v>2.0799999999999999E-2</v>
      </c>
      <c r="CW20" s="11">
        <f t="shared" si="73"/>
        <v>0</v>
      </c>
      <c r="CX20" s="11">
        <f t="shared" si="73"/>
        <v>0</v>
      </c>
      <c r="CY20" s="11">
        <f t="shared" si="73"/>
        <v>1.6E-2</v>
      </c>
      <c r="CZ20" s="22"/>
      <c r="DA20" s="33"/>
      <c r="DF20" s="30"/>
      <c r="DG20" s="33"/>
      <c r="DH20" s="37"/>
      <c r="DJ20" s="30"/>
      <c r="DK20" s="33"/>
      <c r="DL20" s="37"/>
      <c r="DV20" s="30"/>
      <c r="DW20" s="33"/>
      <c r="DX20" s="37"/>
      <c r="EC20" s="32"/>
      <c r="EE20" s="32"/>
      <c r="EG20" s="32"/>
      <c r="EH20" s="32"/>
      <c r="EI20" s="39"/>
    </row>
    <row r="21" spans="14:139" x14ac:dyDescent="0.3">
      <c r="U21" s="4" t="s">
        <v>15</v>
      </c>
      <c r="V21" s="10" t="e">
        <f>W21/$A$1</f>
        <v>#REF!</v>
      </c>
      <c r="W21" s="6" t="e">
        <f>BDNAL!#REF!</f>
        <v>#REF!</v>
      </c>
      <c r="Y21" s="30"/>
      <c r="Z21" s="33"/>
      <c r="AA21" s="37"/>
      <c r="AD21" s="39"/>
      <c r="AF21" s="32"/>
      <c r="AH21" s="32"/>
      <c r="AJ21" s="32"/>
      <c r="AK21" s="32"/>
      <c r="AL21" s="33"/>
      <c r="AM21" s="11"/>
      <c r="AN21" s="11"/>
      <c r="AO21" s="11"/>
      <c r="AP21" s="11"/>
      <c r="AQ21" s="11"/>
      <c r="AR21" s="11"/>
      <c r="AS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22"/>
      <c r="BG21" s="11"/>
      <c r="BH21" s="11"/>
      <c r="BI21" s="11"/>
      <c r="BJ21" s="11"/>
      <c r="BK21" s="11"/>
      <c r="BL21" s="11"/>
      <c r="BM21" s="11"/>
      <c r="BN21" s="11"/>
      <c r="BO21" s="11"/>
      <c r="BP21" s="12"/>
      <c r="BQ21" s="11"/>
      <c r="BR21" s="11"/>
      <c r="BS21" s="11"/>
      <c r="BT21" s="11"/>
      <c r="BU21" s="11"/>
      <c r="BV21" s="11"/>
      <c r="BW21" s="11"/>
      <c r="BX21" s="22" t="str">
        <f t="shared" si="68"/>
        <v>Jaime Rodríguez "El Bronco"</v>
      </c>
      <c r="BY21" s="11">
        <f t="shared" ref="BY21:CJ21" si="74">BY6/$A$1</f>
        <v>6.4000000000000003E-3</v>
      </c>
      <c r="BZ21" s="11">
        <f t="shared" si="74"/>
        <v>8.0000000000000002E-3</v>
      </c>
      <c r="CA21" s="11">
        <f t="shared" si="74"/>
        <v>8.0000000000000002E-3</v>
      </c>
      <c r="CB21" s="11">
        <f t="shared" si="74"/>
        <v>0</v>
      </c>
      <c r="CC21" s="11">
        <f t="shared" si="74"/>
        <v>6.4000000000000003E-3</v>
      </c>
      <c r="CD21" s="11">
        <f t="shared" si="74"/>
        <v>1.6E-2</v>
      </c>
      <c r="CE21" s="11">
        <f t="shared" si="74"/>
        <v>1.2800000000000001E-2</v>
      </c>
      <c r="CF21" s="11">
        <f t="shared" si="74"/>
        <v>6.4000000000000003E-3</v>
      </c>
      <c r="CG21" s="11">
        <f t="shared" si="74"/>
        <v>4.7999999999999996E-3</v>
      </c>
      <c r="CH21" s="11">
        <f t="shared" si="74"/>
        <v>1.6000000000000001E-3</v>
      </c>
      <c r="CI21" s="11">
        <f t="shared" si="74"/>
        <v>0</v>
      </c>
      <c r="CJ21" s="11">
        <f t="shared" si="74"/>
        <v>0</v>
      </c>
      <c r="CK21" s="11"/>
      <c r="CL21" s="11"/>
      <c r="CM21" s="22" t="str">
        <f t="shared" ref="CM21:CM25" si="75">CM4</f>
        <v>José Antonio Meade Kuribreña</v>
      </c>
      <c r="CN21" s="11">
        <f t="shared" ref="CN21:CY21" si="76">CN4/$A$1</f>
        <v>2.5600000000000001E-2</v>
      </c>
      <c r="CO21" s="11">
        <f t="shared" si="76"/>
        <v>6.4000000000000003E-3</v>
      </c>
      <c r="CP21" s="11">
        <f t="shared" si="76"/>
        <v>1.6E-2</v>
      </c>
      <c r="CQ21" s="11">
        <f t="shared" si="76"/>
        <v>4.6399999999999997E-2</v>
      </c>
      <c r="CR21" s="11">
        <f t="shared" si="76"/>
        <v>1.6000000000000001E-3</v>
      </c>
      <c r="CS21" s="11">
        <f t="shared" si="76"/>
        <v>4.7999999999999996E-3</v>
      </c>
      <c r="CT21" s="11">
        <f t="shared" si="76"/>
        <v>0</v>
      </c>
      <c r="CU21" s="11">
        <f t="shared" si="76"/>
        <v>9.6000000000000002E-2</v>
      </c>
      <c r="CV21" s="11">
        <f t="shared" si="76"/>
        <v>2.0799999999999999E-2</v>
      </c>
      <c r="CW21" s="11">
        <f t="shared" si="76"/>
        <v>0</v>
      </c>
      <c r="CX21" s="11">
        <f t="shared" si="76"/>
        <v>0</v>
      </c>
      <c r="CY21" s="11">
        <f t="shared" si="76"/>
        <v>4.7999999999999996E-3</v>
      </c>
      <c r="CZ21" s="11"/>
      <c r="DA21" s="33"/>
      <c r="DF21" s="30"/>
      <c r="DG21" s="30"/>
      <c r="DH21" s="37"/>
      <c r="DJ21" s="30"/>
      <c r="DK21" s="30"/>
      <c r="DL21" s="37"/>
      <c r="DV21" s="30"/>
      <c r="DW21" s="33"/>
      <c r="DX21" s="37"/>
      <c r="EC21" s="32"/>
      <c r="EE21" s="32"/>
      <c r="EG21" s="32"/>
      <c r="EH21" s="32"/>
      <c r="EI21" s="39"/>
    </row>
    <row r="22" spans="14:139" x14ac:dyDescent="0.3">
      <c r="U22" s="6"/>
      <c r="V22" s="11"/>
      <c r="W22" s="7" t="e">
        <f>SUM(W3:W21)</f>
        <v>#REF!</v>
      </c>
      <c r="Y22" s="30"/>
      <c r="Z22" s="30"/>
      <c r="AA22" s="37"/>
      <c r="AE22" s="30"/>
      <c r="AK22" s="32"/>
      <c r="AL22" s="33"/>
      <c r="AM22" s="11"/>
      <c r="AN22" s="11"/>
      <c r="AO22" s="11"/>
      <c r="AP22" s="11"/>
      <c r="AQ22" s="11"/>
      <c r="AR22" s="11"/>
      <c r="AS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22"/>
      <c r="BG22" s="11"/>
      <c r="BH22" s="11"/>
      <c r="BI22" s="11"/>
      <c r="BJ22" s="11"/>
      <c r="BK22" s="11"/>
      <c r="BL22" s="11"/>
      <c r="BM22" s="11"/>
      <c r="BN22" s="11"/>
      <c r="BO22" s="11"/>
      <c r="BP22" s="12"/>
      <c r="BQ22" s="11"/>
      <c r="BR22" s="11"/>
      <c r="BS22" s="11"/>
      <c r="BT22" s="11"/>
      <c r="BU22" s="11"/>
      <c r="BV22" s="11"/>
      <c r="BW22" s="11"/>
      <c r="BX22" s="22" t="str">
        <f t="shared" si="68"/>
        <v xml:space="preserve">Ninguno </v>
      </c>
      <c r="BY22" s="11">
        <f t="shared" ref="BY22:CJ22" si="77">BY7/$A$1</f>
        <v>3.2000000000000002E-3</v>
      </c>
      <c r="BZ22" s="11">
        <f t="shared" si="77"/>
        <v>6.4000000000000003E-3</v>
      </c>
      <c r="CA22" s="11">
        <f t="shared" si="77"/>
        <v>8.0000000000000002E-3</v>
      </c>
      <c r="CB22" s="11">
        <f t="shared" si="77"/>
        <v>0</v>
      </c>
      <c r="CC22" s="11">
        <f t="shared" si="77"/>
        <v>3.2000000000000002E-3</v>
      </c>
      <c r="CD22" s="11">
        <f t="shared" si="77"/>
        <v>9.5999999999999992E-3</v>
      </c>
      <c r="CE22" s="11">
        <f t="shared" si="77"/>
        <v>4.7999999999999996E-3</v>
      </c>
      <c r="CF22" s="11">
        <f t="shared" si="77"/>
        <v>0</v>
      </c>
      <c r="CG22" s="11">
        <f t="shared" si="77"/>
        <v>0</v>
      </c>
      <c r="CH22" s="11">
        <f t="shared" si="77"/>
        <v>0</v>
      </c>
      <c r="CI22" s="11">
        <f t="shared" si="77"/>
        <v>0</v>
      </c>
      <c r="CJ22" s="11">
        <f t="shared" si="77"/>
        <v>1.6000000000000001E-3</v>
      </c>
      <c r="CK22" s="11"/>
      <c r="CL22" s="11"/>
      <c r="CM22" s="22" t="str">
        <f t="shared" si="75"/>
        <v>Andrés Manuel López Obrador</v>
      </c>
      <c r="CN22" s="11">
        <f t="shared" ref="CN22:CY22" si="78">CN5/$A$1</f>
        <v>5.1200000000000002E-2</v>
      </c>
      <c r="CO22" s="11">
        <f t="shared" si="78"/>
        <v>0.19359999999999999</v>
      </c>
      <c r="CP22" s="11">
        <f t="shared" si="78"/>
        <v>7.3599999999999999E-2</v>
      </c>
      <c r="CQ22" s="11">
        <f t="shared" si="78"/>
        <v>8.0000000000000002E-3</v>
      </c>
      <c r="CR22" s="11">
        <f t="shared" si="78"/>
        <v>2.24E-2</v>
      </c>
      <c r="CS22" s="11">
        <f t="shared" si="78"/>
        <v>6.4000000000000003E-3</v>
      </c>
      <c r="CT22" s="11">
        <f t="shared" si="78"/>
        <v>3.2000000000000002E-3</v>
      </c>
      <c r="CU22" s="11">
        <f t="shared" si="78"/>
        <v>8.0000000000000002E-3</v>
      </c>
      <c r="CV22" s="11">
        <f t="shared" si="78"/>
        <v>3.2000000000000002E-3</v>
      </c>
      <c r="CW22" s="11">
        <f t="shared" si="78"/>
        <v>0</v>
      </c>
      <c r="CX22" s="11">
        <f t="shared" si="78"/>
        <v>0</v>
      </c>
      <c r="CY22" s="11">
        <f t="shared" si="78"/>
        <v>1.9199999999999998E-2</v>
      </c>
      <c r="CZ22" s="11"/>
      <c r="DA22" s="33"/>
      <c r="DF22" s="30"/>
      <c r="DG22" s="30"/>
      <c r="DH22" s="37"/>
      <c r="DJ22" s="30"/>
      <c r="DK22" s="30"/>
      <c r="DL22" s="37"/>
      <c r="DV22" s="30"/>
      <c r="DW22" s="30"/>
      <c r="DX22" s="37"/>
      <c r="EB22" s="30"/>
      <c r="EH22" s="32"/>
    </row>
    <row r="23" spans="14:139" x14ac:dyDescent="0.3">
      <c r="V23" s="10"/>
      <c r="W23" s="6"/>
      <c r="Y23" s="30"/>
      <c r="Z23" s="30"/>
      <c r="AA23" s="37"/>
      <c r="AE23" s="30"/>
      <c r="AK23" s="32"/>
      <c r="AL23" s="33"/>
      <c r="AM23" s="11"/>
      <c r="AN23" s="11"/>
      <c r="AO23" s="11"/>
      <c r="AP23" s="11"/>
      <c r="AQ23" s="11"/>
      <c r="AR23" s="11"/>
      <c r="AS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22"/>
      <c r="BG23" s="11"/>
      <c r="BH23" s="11"/>
      <c r="BI23" s="11"/>
      <c r="BJ23" s="11"/>
      <c r="BK23" s="11"/>
      <c r="BL23" s="11"/>
      <c r="BM23" s="11"/>
      <c r="BN23" s="11"/>
      <c r="BO23" s="11"/>
      <c r="BP23" s="12"/>
      <c r="BQ23" s="11"/>
      <c r="BR23" s="11"/>
      <c r="BS23" s="11"/>
      <c r="BT23" s="11"/>
      <c r="BU23" s="11"/>
      <c r="BV23" s="11"/>
      <c r="BW23" s="11"/>
      <c r="BX23" s="22" t="str">
        <f t="shared" si="68"/>
        <v>Ns/nc</v>
      </c>
      <c r="BY23" s="11">
        <f t="shared" ref="BY23:CJ23" si="79">BY8/$A$1</f>
        <v>0</v>
      </c>
      <c r="BZ23" s="11">
        <f t="shared" si="79"/>
        <v>3.2000000000000002E-3</v>
      </c>
      <c r="CA23" s="11">
        <f t="shared" si="79"/>
        <v>0</v>
      </c>
      <c r="CB23" s="11">
        <f t="shared" si="79"/>
        <v>0</v>
      </c>
      <c r="CC23" s="11">
        <f t="shared" si="79"/>
        <v>1.6000000000000001E-3</v>
      </c>
      <c r="CD23" s="11">
        <f t="shared" si="79"/>
        <v>6.4000000000000003E-3</v>
      </c>
      <c r="CE23" s="11">
        <f t="shared" si="79"/>
        <v>3.2000000000000002E-3</v>
      </c>
      <c r="CF23" s="11">
        <f t="shared" si="79"/>
        <v>0</v>
      </c>
      <c r="CG23" s="11">
        <f t="shared" si="79"/>
        <v>0</v>
      </c>
      <c r="CH23" s="11">
        <f t="shared" si="79"/>
        <v>0</v>
      </c>
      <c r="CI23" s="11">
        <f t="shared" si="79"/>
        <v>0</v>
      </c>
      <c r="CJ23" s="11">
        <f t="shared" si="79"/>
        <v>0</v>
      </c>
      <c r="CK23" s="11"/>
      <c r="CL23" s="11"/>
      <c r="CM23" s="22" t="str">
        <f t="shared" si="75"/>
        <v>Jaime Rodríguez "El Bronco"</v>
      </c>
      <c r="CN23" s="11">
        <f t="shared" ref="CN23:CY23" si="80">CN6/$A$1</f>
        <v>8.0000000000000002E-3</v>
      </c>
      <c r="CO23" s="11">
        <f t="shared" si="80"/>
        <v>6.4000000000000003E-3</v>
      </c>
      <c r="CP23" s="11">
        <f t="shared" si="80"/>
        <v>6.4000000000000003E-3</v>
      </c>
      <c r="CQ23" s="11">
        <f t="shared" si="80"/>
        <v>1.12E-2</v>
      </c>
      <c r="CR23" s="11">
        <f t="shared" si="80"/>
        <v>3.2000000000000002E-3</v>
      </c>
      <c r="CS23" s="11">
        <f t="shared" si="80"/>
        <v>3.2000000000000002E-3</v>
      </c>
      <c r="CT23" s="11">
        <f t="shared" si="80"/>
        <v>4.7999999999999996E-3</v>
      </c>
      <c r="CU23" s="11">
        <f t="shared" si="80"/>
        <v>6.4000000000000003E-3</v>
      </c>
      <c r="CV23" s="11">
        <f t="shared" si="80"/>
        <v>0</v>
      </c>
      <c r="CW23" s="11">
        <f t="shared" si="80"/>
        <v>0</v>
      </c>
      <c r="CX23" s="11">
        <f t="shared" si="80"/>
        <v>0</v>
      </c>
      <c r="CY23" s="11">
        <f t="shared" si="80"/>
        <v>2.0799999999999999E-2</v>
      </c>
      <c r="CZ23" s="11"/>
      <c r="DA23" s="33"/>
      <c r="DF23" s="30"/>
      <c r="DG23" s="30"/>
      <c r="DH23" s="37"/>
      <c r="DJ23" s="30"/>
      <c r="DK23" s="30"/>
      <c r="DL23" s="37"/>
      <c r="DV23" s="30"/>
      <c r="DW23" s="30"/>
      <c r="DX23" s="37"/>
      <c r="EB23" s="30"/>
      <c r="EH23" s="32"/>
    </row>
    <row r="24" spans="14:139" x14ac:dyDescent="0.3">
      <c r="V24" s="10"/>
      <c r="W24" s="6"/>
      <c r="Y24" s="30"/>
      <c r="Z24" s="30"/>
      <c r="AA24" s="37"/>
      <c r="AE24" s="30"/>
      <c r="AK24" s="32"/>
      <c r="AL24" s="33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22"/>
      <c r="BG24" s="11"/>
      <c r="BH24" s="11"/>
      <c r="BI24" s="11"/>
      <c r="BJ24" s="11"/>
      <c r="BK24" s="11"/>
      <c r="BL24" s="11"/>
      <c r="BM24" s="11"/>
      <c r="BN24" s="11"/>
      <c r="BO24" s="11"/>
      <c r="BP24" s="12"/>
      <c r="BQ24" s="11"/>
      <c r="BR24" s="11"/>
      <c r="BS24" s="11"/>
      <c r="BT24" s="11"/>
      <c r="BU24" s="11"/>
      <c r="BV24" s="11"/>
      <c r="BW24" s="11"/>
      <c r="BX24" s="11"/>
      <c r="BY24" s="11">
        <f>SUM(BY18:BY23)</f>
        <v>9.9199999999999997E-2</v>
      </c>
      <c r="BZ24" s="11">
        <f t="shared" ref="BZ24:CJ24" si="81">SUM(BZ18:BZ23)</f>
        <v>0.21440000000000001</v>
      </c>
      <c r="CA24" s="11">
        <f t="shared" si="81"/>
        <v>0.12</v>
      </c>
      <c r="CB24" s="11">
        <f t="shared" si="81"/>
        <v>1.7600000000000001E-2</v>
      </c>
      <c r="CC24" s="11">
        <f t="shared" si="81"/>
        <v>6.4000000000000001E-2</v>
      </c>
      <c r="CD24" s="11">
        <f t="shared" si="81"/>
        <v>0.20480000000000001</v>
      </c>
      <c r="CE24" s="11">
        <f t="shared" si="81"/>
        <v>0.1648</v>
      </c>
      <c r="CF24" s="11">
        <f t="shared" si="81"/>
        <v>3.2000000000000001E-2</v>
      </c>
      <c r="CG24" s="11">
        <f t="shared" si="81"/>
        <v>4.48E-2</v>
      </c>
      <c r="CH24" s="11">
        <f t="shared" si="81"/>
        <v>3.5200000000000002E-2</v>
      </c>
      <c r="CI24" s="11">
        <f t="shared" si="81"/>
        <v>0</v>
      </c>
      <c r="CJ24" s="11">
        <f t="shared" si="81"/>
        <v>3.2000000000000002E-3</v>
      </c>
      <c r="CK24" s="21">
        <f>SUM(BY24:CJ24)</f>
        <v>1</v>
      </c>
      <c r="CL24" s="11"/>
      <c r="CM24" s="22" t="str">
        <f t="shared" si="75"/>
        <v xml:space="preserve">Ninguno </v>
      </c>
      <c r="CN24" s="11">
        <f t="shared" ref="CN24:CY24" si="82">CN7/$A$1</f>
        <v>4.7999999999999996E-3</v>
      </c>
      <c r="CO24" s="11">
        <f t="shared" si="82"/>
        <v>1.6E-2</v>
      </c>
      <c r="CP24" s="11">
        <f t="shared" si="82"/>
        <v>3.2000000000000002E-3</v>
      </c>
      <c r="CQ24" s="11">
        <f t="shared" si="82"/>
        <v>3.2000000000000002E-3</v>
      </c>
      <c r="CR24" s="11">
        <f t="shared" si="82"/>
        <v>1.6000000000000001E-3</v>
      </c>
      <c r="CS24" s="11">
        <f t="shared" si="82"/>
        <v>3.2000000000000002E-3</v>
      </c>
      <c r="CT24" s="11">
        <f t="shared" si="82"/>
        <v>0</v>
      </c>
      <c r="CU24" s="11">
        <f t="shared" si="82"/>
        <v>1.6000000000000001E-3</v>
      </c>
      <c r="CV24" s="11">
        <f t="shared" si="82"/>
        <v>1.6000000000000001E-3</v>
      </c>
      <c r="CW24" s="11">
        <f t="shared" si="82"/>
        <v>0</v>
      </c>
      <c r="CX24" s="11">
        <f t="shared" si="82"/>
        <v>0</v>
      </c>
      <c r="CY24" s="11">
        <f t="shared" si="82"/>
        <v>1.6000000000000001E-3</v>
      </c>
      <c r="CZ24" s="11"/>
      <c r="DA24" s="33"/>
      <c r="DG24" s="36"/>
      <c r="DJ24" s="29"/>
      <c r="DK24" s="36"/>
      <c r="DL24" s="35"/>
      <c r="DV24" s="30"/>
      <c r="DW24" s="30"/>
      <c r="DX24" s="37"/>
      <c r="EB24" s="30"/>
      <c r="EH24" s="32"/>
    </row>
    <row r="25" spans="14:139" x14ac:dyDescent="0.3">
      <c r="Z25" s="36"/>
      <c r="AE25" s="30"/>
      <c r="AF25" s="30"/>
      <c r="AG25" s="30"/>
      <c r="AH25" s="30"/>
      <c r="AI25" s="30"/>
      <c r="AJ25" s="30"/>
      <c r="AK25" s="32"/>
      <c r="AL25" s="33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22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22" t="str">
        <f t="shared" si="75"/>
        <v>Ns/nc</v>
      </c>
      <c r="CN25" s="11">
        <f t="shared" ref="CN25:CY25" si="83">CN8/$A$1</f>
        <v>1.6000000000000001E-3</v>
      </c>
      <c r="CO25" s="11">
        <f t="shared" si="83"/>
        <v>4.7999999999999996E-3</v>
      </c>
      <c r="CP25" s="11">
        <f t="shared" si="83"/>
        <v>0</v>
      </c>
      <c r="CQ25" s="11">
        <f t="shared" si="83"/>
        <v>0</v>
      </c>
      <c r="CR25" s="11">
        <f t="shared" si="83"/>
        <v>1.6000000000000001E-3</v>
      </c>
      <c r="CS25" s="11">
        <f t="shared" si="83"/>
        <v>0</v>
      </c>
      <c r="CT25" s="11">
        <f t="shared" si="83"/>
        <v>0</v>
      </c>
      <c r="CU25" s="11">
        <f t="shared" si="83"/>
        <v>0</v>
      </c>
      <c r="CV25" s="11">
        <f t="shared" si="83"/>
        <v>0</v>
      </c>
      <c r="CW25" s="11">
        <f t="shared" si="83"/>
        <v>0</v>
      </c>
      <c r="CX25" s="11">
        <f t="shared" si="83"/>
        <v>0</v>
      </c>
      <c r="CY25" s="11">
        <f t="shared" si="83"/>
        <v>6.4000000000000003E-3</v>
      </c>
      <c r="CZ25" s="11"/>
      <c r="DA25" s="33"/>
      <c r="DF25" s="32"/>
      <c r="DG25" s="36"/>
      <c r="DJ25" s="32"/>
      <c r="DK25" s="36"/>
      <c r="DL25" s="35"/>
      <c r="DW25" s="36"/>
      <c r="EB25" s="30"/>
      <c r="EC25" s="30"/>
      <c r="ED25" s="30"/>
      <c r="EE25" s="30"/>
      <c r="EF25" s="30"/>
      <c r="EG25" s="30"/>
      <c r="EH25" s="32"/>
    </row>
    <row r="26" spans="14:139" x14ac:dyDescent="0.3">
      <c r="Y26" s="32"/>
      <c r="Z26" s="36"/>
      <c r="AE26" s="30"/>
      <c r="AF26" s="30"/>
      <c r="AG26" s="30"/>
      <c r="AH26" s="30"/>
      <c r="AI26" s="30"/>
      <c r="AJ26" s="30"/>
      <c r="AK26" s="32"/>
      <c r="AL26" s="33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22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Y26" s="11" t="str">
        <f t="shared" ref="BY26:CJ26" si="84">BY17</f>
        <v>1) Empleado público (no maestro)</v>
      </c>
      <c r="BZ26" s="11" t="str">
        <f t="shared" si="84"/>
        <v>2) Trabajador x cuenta propia</v>
      </c>
      <c r="CA26" s="11" t="str">
        <f t="shared" si="84"/>
        <v xml:space="preserve">3) Sector privado (no maestro) </v>
      </c>
      <c r="CB26" s="11" t="str">
        <f t="shared" si="84"/>
        <v>4) Sector agropecuario</v>
      </c>
      <c r="CC26" s="11" t="str">
        <f t="shared" si="84"/>
        <v>5) Obrero</v>
      </c>
      <c r="CD26" s="11" t="str">
        <f t="shared" si="84"/>
        <v>6) Ama de casa</v>
      </c>
      <c r="CE26" s="11" t="str">
        <f t="shared" si="84"/>
        <v xml:space="preserve">7) Estudiante   </v>
      </c>
      <c r="CF26" s="11" t="str">
        <f t="shared" si="84"/>
        <v xml:space="preserve">8) Maestro </v>
      </c>
      <c r="CG26" s="11" t="str">
        <f t="shared" si="84"/>
        <v>9) Desempleado</v>
      </c>
      <c r="CH26" s="11" t="str">
        <f t="shared" si="84"/>
        <v xml:space="preserve">10) Jubilado         </v>
      </c>
      <c r="CI26" s="11" t="str">
        <f t="shared" si="84"/>
        <v>98) Otro</v>
      </c>
      <c r="CJ26" s="11" t="str">
        <f t="shared" si="84"/>
        <v xml:space="preserve">99) Ns/Nc            </v>
      </c>
      <c r="CK26" s="11"/>
      <c r="CL26" s="11"/>
      <c r="CM26" s="22"/>
      <c r="CN26" s="11">
        <f>SUM(CN20:CN25)</f>
        <v>9.9200000000000024E-2</v>
      </c>
      <c r="CO26" s="11">
        <f t="shared" ref="CO26:CY26" si="85">SUM(CO20:CO25)</f>
        <v>0.27680000000000005</v>
      </c>
      <c r="CP26" s="11">
        <f t="shared" si="85"/>
        <v>0.1104</v>
      </c>
      <c r="CQ26" s="11">
        <f t="shared" si="85"/>
        <v>0.12639999999999998</v>
      </c>
      <c r="CR26" s="11">
        <f t="shared" si="85"/>
        <v>4.1599999999999998E-2</v>
      </c>
      <c r="CS26" s="11">
        <f t="shared" si="85"/>
        <v>1.9200000000000002E-2</v>
      </c>
      <c r="CT26" s="11">
        <f t="shared" si="85"/>
        <v>1.12E-2</v>
      </c>
      <c r="CU26" s="11">
        <f t="shared" si="85"/>
        <v>0.19999999999999998</v>
      </c>
      <c r="CV26" s="11">
        <f t="shared" si="85"/>
        <v>4.6399999999999997E-2</v>
      </c>
      <c r="CW26" s="11">
        <f t="shared" si="85"/>
        <v>0</v>
      </c>
      <c r="CX26" s="11">
        <f t="shared" si="85"/>
        <v>0</v>
      </c>
      <c r="CY26" s="11">
        <f t="shared" si="85"/>
        <v>6.8799999999999986E-2</v>
      </c>
      <c r="CZ26" s="21">
        <f>SUM(CN26:CY26)</f>
        <v>0.99999999999999989</v>
      </c>
      <c r="DA26" s="33"/>
      <c r="DJ26" s="29"/>
      <c r="DK26" s="29"/>
      <c r="DL26" s="35"/>
      <c r="DV26" s="32"/>
      <c r="DW26" s="36"/>
      <c r="EB26" s="30"/>
      <c r="EC26" s="30"/>
      <c r="ED26" s="30"/>
      <c r="EE26" s="30"/>
      <c r="EF26" s="30"/>
      <c r="EG26" s="30"/>
      <c r="EH26" s="32"/>
    </row>
    <row r="27" spans="14:139" x14ac:dyDescent="0.3">
      <c r="U27" s="6"/>
      <c r="V27" s="11"/>
      <c r="W27" s="6"/>
      <c r="AE27" s="30"/>
      <c r="AF27" s="30"/>
      <c r="AG27" s="30"/>
      <c r="AH27" s="30"/>
      <c r="AI27" s="30"/>
      <c r="AJ27" s="30"/>
      <c r="AK27" s="32"/>
      <c r="AL27" s="33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22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 t="str">
        <f>BX3</f>
        <v>Ricardo Anaya Cortés</v>
      </c>
      <c r="BY27" s="11">
        <f t="shared" ref="BY27:CJ27" si="86">BY12/$CK$16</f>
        <v>3.5413153456998317E-2</v>
      </c>
      <c r="BZ27" s="11">
        <f t="shared" si="86"/>
        <v>6.9139966273187178E-2</v>
      </c>
      <c r="CA27" s="11">
        <f t="shared" si="86"/>
        <v>3.5413153456998317E-2</v>
      </c>
      <c r="CB27" s="11">
        <f t="shared" si="86"/>
        <v>8.4317032040472171E-3</v>
      </c>
      <c r="CC27" s="11">
        <f t="shared" si="86"/>
        <v>3.3726812816188868E-3</v>
      </c>
      <c r="CD27" s="11">
        <f t="shared" si="86"/>
        <v>5.2276559865092748E-2</v>
      </c>
      <c r="CE27" s="11">
        <f t="shared" si="86"/>
        <v>4.8903878583473864E-2</v>
      </c>
      <c r="CF27" s="11">
        <f t="shared" si="86"/>
        <v>5.0590219224283303E-3</v>
      </c>
      <c r="CG27" s="11">
        <f t="shared" si="86"/>
        <v>1.8549747048903879E-2</v>
      </c>
      <c r="CH27" s="11">
        <f t="shared" si="86"/>
        <v>5.0590219224283303E-3</v>
      </c>
      <c r="CI27" s="11">
        <f t="shared" si="86"/>
        <v>0</v>
      </c>
      <c r="CJ27" s="11">
        <f t="shared" si="86"/>
        <v>0</v>
      </c>
      <c r="CK27" s="11"/>
      <c r="CL27" s="11"/>
      <c r="CM27" s="11"/>
      <c r="DA27" s="33"/>
      <c r="DF27" s="30"/>
      <c r="DG27" s="30"/>
      <c r="DH27" s="37"/>
      <c r="DJ27" s="30"/>
      <c r="DK27" s="30"/>
      <c r="DL27" s="37"/>
      <c r="EB27" s="30"/>
      <c r="EC27" s="30"/>
      <c r="ED27" s="30"/>
      <c r="EE27" s="30"/>
      <c r="EF27" s="30"/>
      <c r="EG27" s="30"/>
      <c r="EH27" s="32"/>
    </row>
    <row r="28" spans="14:139" x14ac:dyDescent="0.3">
      <c r="U28" s="6"/>
      <c r="V28" s="11"/>
      <c r="W28" s="6"/>
      <c r="Y28" s="30"/>
      <c r="Z28" s="30"/>
      <c r="AA28" s="37"/>
      <c r="AE28" s="30"/>
      <c r="AF28" s="30"/>
      <c r="AG28" s="30"/>
      <c r="AH28" s="30"/>
      <c r="AI28" s="30"/>
      <c r="AJ28" s="30"/>
      <c r="AK28" s="32"/>
      <c r="AL28" s="33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22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 t="str">
        <f>BX4</f>
        <v>José Antonio Meade Kuribreña</v>
      </c>
      <c r="BY28" s="11">
        <f t="shared" ref="BY28:CJ28" si="87">BY13/$CK$16</f>
        <v>2.6981450252951095E-2</v>
      </c>
      <c r="BZ28" s="11">
        <f t="shared" si="87"/>
        <v>4.5531197301854974E-2</v>
      </c>
      <c r="CA28" s="11">
        <f t="shared" si="87"/>
        <v>3.0354131534569982E-2</v>
      </c>
      <c r="CB28" s="11">
        <f t="shared" si="87"/>
        <v>3.3726812816188868E-3</v>
      </c>
      <c r="CC28" s="11">
        <f t="shared" si="87"/>
        <v>1.1804384485666104E-2</v>
      </c>
      <c r="CD28" s="11">
        <f t="shared" si="87"/>
        <v>5.5649241146711638E-2</v>
      </c>
      <c r="CE28" s="11">
        <f t="shared" si="87"/>
        <v>3.0354131534569982E-2</v>
      </c>
      <c r="CF28" s="11">
        <f t="shared" si="87"/>
        <v>1.1804384485666104E-2</v>
      </c>
      <c r="CG28" s="11">
        <f t="shared" si="87"/>
        <v>5.0590219224283303E-3</v>
      </c>
      <c r="CH28" s="11">
        <f t="shared" si="87"/>
        <v>1.1804384485666104E-2</v>
      </c>
      <c r="CI28" s="11">
        <f t="shared" si="87"/>
        <v>0</v>
      </c>
      <c r="CJ28" s="11">
        <f t="shared" si="87"/>
        <v>1.6863406408094434E-3</v>
      </c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33"/>
      <c r="DF28" s="30"/>
      <c r="DG28" s="30"/>
      <c r="DH28" s="37"/>
      <c r="DJ28" s="30"/>
      <c r="DK28" s="30"/>
      <c r="DL28" s="37"/>
      <c r="DV28" s="30"/>
      <c r="DW28" s="30"/>
      <c r="DX28" s="37"/>
      <c r="EB28" s="30"/>
      <c r="EC28" s="30"/>
      <c r="ED28" s="30"/>
      <c r="EE28" s="30"/>
      <c r="EF28" s="30"/>
      <c r="EG28" s="30"/>
      <c r="EH28" s="32"/>
    </row>
    <row r="29" spans="14:139" x14ac:dyDescent="0.3">
      <c r="U29" s="6"/>
      <c r="V29" s="6"/>
      <c r="W29" s="6"/>
      <c r="Y29" s="30"/>
      <c r="Z29" s="30"/>
      <c r="AA29" s="37"/>
      <c r="AF29" s="32"/>
      <c r="AH29" s="32"/>
      <c r="AK29" s="32"/>
      <c r="AL29" s="33"/>
      <c r="AM29" s="11"/>
      <c r="AN29" s="11" t="str">
        <f>AN2</f>
        <v xml:space="preserve">Masculino </v>
      </c>
      <c r="AO29" s="11" t="str">
        <f>AO2</f>
        <v>Femenino</v>
      </c>
      <c r="AP29" s="11" t="str">
        <f>AP2</f>
        <v xml:space="preserve">Masculino </v>
      </c>
      <c r="AQ29" s="11" t="str">
        <f>AQ2</f>
        <v>Femenino</v>
      </c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22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 t="str">
        <f>BX5</f>
        <v>Andrés Manuel López Obrador</v>
      </c>
      <c r="BY29" s="11">
        <f t="shared" ref="BY29:CJ29" si="88">BY14/$CK$16</f>
        <v>3.2040472175379427E-2</v>
      </c>
      <c r="BZ29" s="11">
        <f t="shared" si="88"/>
        <v>9.274873524451939E-2</v>
      </c>
      <c r="CA29" s="11">
        <f t="shared" si="88"/>
        <v>4.3844856661045532E-2</v>
      </c>
      <c r="CB29" s="11">
        <f t="shared" si="88"/>
        <v>6.7453625632377737E-3</v>
      </c>
      <c r="CC29" s="11">
        <f t="shared" si="88"/>
        <v>4.0472175379426642E-2</v>
      </c>
      <c r="CD29" s="11">
        <f t="shared" si="88"/>
        <v>7.4198988195615517E-2</v>
      </c>
      <c r="CE29" s="11">
        <f t="shared" si="88"/>
        <v>7.2512647554806076E-2</v>
      </c>
      <c r="CF29" s="11">
        <f t="shared" si="88"/>
        <v>1.0118043844856661E-2</v>
      </c>
      <c r="CG29" s="11">
        <f t="shared" si="88"/>
        <v>1.8549747048903879E-2</v>
      </c>
      <c r="CH29" s="11">
        <f t="shared" si="88"/>
        <v>1.8549747048903879E-2</v>
      </c>
      <c r="CI29" s="11">
        <f t="shared" si="88"/>
        <v>0</v>
      </c>
      <c r="CJ29" s="11">
        <f t="shared" si="88"/>
        <v>0</v>
      </c>
      <c r="CK29" s="11"/>
      <c r="CL29" s="11"/>
      <c r="CM29" s="11"/>
      <c r="CN29" s="11" t="str">
        <f>CN2</f>
        <v>PAN</v>
      </c>
      <c r="CO29" s="11" t="str">
        <f t="shared" ref="CO29:CW29" si="89">CO2</f>
        <v>PRI</v>
      </c>
      <c r="CP29" s="11" t="str">
        <f t="shared" si="89"/>
        <v>PRD</v>
      </c>
      <c r="CQ29" s="11" t="str">
        <f t="shared" si="89"/>
        <v>PT</v>
      </c>
      <c r="CR29" s="11" t="str">
        <f t="shared" si="89"/>
        <v>PVEM</v>
      </c>
      <c r="CS29" s="11" t="str">
        <f t="shared" si="89"/>
        <v>MC</v>
      </c>
      <c r="CT29" s="11" t="str">
        <f t="shared" si="89"/>
        <v>PNA</v>
      </c>
      <c r="CU29" s="11" t="str">
        <f t="shared" si="89"/>
        <v>MORENA</v>
      </c>
      <c r="CV29" s="11" t="str">
        <f t="shared" si="89"/>
        <v>PES</v>
      </c>
      <c r="CW29" s="11" t="str">
        <f t="shared" si="89"/>
        <v>Otro</v>
      </c>
      <c r="CX29" s="22" t="str">
        <f t="shared" ref="CX29:CY29" si="90">CX12</f>
        <v>Ninguno</v>
      </c>
      <c r="CY29" s="22" t="str">
        <f t="shared" si="90"/>
        <v>Ns/Nc</v>
      </c>
      <c r="CZ29" s="11"/>
      <c r="DA29" s="33"/>
      <c r="DF29" s="29" t="str">
        <f>DF3</f>
        <v>Ricardo Anaya Cortés</v>
      </c>
      <c r="DG29" s="32">
        <f>DH29/$DH$33</f>
        <v>0.31791907514450868</v>
      </c>
      <c r="DH29" s="37">
        <f>DH3</f>
        <v>165</v>
      </c>
      <c r="DJ29" s="29" t="str">
        <f>DJ3</f>
        <v>Ricardo Anaya Cortés</v>
      </c>
      <c r="DK29" s="32">
        <f>DL29/$DL$33</f>
        <v>0.2332695984703633</v>
      </c>
      <c r="DL29" s="37">
        <f>DL3</f>
        <v>122</v>
      </c>
      <c r="DV29" s="30"/>
      <c r="DW29" s="30"/>
      <c r="DX29" s="37"/>
      <c r="EC29" s="32"/>
      <c r="EE29" s="32"/>
      <c r="EH29" s="32"/>
    </row>
    <row r="30" spans="14:139" x14ac:dyDescent="0.3">
      <c r="U30" s="6"/>
      <c r="V30" s="6"/>
      <c r="W30" s="6"/>
      <c r="Y30" s="29" t="str">
        <f>Y3</f>
        <v>Ricardo Anaya Cortés</v>
      </c>
      <c r="Z30" s="32">
        <f>AA30/$AA$43</f>
        <v>0.17369308600337269</v>
      </c>
      <c r="AA30" s="37">
        <f>AA3</f>
        <v>103</v>
      </c>
      <c r="AC30" s="37" t="str">
        <f>Y30</f>
        <v>Ricardo Anaya Cortés</v>
      </c>
      <c r="AD30" s="39">
        <f>Z30</f>
        <v>0.17369308600337269</v>
      </c>
      <c r="AE30" s="29" t="str">
        <f>Y31</f>
        <v>PAN</v>
      </c>
      <c r="AF30" s="32">
        <f>Z31</f>
        <v>2.866779089376054E-2</v>
      </c>
      <c r="AG30" s="29" t="str">
        <f>Y32</f>
        <v>PRD</v>
      </c>
      <c r="AH30" s="32">
        <f>Z32</f>
        <v>6.4080944350758853E-2</v>
      </c>
      <c r="AI30" s="29" t="str">
        <f>Y33</f>
        <v>MC</v>
      </c>
      <c r="AJ30" s="32">
        <f>Z33</f>
        <v>1.5177065767284991E-2</v>
      </c>
      <c r="AK30" s="32">
        <f>AD30+AF30+AH30+AJ30</f>
        <v>0.28161888701517707</v>
      </c>
      <c r="AL30" s="33"/>
      <c r="AM30" s="11" t="str">
        <f>AM3</f>
        <v>Ricardo Anaya Cortés</v>
      </c>
      <c r="AN30" s="11">
        <f>AP30/$AR$34</f>
        <v>0.13827993254637436</v>
      </c>
      <c r="AO30" s="11">
        <f>AQ30/$AR$34</f>
        <v>0.14333895446880271</v>
      </c>
      <c r="AP30" s="22">
        <f t="shared" ref="AP30:AQ30" si="91">AP3</f>
        <v>82</v>
      </c>
      <c r="AQ30" s="22">
        <f t="shared" si="91"/>
        <v>85</v>
      </c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22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 t="str">
        <f>BX6</f>
        <v>Jaime Rodríguez "El Bronco"</v>
      </c>
      <c r="BY30" s="11">
        <f t="shared" ref="BY30:CJ30" si="92">BY15/$CK$16</f>
        <v>6.7453625632377737E-3</v>
      </c>
      <c r="BZ30" s="11">
        <f t="shared" si="92"/>
        <v>8.4317032040472171E-3</v>
      </c>
      <c r="CA30" s="11">
        <f t="shared" si="92"/>
        <v>8.4317032040472171E-3</v>
      </c>
      <c r="CB30" s="11">
        <f t="shared" si="92"/>
        <v>0</v>
      </c>
      <c r="CC30" s="11">
        <f t="shared" si="92"/>
        <v>6.7453625632377737E-3</v>
      </c>
      <c r="CD30" s="11">
        <f t="shared" si="92"/>
        <v>1.6863406408094434E-2</v>
      </c>
      <c r="CE30" s="11">
        <f t="shared" si="92"/>
        <v>1.3490725126475547E-2</v>
      </c>
      <c r="CF30" s="11">
        <f t="shared" si="92"/>
        <v>6.7453625632377737E-3</v>
      </c>
      <c r="CG30" s="11">
        <f t="shared" si="92"/>
        <v>5.0590219224283303E-3</v>
      </c>
      <c r="CH30" s="11">
        <f t="shared" si="92"/>
        <v>1.6863406408094434E-3</v>
      </c>
      <c r="CI30" s="11">
        <f t="shared" si="92"/>
        <v>0</v>
      </c>
      <c r="CJ30" s="11">
        <f t="shared" si="92"/>
        <v>0</v>
      </c>
      <c r="CK30" s="11"/>
      <c r="CL30" s="11"/>
      <c r="CM30" s="11" t="str">
        <f>CM3</f>
        <v>Ricardo Anaya Cortés</v>
      </c>
      <c r="CN30" s="11">
        <f>CN13/$CZ$17</f>
        <v>8.4317032040472171E-3</v>
      </c>
      <c r="CO30" s="11">
        <f t="shared" ref="CO30:CY30" si="93">CO13/$CZ$17</f>
        <v>5.2276559865092748E-2</v>
      </c>
      <c r="CP30" s="11">
        <f t="shared" si="93"/>
        <v>1.1804384485666104E-2</v>
      </c>
      <c r="CQ30" s="11">
        <f t="shared" si="93"/>
        <v>6.0708263069139963E-2</v>
      </c>
      <c r="CR30" s="11">
        <f t="shared" si="93"/>
        <v>1.1804384485666104E-2</v>
      </c>
      <c r="CS30" s="11">
        <f t="shared" si="93"/>
        <v>1.6863406408094434E-3</v>
      </c>
      <c r="CT30" s="11">
        <f t="shared" si="93"/>
        <v>3.3726812816188868E-3</v>
      </c>
      <c r="CU30" s="11">
        <f t="shared" si="93"/>
        <v>9.274873524451939E-2</v>
      </c>
      <c r="CV30" s="11">
        <f t="shared" si="93"/>
        <v>2.1922428330522766E-2</v>
      </c>
      <c r="CW30" s="11">
        <f t="shared" si="93"/>
        <v>0</v>
      </c>
      <c r="CX30" s="11">
        <f t="shared" si="93"/>
        <v>0</v>
      </c>
      <c r="CY30" s="11">
        <f t="shared" si="93"/>
        <v>1.6863406408094434E-2</v>
      </c>
      <c r="CZ30" s="11"/>
      <c r="DA30" s="33"/>
      <c r="DF30" s="29" t="str">
        <f t="shared" ref="DF30:DF32" si="94">DF4</f>
        <v>José Antonio Meade Kuribreña</v>
      </c>
      <c r="DG30" s="32">
        <f t="shared" ref="DG30:DG32" si="95">DH30/$DH$33</f>
        <v>0.22543352601156069</v>
      </c>
      <c r="DH30" s="37">
        <f t="shared" ref="DH30:DH32" si="96">DH4</f>
        <v>117</v>
      </c>
      <c r="DJ30" s="29" t="str">
        <f t="shared" ref="DJ30:DJ32" si="97">DJ4</f>
        <v>José Antonio Meade Kuribreña</v>
      </c>
      <c r="DK30" s="32">
        <f t="shared" ref="DK30:DK32" si="98">DL30/$DL$33</f>
        <v>0.10898661567877629</v>
      </c>
      <c r="DL30" s="37">
        <f t="shared" ref="DL30:DL32" si="99">DL4</f>
        <v>57</v>
      </c>
      <c r="DV30" s="29" t="str">
        <f>DV3</f>
        <v>Ricardo Anaya Cortés</v>
      </c>
      <c r="DW30" s="32">
        <f>DX30/$DX$44</f>
        <v>5.5E-2</v>
      </c>
      <c r="DX30" s="37">
        <f>DX3</f>
        <v>33</v>
      </c>
      <c r="DZ30" s="37" t="str">
        <f>DV30</f>
        <v>Ricardo Anaya Cortés</v>
      </c>
      <c r="EA30" s="39">
        <f>DW30</f>
        <v>5.5E-2</v>
      </c>
      <c r="EB30" s="29" t="str">
        <f>DV31</f>
        <v>PAN</v>
      </c>
      <c r="EC30" s="32">
        <f>DW31</f>
        <v>1.6666666666666668E-3</v>
      </c>
      <c r="ED30" s="29" t="str">
        <f>DV32</f>
        <v>PRD</v>
      </c>
      <c r="EE30" s="32">
        <f>DW32</f>
        <v>6.6666666666666671E-3</v>
      </c>
      <c r="EF30" s="29" t="str">
        <f>DV33</f>
        <v>MC</v>
      </c>
      <c r="EG30" s="32">
        <f>DW33</f>
        <v>0</v>
      </c>
      <c r="EH30" s="32">
        <f>EA30+EC30+EE30+EG30</f>
        <v>6.3333333333333325E-2</v>
      </c>
      <c r="EI30" s="39"/>
    </row>
    <row r="31" spans="14:139" x14ac:dyDescent="0.3">
      <c r="U31" s="6"/>
      <c r="V31" s="6"/>
      <c r="W31" s="6"/>
      <c r="Y31" s="29" t="str">
        <f t="shared" ref="Y31:Y42" si="100">Y4</f>
        <v>PAN</v>
      </c>
      <c r="Z31" s="32">
        <f t="shared" ref="Z31:Z42" si="101">AA31/$AA$43</f>
        <v>2.866779089376054E-2</v>
      </c>
      <c r="AA31" s="37">
        <f t="shared" ref="AA31:AA42" si="102">AA4</f>
        <v>17</v>
      </c>
      <c r="AC31" s="37" t="str">
        <f>Y34</f>
        <v>José Antonio Meade Kuribreña</v>
      </c>
      <c r="AD31" s="39">
        <f>Z34</f>
        <v>0.1703204047217538</v>
      </c>
      <c r="AE31" s="29" t="str">
        <f>Y35</f>
        <v>PRI</v>
      </c>
      <c r="AF31" s="32">
        <f>Z35</f>
        <v>5.0590219224283306E-2</v>
      </c>
      <c r="AG31" s="29" t="str">
        <f>Y36</f>
        <v>PVEM</v>
      </c>
      <c r="AH31" s="32">
        <f>Z36</f>
        <v>8.4317032040472171E-3</v>
      </c>
      <c r="AI31" s="29" t="str">
        <f>Y37</f>
        <v>PNA</v>
      </c>
      <c r="AJ31" s="32">
        <f>Z37</f>
        <v>5.0590219224283303E-3</v>
      </c>
      <c r="AK31" s="32">
        <f>AD31+AF31+AH31+AJ31</f>
        <v>0.23440134907251264</v>
      </c>
      <c r="AL31" s="33"/>
      <c r="AM31" s="11" t="str">
        <f t="shared" ref="AM31:AM33" si="103">AM4</f>
        <v>José Antonio Meade Kuribreña</v>
      </c>
      <c r="AN31" s="11">
        <f t="shared" ref="AN31:AN33" si="104">AP31/$AR$34</f>
        <v>0.11129848229342328</v>
      </c>
      <c r="AO31" s="11">
        <f t="shared" ref="AO31:AO33" si="105">AQ31/$AR$34</f>
        <v>0.12310286677908938</v>
      </c>
      <c r="AP31" s="22">
        <f t="shared" ref="AP31:AQ31" si="106">AP4</f>
        <v>66</v>
      </c>
      <c r="AQ31" s="22">
        <f t="shared" si="106"/>
        <v>73</v>
      </c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22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>
        <f t="shared" ref="BY31:CJ31" si="107">SUM(BY27:BY30)</f>
        <v>0.10118043844856661</v>
      </c>
      <c r="BZ31" s="11">
        <f t="shared" si="107"/>
        <v>0.21585160202360873</v>
      </c>
      <c r="CA31" s="11">
        <f t="shared" si="107"/>
        <v>0.11804384485666104</v>
      </c>
      <c r="CB31" s="11">
        <f t="shared" si="107"/>
        <v>1.8549747048903879E-2</v>
      </c>
      <c r="CC31" s="11">
        <f t="shared" si="107"/>
        <v>6.2394603709949405E-2</v>
      </c>
      <c r="CD31" s="11">
        <f t="shared" si="107"/>
        <v>0.19898819561551434</v>
      </c>
      <c r="CE31" s="11">
        <f t="shared" si="107"/>
        <v>0.16526138279932545</v>
      </c>
      <c r="CF31" s="11">
        <f t="shared" si="107"/>
        <v>3.3726812816188868E-2</v>
      </c>
      <c r="CG31" s="11">
        <f t="shared" si="107"/>
        <v>4.7217537942664423E-2</v>
      </c>
      <c r="CH31" s="11">
        <f t="shared" si="107"/>
        <v>3.7099494097807759E-2</v>
      </c>
      <c r="CI31" s="11">
        <f t="shared" si="107"/>
        <v>0</v>
      </c>
      <c r="CJ31" s="11">
        <f t="shared" si="107"/>
        <v>1.6863406408094434E-3</v>
      </c>
      <c r="CK31" s="21">
        <f>SUM(BY31:CJ31)</f>
        <v>0.99999999999999978</v>
      </c>
      <c r="CL31" s="11"/>
      <c r="CM31" s="11" t="str">
        <f t="shared" ref="CM31:CM33" si="108">CM4</f>
        <v>José Antonio Meade Kuribreña</v>
      </c>
      <c r="CN31" s="11">
        <f t="shared" ref="CN31:CY33" si="109">CN14/$CZ$17</f>
        <v>2.6981450252951095E-2</v>
      </c>
      <c r="CO31" s="11">
        <f t="shared" si="109"/>
        <v>6.7453625632377737E-3</v>
      </c>
      <c r="CP31" s="11">
        <f t="shared" si="109"/>
        <v>1.6863406408094434E-2</v>
      </c>
      <c r="CQ31" s="11">
        <f t="shared" si="109"/>
        <v>4.8903878583473864E-2</v>
      </c>
      <c r="CR31" s="11">
        <f t="shared" si="109"/>
        <v>1.6863406408094434E-3</v>
      </c>
      <c r="CS31" s="11">
        <f t="shared" si="109"/>
        <v>5.0590219224283303E-3</v>
      </c>
      <c r="CT31" s="11">
        <f t="shared" si="109"/>
        <v>0</v>
      </c>
      <c r="CU31" s="11">
        <f t="shared" si="109"/>
        <v>0.10118043844856661</v>
      </c>
      <c r="CV31" s="11">
        <f t="shared" si="109"/>
        <v>2.1922428330522766E-2</v>
      </c>
      <c r="CW31" s="11">
        <f t="shared" si="109"/>
        <v>0</v>
      </c>
      <c r="CX31" s="11">
        <f t="shared" si="109"/>
        <v>0</v>
      </c>
      <c r="CY31" s="11">
        <f t="shared" si="109"/>
        <v>5.0590219224283303E-3</v>
      </c>
      <c r="CZ31" s="11"/>
      <c r="DA31" s="33"/>
      <c r="DF31" s="29" t="str">
        <f t="shared" si="94"/>
        <v>Andrés Manuel López Obrador</v>
      </c>
      <c r="DG31" s="32">
        <f t="shared" si="95"/>
        <v>0.37186897880539499</v>
      </c>
      <c r="DH31" s="37">
        <f t="shared" si="96"/>
        <v>193</v>
      </c>
      <c r="DJ31" s="29" t="str">
        <f t="shared" si="97"/>
        <v>Andrés Manuel López Obrador</v>
      </c>
      <c r="DK31" s="32">
        <f t="shared" si="98"/>
        <v>0.384321223709369</v>
      </c>
      <c r="DL31" s="37">
        <f t="shared" si="99"/>
        <v>201</v>
      </c>
      <c r="DV31" s="29" t="str">
        <f t="shared" ref="DV31:DV42" si="110">DV4</f>
        <v>PAN</v>
      </c>
      <c r="DW31" s="32">
        <f t="shared" ref="DW31:DW43" si="111">DX31/$DX$44</f>
        <v>1.6666666666666668E-3</v>
      </c>
      <c r="DX31" s="37">
        <f t="shared" ref="DX31:DX43" si="112">DX4</f>
        <v>1</v>
      </c>
      <c r="DZ31" s="37" t="str">
        <f>DV34</f>
        <v>José Antonio Meade Kuribreña</v>
      </c>
      <c r="EA31" s="39">
        <f t="shared" ref="EA31:EA32" si="113">DW31</f>
        <v>1.6666666666666668E-3</v>
      </c>
      <c r="EB31" s="29" t="str">
        <f>DV35</f>
        <v>PRI</v>
      </c>
      <c r="EC31" s="32">
        <f>DW35</f>
        <v>1.3333333333333334E-2</v>
      </c>
      <c r="ED31" s="29" t="str">
        <f>DV36</f>
        <v>PVEM</v>
      </c>
      <c r="EE31" s="32">
        <f>DW36</f>
        <v>1.6666666666666668E-3</v>
      </c>
      <c r="EF31" s="29" t="str">
        <f>DV37</f>
        <v>PNA</v>
      </c>
      <c r="EG31" s="32">
        <f>DW37</f>
        <v>1.6666666666666668E-3</v>
      </c>
      <c r="EH31" s="32">
        <f t="shared" ref="EH31:EH32" si="114">EA31+EC31+EE31+EG31</f>
        <v>1.8333333333333333E-2</v>
      </c>
      <c r="EI31" s="39"/>
    </row>
    <row r="32" spans="14:139" x14ac:dyDescent="0.3">
      <c r="Y32" s="29" t="str">
        <f t="shared" si="100"/>
        <v>PRD</v>
      </c>
      <c r="Z32" s="32">
        <f t="shared" si="101"/>
        <v>6.4080944350758853E-2</v>
      </c>
      <c r="AA32" s="37">
        <f t="shared" si="102"/>
        <v>38</v>
      </c>
      <c r="AC32" s="37" t="str">
        <f>Y38</f>
        <v>Andrés Manuel López Obrador</v>
      </c>
      <c r="AD32" s="39">
        <f>Z38</f>
        <v>0.22091062394603711</v>
      </c>
      <c r="AE32" s="29" t="str">
        <f>Y39</f>
        <v>Morena</v>
      </c>
      <c r="AF32" s="32">
        <f>Z39</f>
        <v>0.18043844856661045</v>
      </c>
      <c r="AG32" s="29" t="str">
        <f>Y40</f>
        <v>PT</v>
      </c>
      <c r="AH32" s="32">
        <f>Z40</f>
        <v>6.7453625632377737E-3</v>
      </c>
      <c r="AI32" s="29" t="str">
        <f>Y41</f>
        <v>PES</v>
      </c>
      <c r="AJ32" s="32">
        <f>Z41</f>
        <v>1.6863406408094434E-3</v>
      </c>
      <c r="AK32" s="32">
        <f>AD32+AF32+AH32+AJ32</f>
        <v>0.4097807757166948</v>
      </c>
      <c r="AL32" s="33"/>
      <c r="AM32" s="11" t="str">
        <f t="shared" si="103"/>
        <v>Andrés Manuel López Obrador</v>
      </c>
      <c r="AN32" s="11">
        <f t="shared" si="104"/>
        <v>0.21585160202360876</v>
      </c>
      <c r="AO32" s="11">
        <f t="shared" si="105"/>
        <v>0.19392917369308602</v>
      </c>
      <c r="AP32" s="22">
        <f t="shared" ref="AP32:AQ32" si="115">AP5</f>
        <v>128</v>
      </c>
      <c r="AQ32" s="22">
        <f t="shared" si="115"/>
        <v>115</v>
      </c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22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 t="str">
        <f t="shared" si="108"/>
        <v>Andrés Manuel López Obrador</v>
      </c>
      <c r="CN32" s="11">
        <f t="shared" si="109"/>
        <v>5.3962900505902189E-2</v>
      </c>
      <c r="CO32" s="11">
        <f t="shared" si="109"/>
        <v>0.20404721753794267</v>
      </c>
      <c r="CP32" s="11">
        <f t="shared" si="109"/>
        <v>7.7571669477234401E-2</v>
      </c>
      <c r="CQ32" s="11">
        <f t="shared" si="109"/>
        <v>8.4317032040472171E-3</v>
      </c>
      <c r="CR32" s="11">
        <f t="shared" si="109"/>
        <v>2.3608768971332208E-2</v>
      </c>
      <c r="CS32" s="11">
        <f t="shared" si="109"/>
        <v>6.7453625632377737E-3</v>
      </c>
      <c r="CT32" s="11">
        <f t="shared" si="109"/>
        <v>3.3726812816188868E-3</v>
      </c>
      <c r="CU32" s="11">
        <f t="shared" si="109"/>
        <v>8.4317032040472171E-3</v>
      </c>
      <c r="CV32" s="11">
        <f t="shared" si="109"/>
        <v>3.3726812816188868E-3</v>
      </c>
      <c r="CW32" s="11">
        <f t="shared" si="109"/>
        <v>0</v>
      </c>
      <c r="CX32" s="11">
        <f t="shared" si="109"/>
        <v>0</v>
      </c>
      <c r="CY32" s="11">
        <f t="shared" si="109"/>
        <v>2.0236087689713321E-2</v>
      </c>
      <c r="CZ32" s="11"/>
      <c r="DA32" s="33"/>
      <c r="DF32" s="29" t="str">
        <f t="shared" si="94"/>
        <v>Jaime Rodríguez "El Bronco"</v>
      </c>
      <c r="DG32" s="32">
        <f t="shared" si="95"/>
        <v>8.477842003853564E-2</v>
      </c>
      <c r="DH32" s="37">
        <f t="shared" si="96"/>
        <v>44</v>
      </c>
      <c r="DJ32" s="29" t="str">
        <f t="shared" si="97"/>
        <v>Jaime Rodríguez "El Bronco"</v>
      </c>
      <c r="DK32" s="32">
        <f t="shared" si="98"/>
        <v>0.27342256214149141</v>
      </c>
      <c r="DL32" s="37">
        <f t="shared" si="99"/>
        <v>143</v>
      </c>
      <c r="DV32" s="29" t="str">
        <f t="shared" si="110"/>
        <v>PRD</v>
      </c>
      <c r="DW32" s="32">
        <f t="shared" si="111"/>
        <v>6.6666666666666671E-3</v>
      </c>
      <c r="DX32" s="37">
        <f t="shared" si="112"/>
        <v>4</v>
      </c>
      <c r="DZ32" s="37" t="str">
        <f>DV38</f>
        <v>Andrés Manuel López Obrador</v>
      </c>
      <c r="EA32" s="39">
        <f t="shared" si="113"/>
        <v>6.6666666666666671E-3</v>
      </c>
      <c r="EB32" s="29" t="str">
        <f>DV39</f>
        <v>Morena</v>
      </c>
      <c r="EC32" s="32">
        <f>DW39</f>
        <v>2.3333333333333334E-2</v>
      </c>
      <c r="ED32" s="29" t="str">
        <f>DV40</f>
        <v>PT</v>
      </c>
      <c r="EE32" s="32">
        <f>DW40</f>
        <v>0</v>
      </c>
      <c r="EF32" s="29" t="str">
        <f>DV41</f>
        <v>PES</v>
      </c>
      <c r="EG32" s="32">
        <f>DW41</f>
        <v>1.6666666666666668E-3</v>
      </c>
      <c r="EH32" s="32">
        <f t="shared" si="114"/>
        <v>3.1666666666666669E-2</v>
      </c>
      <c r="EI32" s="39"/>
    </row>
    <row r="33" spans="25:139" x14ac:dyDescent="0.3">
      <c r="Y33" s="29" t="str">
        <f t="shared" si="100"/>
        <v>MC</v>
      </c>
      <c r="Z33" s="32">
        <f t="shared" si="101"/>
        <v>1.5177065767284991E-2</v>
      </c>
      <c r="AA33" s="37">
        <f t="shared" si="102"/>
        <v>9</v>
      </c>
      <c r="AC33" s="37" t="str">
        <f>Y42</f>
        <v>Jaime Rodríguez "El Bronco"</v>
      </c>
      <c r="AD33" s="39">
        <f>Z42</f>
        <v>7.4198988195615517E-2</v>
      </c>
      <c r="AF33" s="32"/>
      <c r="AH33" s="32"/>
      <c r="AJ33" s="32"/>
      <c r="AK33" s="32"/>
      <c r="AL33" s="33"/>
      <c r="AM33" s="11" t="str">
        <f t="shared" si="103"/>
        <v>Jaime Rodríguez "El Bronco"</v>
      </c>
      <c r="AN33" s="11">
        <f t="shared" si="104"/>
        <v>3.5413153456998317E-2</v>
      </c>
      <c r="AO33" s="11">
        <f t="shared" si="105"/>
        <v>3.87858347386172E-2</v>
      </c>
      <c r="AP33" s="22">
        <f t="shared" ref="AP33:AQ33" si="116">AP6</f>
        <v>21</v>
      </c>
      <c r="AQ33" s="22">
        <f t="shared" si="116"/>
        <v>23</v>
      </c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22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 t="str">
        <f t="shared" si="108"/>
        <v>Jaime Rodríguez "El Bronco"</v>
      </c>
      <c r="CN33" s="11">
        <f t="shared" si="109"/>
        <v>8.4317032040472171E-3</v>
      </c>
      <c r="CO33" s="11">
        <f t="shared" si="109"/>
        <v>6.7453625632377737E-3</v>
      </c>
      <c r="CP33" s="11">
        <f t="shared" si="109"/>
        <v>6.7453625632377737E-3</v>
      </c>
      <c r="CQ33" s="11">
        <f t="shared" si="109"/>
        <v>1.1804384485666104E-2</v>
      </c>
      <c r="CR33" s="11">
        <f t="shared" si="109"/>
        <v>3.3726812816188868E-3</v>
      </c>
      <c r="CS33" s="11">
        <f t="shared" si="109"/>
        <v>3.3726812816188868E-3</v>
      </c>
      <c r="CT33" s="11">
        <f t="shared" si="109"/>
        <v>5.0590219224283303E-3</v>
      </c>
      <c r="CU33" s="11">
        <f t="shared" si="109"/>
        <v>6.7453625632377737E-3</v>
      </c>
      <c r="CV33" s="11">
        <f t="shared" si="109"/>
        <v>0</v>
      </c>
      <c r="CW33" s="11">
        <f t="shared" si="109"/>
        <v>0</v>
      </c>
      <c r="CX33" s="11">
        <f t="shared" si="109"/>
        <v>0</v>
      </c>
      <c r="CY33" s="11">
        <f t="shared" si="109"/>
        <v>2.1922428330522766E-2</v>
      </c>
      <c r="CZ33" s="11"/>
      <c r="DA33" s="33"/>
      <c r="DG33" s="32">
        <f>SUM(DG29:DG32)</f>
        <v>1</v>
      </c>
      <c r="DH33" s="37">
        <f>SUM(DH29:DH32)</f>
        <v>519</v>
      </c>
      <c r="DJ33" s="29"/>
      <c r="DK33" s="32">
        <f>SUM(DK29:DK32)</f>
        <v>1</v>
      </c>
      <c r="DL33" s="37">
        <f>SUM(DL29:DL32)</f>
        <v>523</v>
      </c>
      <c r="DV33" s="29" t="str">
        <f t="shared" si="110"/>
        <v>MC</v>
      </c>
      <c r="DW33" s="32">
        <f t="shared" si="111"/>
        <v>0</v>
      </c>
      <c r="DX33" s="37">
        <f t="shared" si="112"/>
        <v>0</v>
      </c>
      <c r="DZ33" s="37" t="str">
        <f>DV42</f>
        <v>Jaime Rodríguez "El Bronco"</v>
      </c>
      <c r="EA33" s="39">
        <f>DW42</f>
        <v>0.01</v>
      </c>
      <c r="EC33" s="32"/>
      <c r="EE33" s="32"/>
      <c r="EG33" s="32"/>
      <c r="EH33" s="32"/>
      <c r="EI33" s="39"/>
    </row>
    <row r="34" spans="25:139" x14ac:dyDescent="0.3">
      <c r="Y34" s="29" t="str">
        <f t="shared" si="100"/>
        <v>José Antonio Meade Kuribreña</v>
      </c>
      <c r="Z34" s="32">
        <f t="shared" si="101"/>
        <v>0.1703204047217538</v>
      </c>
      <c r="AA34" s="37">
        <f t="shared" si="102"/>
        <v>101</v>
      </c>
      <c r="AD34" s="39"/>
      <c r="AK34" s="32"/>
      <c r="AL34" s="33"/>
      <c r="AM34" s="11">
        <f>SUM(AN34:AO34)</f>
        <v>1</v>
      </c>
      <c r="AN34" s="11">
        <f>SUM(AN30:AN33)</f>
        <v>0.50084317032040471</v>
      </c>
      <c r="AO34" s="11">
        <f>SUM(AO30:AO33)</f>
        <v>0.49915682967959529</v>
      </c>
      <c r="AP34" s="22">
        <f>SUM(AP30:AP33)</f>
        <v>297</v>
      </c>
      <c r="AQ34" s="22">
        <f>SUM(AQ30:AQ33)</f>
        <v>296</v>
      </c>
      <c r="AR34" s="23">
        <f>SUM(AP34:AQ34)</f>
        <v>593</v>
      </c>
      <c r="AS34" s="11"/>
      <c r="AT34" s="22"/>
      <c r="AU34" s="22"/>
      <c r="AV34" s="22"/>
      <c r="AW34" s="22"/>
      <c r="AX34" s="22"/>
      <c r="AY34" s="22"/>
      <c r="AZ34" s="11"/>
      <c r="BA34" s="22"/>
      <c r="BB34" s="22"/>
      <c r="BC34" s="22"/>
      <c r="BD34" s="22"/>
      <c r="BE34" s="22"/>
      <c r="BF34" s="22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>
        <f>SUM(CN30:CN33)</f>
        <v>9.7807757166947715E-2</v>
      </c>
      <c r="CO34" s="11">
        <f t="shared" ref="CO34:CY34" si="117">SUM(CO30:CO33)</f>
        <v>0.26981450252951095</v>
      </c>
      <c r="CP34" s="11">
        <f t="shared" si="117"/>
        <v>0.1129848229342327</v>
      </c>
      <c r="CQ34" s="11">
        <f t="shared" si="117"/>
        <v>0.12984822934232715</v>
      </c>
      <c r="CR34" s="11">
        <f t="shared" si="117"/>
        <v>4.0472175379426642E-2</v>
      </c>
      <c r="CS34" s="11">
        <f t="shared" si="117"/>
        <v>1.6863406408094434E-2</v>
      </c>
      <c r="CT34" s="11">
        <f t="shared" si="117"/>
        <v>1.1804384485666104E-2</v>
      </c>
      <c r="CU34" s="11">
        <f t="shared" si="117"/>
        <v>0.20910623946037096</v>
      </c>
      <c r="CV34" s="11">
        <f t="shared" si="117"/>
        <v>4.7217537942664423E-2</v>
      </c>
      <c r="CW34" s="11">
        <f t="shared" si="117"/>
        <v>0</v>
      </c>
      <c r="CX34" s="11">
        <f t="shared" si="117"/>
        <v>0</v>
      </c>
      <c r="CY34" s="11">
        <f t="shared" si="117"/>
        <v>6.4080944350758853E-2</v>
      </c>
      <c r="CZ34" s="21">
        <f>SUM(CN34:CY34)</f>
        <v>1</v>
      </c>
      <c r="DA34" s="33"/>
      <c r="DG34" s="32"/>
      <c r="DH34" s="37"/>
      <c r="DJ34" s="29"/>
      <c r="DK34" s="32"/>
      <c r="DL34" s="37"/>
      <c r="DV34" s="29" t="str">
        <f t="shared" si="110"/>
        <v>José Antonio Meade Kuribreña</v>
      </c>
      <c r="DW34" s="32">
        <f t="shared" si="111"/>
        <v>4.3333333333333335E-2</v>
      </c>
      <c r="DX34" s="37">
        <f t="shared" si="112"/>
        <v>26</v>
      </c>
      <c r="EH34" s="32"/>
      <c r="EI34" s="39"/>
    </row>
    <row r="35" spans="25:139" x14ac:dyDescent="0.3">
      <c r="Y35" s="29" t="str">
        <f t="shared" si="100"/>
        <v>PRI</v>
      </c>
      <c r="Z35" s="32">
        <f t="shared" si="101"/>
        <v>5.0590219224283306E-2</v>
      </c>
      <c r="AA35" s="37">
        <f t="shared" si="102"/>
        <v>30</v>
      </c>
      <c r="AF35" s="32"/>
      <c r="AH35" s="32"/>
      <c r="AJ35" s="32"/>
      <c r="AK35" s="32"/>
      <c r="AL35" s="33"/>
      <c r="AM35" s="11"/>
      <c r="AN35" s="11"/>
      <c r="AO35" s="11"/>
      <c r="AP35" s="22"/>
      <c r="AQ35" s="22"/>
      <c r="AS35" s="22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22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33"/>
      <c r="DG35" s="32"/>
      <c r="DH35" s="37"/>
      <c r="DJ35" s="29"/>
      <c r="DK35" s="32"/>
      <c r="DL35" s="37"/>
      <c r="DV35" s="29" t="str">
        <f t="shared" si="110"/>
        <v>PRI</v>
      </c>
      <c r="DW35" s="32">
        <f t="shared" si="111"/>
        <v>1.3333333333333334E-2</v>
      </c>
      <c r="DX35" s="37">
        <f t="shared" si="112"/>
        <v>8</v>
      </c>
      <c r="EC35" s="32"/>
      <c r="EE35" s="32"/>
      <c r="EG35" s="32"/>
      <c r="EH35" s="32"/>
    </row>
    <row r="36" spans="25:139" x14ac:dyDescent="0.3">
      <c r="Y36" s="29" t="str">
        <f t="shared" si="100"/>
        <v>PVEM</v>
      </c>
      <c r="Z36" s="32">
        <f t="shared" si="101"/>
        <v>8.4317032040472171E-3</v>
      </c>
      <c r="AA36" s="37">
        <f t="shared" si="102"/>
        <v>5</v>
      </c>
      <c r="AK36" s="32"/>
      <c r="AL36" s="33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22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33"/>
      <c r="DG36" s="32"/>
      <c r="DH36" s="37"/>
      <c r="DJ36" s="29"/>
      <c r="DK36" s="32"/>
      <c r="DL36" s="37"/>
      <c r="DV36" s="29" t="str">
        <f t="shared" si="110"/>
        <v>PVEM</v>
      </c>
      <c r="DW36" s="32">
        <f t="shared" si="111"/>
        <v>1.6666666666666668E-3</v>
      </c>
      <c r="DX36" s="37">
        <f t="shared" si="112"/>
        <v>1</v>
      </c>
      <c r="EH36" s="32"/>
    </row>
    <row r="37" spans="25:139" x14ac:dyDescent="0.3">
      <c r="Y37" s="29" t="str">
        <f t="shared" si="100"/>
        <v>PNA</v>
      </c>
      <c r="Z37" s="32">
        <f t="shared" si="101"/>
        <v>5.0590219224283303E-3</v>
      </c>
      <c r="AA37" s="37">
        <f t="shared" si="102"/>
        <v>3</v>
      </c>
      <c r="AF37" s="32"/>
      <c r="AH37" s="32"/>
      <c r="AJ37" s="32"/>
      <c r="AK37" s="32"/>
      <c r="AL37" s="33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22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33"/>
      <c r="DG37" s="32"/>
      <c r="DH37" s="37"/>
      <c r="DJ37" s="29"/>
      <c r="DK37" s="32"/>
      <c r="DL37" s="37"/>
      <c r="DV37" s="29" t="str">
        <f t="shared" si="110"/>
        <v>PNA</v>
      </c>
      <c r="DW37" s="32">
        <f t="shared" si="111"/>
        <v>1.6666666666666668E-3</v>
      </c>
      <c r="DX37" s="37">
        <f t="shared" si="112"/>
        <v>1</v>
      </c>
      <c r="EC37" s="32"/>
      <c r="EE37" s="32"/>
      <c r="EG37" s="32"/>
      <c r="EH37" s="32"/>
    </row>
    <row r="38" spans="25:139" x14ac:dyDescent="0.3">
      <c r="Y38" s="29" t="str">
        <f t="shared" si="100"/>
        <v>Andrés Manuel López Obrador</v>
      </c>
      <c r="Z38" s="32">
        <f t="shared" si="101"/>
        <v>0.22091062394603711</v>
      </c>
      <c r="AA38" s="37">
        <f t="shared" si="102"/>
        <v>131</v>
      </c>
      <c r="AF38" s="32"/>
      <c r="AH38" s="32"/>
      <c r="AJ38" s="32"/>
      <c r="AK38" s="32"/>
      <c r="AL38" s="33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22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33"/>
      <c r="DG38" s="32"/>
      <c r="DH38" s="37"/>
      <c r="DJ38" s="29"/>
      <c r="DK38" s="32"/>
      <c r="DL38" s="37"/>
      <c r="DV38" s="29" t="str">
        <f t="shared" si="110"/>
        <v>Andrés Manuel López Obrador</v>
      </c>
      <c r="DW38" s="32">
        <f t="shared" si="111"/>
        <v>1.8333333333333333E-2</v>
      </c>
      <c r="DX38" s="37">
        <f t="shared" si="112"/>
        <v>11</v>
      </c>
      <c r="EC38" s="32"/>
      <c r="EE38" s="32"/>
      <c r="EG38" s="32"/>
      <c r="EH38" s="32"/>
    </row>
    <row r="39" spans="25:139" x14ac:dyDescent="0.3">
      <c r="Y39" s="29" t="str">
        <f t="shared" si="100"/>
        <v>Morena</v>
      </c>
      <c r="Z39" s="32">
        <f t="shared" si="101"/>
        <v>0.18043844856661045</v>
      </c>
      <c r="AA39" s="37">
        <f t="shared" si="102"/>
        <v>107</v>
      </c>
      <c r="AF39" s="32"/>
      <c r="AH39" s="32"/>
      <c r="AJ39" s="32"/>
      <c r="AK39" s="32"/>
      <c r="AL39" s="33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33"/>
      <c r="DG39" s="32"/>
      <c r="DH39" s="37"/>
      <c r="DJ39" s="29"/>
      <c r="DK39" s="32"/>
      <c r="DL39" s="37"/>
      <c r="DV39" s="29" t="str">
        <f t="shared" si="110"/>
        <v>Morena</v>
      </c>
      <c r="DW39" s="32">
        <f t="shared" si="111"/>
        <v>2.3333333333333334E-2</v>
      </c>
      <c r="DX39" s="37">
        <f t="shared" si="112"/>
        <v>14</v>
      </c>
      <c r="EC39" s="32"/>
      <c r="EE39" s="32"/>
      <c r="EG39" s="32"/>
      <c r="EH39" s="32"/>
    </row>
    <row r="40" spans="25:139" x14ac:dyDescent="0.3">
      <c r="Y40" s="29" t="str">
        <f t="shared" si="100"/>
        <v>PT</v>
      </c>
      <c r="Z40" s="32">
        <f t="shared" si="101"/>
        <v>6.7453625632377737E-3</v>
      </c>
      <c r="AA40" s="37">
        <f t="shared" si="102"/>
        <v>4</v>
      </c>
      <c r="AF40" s="32"/>
      <c r="AH40" s="32"/>
      <c r="AJ40" s="32"/>
      <c r="AK40" s="32"/>
      <c r="AL40" s="33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33"/>
      <c r="DG40" s="32"/>
      <c r="DH40" s="37"/>
      <c r="DJ40" s="29"/>
      <c r="DK40" s="32"/>
      <c r="DL40" s="37"/>
      <c r="DV40" s="29" t="str">
        <f t="shared" si="110"/>
        <v>PT</v>
      </c>
      <c r="DW40" s="32">
        <f t="shared" si="111"/>
        <v>0</v>
      </c>
      <c r="DX40" s="37">
        <f t="shared" si="112"/>
        <v>0</v>
      </c>
      <c r="EC40" s="32"/>
      <c r="EE40" s="32"/>
      <c r="EG40" s="32"/>
      <c r="EH40" s="32"/>
    </row>
    <row r="41" spans="25:139" x14ac:dyDescent="0.3">
      <c r="Y41" s="29" t="str">
        <f t="shared" si="100"/>
        <v>PES</v>
      </c>
      <c r="Z41" s="32">
        <f t="shared" si="101"/>
        <v>1.6863406408094434E-3</v>
      </c>
      <c r="AA41" s="37">
        <f t="shared" si="102"/>
        <v>1</v>
      </c>
      <c r="AG41" s="32"/>
      <c r="AI41" s="32"/>
      <c r="AK41" s="32"/>
      <c r="AL41" s="33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33"/>
      <c r="DG41" s="32"/>
      <c r="DH41" s="37"/>
      <c r="DJ41" s="29"/>
      <c r="DK41" s="32"/>
      <c r="DL41" s="37"/>
      <c r="DV41" s="29" t="str">
        <f t="shared" si="110"/>
        <v>PES</v>
      </c>
      <c r="DW41" s="32">
        <f t="shared" si="111"/>
        <v>1.6666666666666668E-3</v>
      </c>
      <c r="DX41" s="37">
        <f t="shared" si="112"/>
        <v>1</v>
      </c>
      <c r="ED41" s="32"/>
      <c r="EF41" s="32"/>
      <c r="EH41" s="32"/>
    </row>
    <row r="42" spans="25:139" x14ac:dyDescent="0.3">
      <c r="Y42" s="29" t="str">
        <f t="shared" si="100"/>
        <v>Jaime Rodríguez "El Bronco"</v>
      </c>
      <c r="Z42" s="32">
        <f t="shared" si="101"/>
        <v>7.4198988195615517E-2</v>
      </c>
      <c r="AA42" s="37">
        <f t="shared" si="102"/>
        <v>44</v>
      </c>
      <c r="AG42" s="32"/>
      <c r="AI42" s="32"/>
      <c r="AK42" s="32"/>
      <c r="AL42" s="33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33"/>
      <c r="DG42" s="32"/>
      <c r="DH42" s="37"/>
      <c r="DJ42" s="29"/>
      <c r="DK42" s="32"/>
      <c r="DL42" s="37"/>
      <c r="DV42" s="29" t="str">
        <f t="shared" si="110"/>
        <v>Jaime Rodríguez "El Bronco"</v>
      </c>
      <c r="DW42" s="32">
        <f t="shared" si="111"/>
        <v>0.01</v>
      </c>
      <c r="DX42" s="37">
        <f t="shared" si="112"/>
        <v>6</v>
      </c>
      <c r="ED42" s="32"/>
      <c r="EF42" s="32"/>
      <c r="EH42" s="32"/>
    </row>
    <row r="43" spans="25:139" x14ac:dyDescent="0.3">
      <c r="Z43" s="32"/>
      <c r="AA43" s="37">
        <f>SUM(AA30:AA42)</f>
        <v>593</v>
      </c>
      <c r="AE43" s="30"/>
      <c r="AG43" s="32"/>
      <c r="AI43" s="32"/>
      <c r="AK43" s="32"/>
      <c r="AL43" s="33"/>
      <c r="AM43" s="11"/>
      <c r="AN43" s="11"/>
      <c r="AO43" s="11"/>
      <c r="AP43" s="11"/>
      <c r="AQ43" s="11"/>
      <c r="AR43" s="11"/>
      <c r="AS43" s="11"/>
      <c r="BH43" s="11"/>
      <c r="BW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33"/>
      <c r="DG43" s="33"/>
      <c r="DH43" s="37"/>
      <c r="DV43" s="29" t="str">
        <f>DV16</f>
        <v>No cambiaria</v>
      </c>
      <c r="DW43" s="32">
        <f t="shared" si="111"/>
        <v>0.82333333333333336</v>
      </c>
      <c r="DX43" s="37">
        <f t="shared" si="112"/>
        <v>494</v>
      </c>
      <c r="EB43" s="30"/>
      <c r="ED43" s="32"/>
      <c r="EF43" s="32"/>
      <c r="EH43" s="32"/>
    </row>
    <row r="44" spans="25:139" x14ac:dyDescent="0.3">
      <c r="Z44" s="33"/>
      <c r="AA44" s="37"/>
      <c r="AE44" s="30"/>
      <c r="AF44" s="32"/>
      <c r="DG44" s="33"/>
      <c r="DH44" s="37"/>
      <c r="DW44" s="33">
        <f>SUM(DW30:DW43)</f>
        <v>1</v>
      </c>
      <c r="DX44" s="37">
        <f>SUM(DX30:DX43)</f>
        <v>600</v>
      </c>
      <c r="EB44" s="30"/>
      <c r="EC44" s="32"/>
    </row>
    <row r="45" spans="25:139" x14ac:dyDescent="0.3">
      <c r="Z45" s="33"/>
      <c r="AA45" s="37"/>
      <c r="AE45" s="30"/>
      <c r="AF45" s="30"/>
      <c r="AG45" s="30"/>
      <c r="AH45" s="30"/>
      <c r="AI45" s="30"/>
      <c r="AJ45" s="30"/>
      <c r="AK45" s="30"/>
      <c r="DF45" s="30"/>
      <c r="DG45" s="33"/>
      <c r="DH45" s="37"/>
      <c r="DW45" s="33"/>
      <c r="DX45" s="37"/>
      <c r="EB45" s="30"/>
      <c r="EC45" s="30"/>
      <c r="ED45" s="30"/>
      <c r="EE45" s="30"/>
      <c r="EF45" s="30"/>
      <c r="EG45" s="30"/>
      <c r="EH45" s="30"/>
    </row>
    <row r="46" spans="25:139" x14ac:dyDescent="0.3">
      <c r="Y46" s="30"/>
      <c r="Z46" s="33"/>
      <c r="AA46" s="37"/>
      <c r="AE46" s="30"/>
      <c r="AF46" s="30"/>
      <c r="AG46" s="30"/>
      <c r="AH46" s="30"/>
      <c r="AI46" s="30"/>
      <c r="AJ46" s="30"/>
      <c r="AK46" s="30"/>
      <c r="DF46" s="30"/>
      <c r="DG46" s="33"/>
      <c r="DH46" s="37"/>
      <c r="DV46" s="30"/>
      <c r="DW46" s="33"/>
      <c r="DX46" s="37"/>
      <c r="EB46" s="30"/>
      <c r="EC46" s="30"/>
      <c r="ED46" s="30"/>
      <c r="EE46" s="30"/>
      <c r="EF46" s="30"/>
      <c r="EG46" s="30"/>
      <c r="EH46" s="30"/>
    </row>
    <row r="47" spans="25:139" x14ac:dyDescent="0.3">
      <c r="Y47" s="30"/>
      <c r="Z47" s="33"/>
      <c r="AA47" s="37"/>
      <c r="AE47" s="30"/>
      <c r="AF47" s="30"/>
      <c r="AG47" s="30"/>
      <c r="AH47" s="30"/>
      <c r="AI47" s="30"/>
      <c r="AJ47" s="30"/>
      <c r="AK47" s="30"/>
      <c r="DF47" s="30"/>
      <c r="DG47" s="33"/>
      <c r="DH47" s="37"/>
      <c r="DV47" s="30"/>
      <c r="DW47" s="33"/>
      <c r="DX47" s="37"/>
      <c r="EB47" s="30"/>
      <c r="EC47" s="30"/>
      <c r="ED47" s="30"/>
      <c r="EE47" s="30"/>
      <c r="EF47" s="30"/>
      <c r="EG47" s="30"/>
      <c r="EH47" s="30"/>
    </row>
    <row r="48" spans="25:139" x14ac:dyDescent="0.3">
      <c r="Y48" s="30"/>
      <c r="Z48" s="33"/>
      <c r="AA48" s="37"/>
      <c r="AE48" s="30"/>
      <c r="AF48" s="30"/>
      <c r="AG48" s="30"/>
      <c r="AH48" s="30"/>
      <c r="AI48" s="30"/>
      <c r="AJ48" s="30"/>
      <c r="AK48" s="30"/>
      <c r="DF48" s="30"/>
      <c r="DG48" s="33"/>
      <c r="DH48" s="37"/>
      <c r="DV48" s="30"/>
      <c r="DW48" s="33"/>
      <c r="DX48" s="37"/>
      <c r="EB48" s="30"/>
      <c r="EC48" s="30"/>
      <c r="ED48" s="30"/>
      <c r="EE48" s="30"/>
      <c r="EF48" s="30"/>
      <c r="EG48" s="30"/>
      <c r="EH48" s="30"/>
    </row>
    <row r="49" spans="25:132" x14ac:dyDescent="0.3">
      <c r="Y49" s="30"/>
      <c r="Z49" s="33"/>
      <c r="AA49" s="37"/>
      <c r="AE49" s="30"/>
      <c r="DF49" s="30"/>
      <c r="DG49" s="30"/>
      <c r="DH49" s="37"/>
      <c r="DV49" s="30"/>
      <c r="DW49" s="33"/>
      <c r="DX49" s="37"/>
      <c r="EB49" s="30"/>
    </row>
    <row r="50" spans="25:132" x14ac:dyDescent="0.3">
      <c r="Y50" s="30"/>
      <c r="Z50" s="30"/>
      <c r="AA50" s="37"/>
      <c r="AE50" s="30"/>
      <c r="DF50" s="30"/>
      <c r="DG50" s="30"/>
      <c r="DH50" s="37"/>
      <c r="DV50" s="30"/>
      <c r="DW50" s="30"/>
      <c r="DX50" s="37"/>
      <c r="EB50" s="30"/>
    </row>
    <row r="51" spans="25:132" x14ac:dyDescent="0.3">
      <c r="Y51" s="30"/>
      <c r="Z51" s="30"/>
      <c r="AA51" s="37"/>
      <c r="DV51" s="30"/>
      <c r="DW51" s="30"/>
      <c r="DX51" s="37"/>
    </row>
  </sheetData>
  <pageMargins left="0.70866141732283472" right="0.70866141732283472" top="2.7559055118110236" bottom="0.74803149606299213" header="0.31496062992125984" footer="0.31496062992125984"/>
  <pageSetup paperSize="3" scale="10" orientation="landscape" r:id="rId1"/>
  <headerFooter>
    <oddHeader>&amp;C&amp;"Arial,Negrita"&amp;24Instituto de Estudios e Investigación en Ciencias Políticas y Gobernanza&amp;R&amp;G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Gráficos</vt:lpstr>
      </vt:variant>
      <vt:variant>
        <vt:i4>27</vt:i4>
      </vt:variant>
    </vt:vector>
  </HeadingPairs>
  <TitlesOfParts>
    <vt:vector size="30" baseType="lpstr">
      <vt:lpstr>Muestra Nacional 30042018</vt:lpstr>
      <vt:lpstr>BDNAL</vt:lpstr>
      <vt:lpstr>TABULADOR</vt:lpstr>
      <vt:lpstr>Gráfico1</vt:lpstr>
      <vt:lpstr>Gráfico2</vt:lpstr>
      <vt:lpstr>Gráfico3</vt:lpstr>
      <vt:lpstr>Gráfico4 B</vt:lpstr>
      <vt:lpstr>Gráfico4 N</vt:lpstr>
      <vt:lpstr>Gráfico4 A genero B</vt:lpstr>
      <vt:lpstr>Gráfico4 A genero N</vt:lpstr>
      <vt:lpstr>Gráfico4 Edad B</vt:lpstr>
      <vt:lpstr>Gráfico4 Edad N</vt:lpstr>
      <vt:lpstr>Gráfico4 Estudios B</vt:lpstr>
      <vt:lpstr>Gráfico4 Estudios N</vt:lpstr>
      <vt:lpstr>Gráfico4 Ocupacion B</vt:lpstr>
      <vt:lpstr>Gráfico4 Ocupacion N</vt:lpstr>
      <vt:lpstr>Gráfico4 Nunca pp B</vt:lpstr>
      <vt:lpstr>Gráfico4 Nunca pp N</vt:lpstr>
      <vt:lpstr>Gráfico 5</vt:lpstr>
      <vt:lpstr>Gráfico6 B</vt:lpstr>
      <vt:lpstr>Gráfico6 N</vt:lpstr>
      <vt:lpstr>Gráfico7 B</vt:lpstr>
      <vt:lpstr>Gráfico7 N</vt:lpstr>
      <vt:lpstr>Gráfico 8</vt:lpstr>
      <vt:lpstr>Gráfico 9</vt:lpstr>
      <vt:lpstr>Gráfico10 B </vt:lpstr>
      <vt:lpstr>Gráfico10 N</vt:lpstr>
      <vt:lpstr>C</vt:lpstr>
      <vt:lpstr>E</vt:lpstr>
      <vt:lpstr>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Manuel</cp:lastModifiedBy>
  <cp:lastPrinted>2018-05-27T09:41:49Z</cp:lastPrinted>
  <dcterms:created xsi:type="dcterms:W3CDTF">2015-10-12T15:25:08Z</dcterms:created>
  <dcterms:modified xsi:type="dcterms:W3CDTF">2018-05-28T00:32:32Z</dcterms:modified>
</cp:coreProperties>
</file>