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E\Desktop\Acu y Res CG 2017\4to Trimestre\(05) 30 Octubre 2017 Ord\Punto 9\"/>
    </mc:Choice>
  </mc:AlternateContent>
  <bookViews>
    <workbookView xWindow="0" yWindow="0" windowWidth="13128" windowHeight="6108"/>
  </bookViews>
  <sheets>
    <sheet name="Anexo-monitoreo" sheetId="4" r:id="rId1"/>
  </sheets>
  <definedNames>
    <definedName name="_xlnm._FilterDatabase" localSheetId="0" hidden="1">'Anexo-monitoreo'!$M$1:$M$124</definedName>
    <definedName name="_xlnm.Print_Titles" localSheetId="0">'Anexo-monitoreo'!$1:$4</definedName>
  </definedNames>
  <calcPr calcId="152511"/>
</workbook>
</file>

<file path=xl/calcChain.xml><?xml version="1.0" encoding="utf-8"?>
<calcChain xmlns="http://schemas.openxmlformats.org/spreadsheetml/2006/main">
  <c r="Y124" i="4" l="1"/>
  <c r="Y123" i="4" l="1"/>
  <c r="Y122" i="4"/>
  <c r="Y121" i="4"/>
  <c r="Y120" i="4"/>
  <c r="Y119" i="4"/>
  <c r="Y118" i="4"/>
  <c r="Y117" i="4"/>
  <c r="Y116" i="4"/>
  <c r="Y115" i="4"/>
  <c r="Y114" i="4"/>
  <c r="Y113" i="4"/>
  <c r="Y112" i="4"/>
  <c r="Y111" i="4"/>
  <c r="Y110" i="4"/>
  <c r="Y109" i="4"/>
  <c r="Y108" i="4"/>
  <c r="Y107" i="4"/>
  <c r="Y106" i="4"/>
  <c r="Y105" i="4"/>
  <c r="Y104" i="4"/>
  <c r="Y103" i="4"/>
  <c r="Y102" i="4"/>
  <c r="Y101" i="4"/>
  <c r="Y100" i="4"/>
  <c r="Y99" i="4"/>
  <c r="Y98" i="4"/>
  <c r="Y97" i="4"/>
  <c r="Y96" i="4"/>
  <c r="Y95" i="4"/>
  <c r="Y94" i="4"/>
  <c r="Y93" i="4"/>
  <c r="Y92" i="4"/>
  <c r="Y91" i="4"/>
  <c r="Y90" i="4"/>
  <c r="Y89" i="4"/>
  <c r="Y88" i="4"/>
  <c r="Y87" i="4"/>
  <c r="Y86" i="4"/>
  <c r="Y85" i="4"/>
  <c r="Y84" i="4"/>
  <c r="Y83" i="4"/>
  <c r="Y82" i="4"/>
  <c r="Y81" i="4"/>
  <c r="Y80" i="4"/>
  <c r="Y79" i="4"/>
  <c r="Y78" i="4"/>
  <c r="Y77" i="4"/>
  <c r="Y76" i="4"/>
  <c r="Y75" i="4"/>
  <c r="Y74" i="4"/>
  <c r="Y73" i="4"/>
  <c r="Y72" i="4"/>
  <c r="Y71" i="4"/>
  <c r="Y70" i="4" l="1"/>
  <c r="Y69" i="4" l="1"/>
  <c r="Y68" i="4"/>
  <c r="Y67" i="4"/>
  <c r="Y66" i="4"/>
  <c r="Y65" i="4"/>
  <c r="Y64" i="4"/>
  <c r="Y63" i="4"/>
  <c r="Y62" i="4"/>
  <c r="Y61" i="4"/>
  <c r="Y60" i="4"/>
  <c r="Y59" i="4"/>
  <c r="Y58" i="4"/>
  <c r="Y57" i="4"/>
  <c r="Y56" i="4"/>
  <c r="Y55" i="4"/>
  <c r="Y54" i="4"/>
  <c r="Y53" i="4"/>
  <c r="Y52" i="4"/>
  <c r="Y51" i="4"/>
  <c r="Y50" i="4"/>
  <c r="Y49" i="4"/>
  <c r="Y48" i="4"/>
  <c r="Y47" i="4"/>
  <c r="Y46" i="4"/>
  <c r="Y45" i="4"/>
  <c r="Y44" i="4"/>
  <c r="Y43" i="4"/>
  <c r="Y42" i="4"/>
  <c r="Y41" i="4"/>
  <c r="Y40" i="4"/>
  <c r="Y39" i="4"/>
  <c r="Y38" i="4"/>
  <c r="Y37" i="4"/>
  <c r="Y36" i="4"/>
  <c r="Y35" i="4" l="1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</calcChain>
</file>

<file path=xl/sharedStrings.xml><?xml version="1.0" encoding="utf-8"?>
<sst xmlns="http://schemas.openxmlformats.org/spreadsheetml/2006/main" count="2696" uniqueCount="434">
  <si>
    <t xml:space="preserve">Información General </t>
  </si>
  <si>
    <t xml:space="preserve">Responsabilidad </t>
  </si>
  <si>
    <t>FOLIO</t>
  </si>
  <si>
    <t>FECHA DE PUBLICACIÓN</t>
  </si>
  <si>
    <t>SECCIÓN</t>
  </si>
  <si>
    <t>PÁGINA</t>
  </si>
  <si>
    <t>MEDIO EN EL QUE SE PUBLICÓ</t>
  </si>
  <si>
    <t>PATROCINADOR DE LA ENCUESTA</t>
  </si>
  <si>
    <t>REALIZADOR DE LA ENCUESTA</t>
  </si>
  <si>
    <t>RESPONSABLE DE LA PUBLICACIÓN</t>
  </si>
  <si>
    <t>OBSERVACIONES</t>
  </si>
  <si>
    <t>TESTIGO</t>
  </si>
  <si>
    <t>Anotaciones</t>
  </si>
  <si>
    <t>Si es reproducción, folio del original</t>
  </si>
  <si>
    <t>PERIODO EN QUE SE PUBLICÓ</t>
  </si>
  <si>
    <t>CARGOS A ELEGIR</t>
  </si>
  <si>
    <t xml:space="preserve">TIPO DE MEDIO IMPRESO </t>
  </si>
  <si>
    <t>Clasificación de publicación</t>
  </si>
  <si>
    <t>Vitrina Metodológica</t>
  </si>
  <si>
    <t>Fecha de levantamiento</t>
  </si>
  <si>
    <t>Población objetivo</t>
  </si>
  <si>
    <t>Pregunta o fraseo</t>
  </si>
  <si>
    <t>Tasa o frecuencia de no respuesta</t>
  </si>
  <si>
    <t>Señalar si se utilizan modelos estadísticos</t>
  </si>
  <si>
    <t>Método de recolección</t>
  </si>
  <si>
    <t>Error máximo de diseño</t>
  </si>
  <si>
    <t>Nivel de confianza del error máximo de diseño</t>
  </si>
  <si>
    <t>CLASIFICACIÓN</t>
  </si>
  <si>
    <t>MONITOREO EN MEDIOS IMPRESOS SOBRE ENCUESTAS, SONDEOS Y CONTEOS RÁPIDOS DEL PROCEOS ELECTORAL FEDERAL 2017-2018</t>
  </si>
  <si>
    <t>Tamaño de muestra</t>
  </si>
  <si>
    <t>ENTIDAD</t>
  </si>
  <si>
    <t>CNCS-44</t>
  </si>
  <si>
    <t>Antes de precampaña</t>
  </si>
  <si>
    <t>Presidencia de la República</t>
  </si>
  <si>
    <t>Nacional</t>
  </si>
  <si>
    <t>Periódico</t>
  </si>
  <si>
    <t>51</t>
  </si>
  <si>
    <t>El Financiero</t>
  </si>
  <si>
    <t>No indica</t>
  </si>
  <si>
    <t>Integralia</t>
  </si>
  <si>
    <t>Reproducción</t>
  </si>
  <si>
    <t>No aplica</t>
  </si>
  <si>
    <t>No</t>
  </si>
  <si>
    <t>Reproduce una encuesta publicada en julio, fuera del Proceso Electoral.</t>
  </si>
  <si>
    <t>CNCS-43</t>
  </si>
  <si>
    <t>Revista</t>
  </si>
  <si>
    <t>10-11</t>
  </si>
  <si>
    <t>Voz y Voto</t>
  </si>
  <si>
    <t>El Financiero y Consulta Mitofsky</t>
  </si>
  <si>
    <t>Sí</t>
  </si>
  <si>
    <t>Utiliza resultados de encuestas publicadas entre junio y julio, fuera del Proceso Electoral.</t>
  </si>
  <si>
    <t>CNCS-45</t>
  </si>
  <si>
    <t>63</t>
  </si>
  <si>
    <t>GEA-ISA</t>
  </si>
  <si>
    <t>Jorge Castañeda</t>
  </si>
  <si>
    <t>Original</t>
  </si>
  <si>
    <t>YUC-4</t>
  </si>
  <si>
    <t>Yucatán</t>
  </si>
  <si>
    <t>Página Editorial</t>
  </si>
  <si>
    <t>4</t>
  </si>
  <si>
    <t>Diario de Yucatán</t>
  </si>
  <si>
    <t>COA-5</t>
  </si>
  <si>
    <t>Coahuila</t>
  </si>
  <si>
    <t>Global</t>
  </si>
  <si>
    <t>2</t>
  </si>
  <si>
    <t>Zócalo Saltillo</t>
  </si>
  <si>
    <t>COA-6</t>
  </si>
  <si>
    <t>El Siglo de Torreón</t>
  </si>
  <si>
    <t>Elia Baltazar</t>
  </si>
  <si>
    <t>Cita</t>
  </si>
  <si>
    <t>SIN-2</t>
  </si>
  <si>
    <t>Sinaloa</t>
  </si>
  <si>
    <t>Opinión</t>
  </si>
  <si>
    <t>5</t>
  </si>
  <si>
    <t>Noreste de Culiacán</t>
  </si>
  <si>
    <t>PUE-7</t>
  </si>
  <si>
    <t>Puebla</t>
  </si>
  <si>
    <t>Estado</t>
  </si>
  <si>
    <t>Puntual</t>
  </si>
  <si>
    <t>SON-2</t>
  </si>
  <si>
    <t>Senadores</t>
  </si>
  <si>
    <t>Sonora</t>
  </si>
  <si>
    <t>Editorial</t>
  </si>
  <si>
    <t>18</t>
  </si>
  <si>
    <t>El Imparcial</t>
  </si>
  <si>
    <t>Gustavo Valdez</t>
  </si>
  <si>
    <t>Proyecto Puente</t>
  </si>
  <si>
    <t>Luis Alberto Medina</t>
  </si>
  <si>
    <t>CNCS-47</t>
  </si>
  <si>
    <t>7</t>
  </si>
  <si>
    <t>Reforma</t>
  </si>
  <si>
    <t>Grupo Reforma</t>
  </si>
  <si>
    <t>CNCS-46</t>
  </si>
  <si>
    <t>Ciudad de México</t>
  </si>
  <si>
    <t>6</t>
  </si>
  <si>
    <t>Capital de México</t>
  </si>
  <si>
    <t>Prospecta Consulting</t>
  </si>
  <si>
    <t>Indicador Político</t>
  </si>
  <si>
    <t>Carlos Ramírez</t>
  </si>
  <si>
    <t>JAL-1</t>
  </si>
  <si>
    <t>Jalisco</t>
  </si>
  <si>
    <t>8</t>
  </si>
  <si>
    <t>Mural</t>
  </si>
  <si>
    <t>Diario Mural</t>
  </si>
  <si>
    <t>NL-2</t>
  </si>
  <si>
    <t>Nuevo León</t>
  </si>
  <si>
    <t>1</t>
  </si>
  <si>
    <t xml:space="preserve">El Norte </t>
  </si>
  <si>
    <t>El Norte</t>
  </si>
  <si>
    <t>OAX-2</t>
  </si>
  <si>
    <t>Presidencia de la República; Diputados Federales; Senadores</t>
  </si>
  <si>
    <t>Oaxaca</t>
  </si>
  <si>
    <t>14</t>
  </si>
  <si>
    <t>A diario</t>
  </si>
  <si>
    <t>PUE-8</t>
  </si>
  <si>
    <t>2D</t>
  </si>
  <si>
    <t>El Popular</t>
  </si>
  <si>
    <t>Rodolfo Ruiz</t>
  </si>
  <si>
    <t>QROO-1</t>
  </si>
  <si>
    <t>Quintana Roo</t>
  </si>
  <si>
    <t>Quintana Roo Hoy</t>
  </si>
  <si>
    <t>Berumen</t>
  </si>
  <si>
    <t>Grupo Cantón</t>
  </si>
  <si>
    <t>Leobardo Pérez Marín</t>
  </si>
  <si>
    <t>TAB-1</t>
  </si>
  <si>
    <t>Tabasco</t>
  </si>
  <si>
    <t>Bajo la Lupa</t>
  </si>
  <si>
    <t>2-3</t>
  </si>
  <si>
    <t>Diario Tabasco Hoy</t>
  </si>
  <si>
    <t>CNCS-48</t>
  </si>
  <si>
    <t>Diario Basta</t>
  </si>
  <si>
    <t>COA-7</t>
  </si>
  <si>
    <t>Capital Coahuila</t>
  </si>
  <si>
    <t>SLP-3</t>
  </si>
  <si>
    <t>San Luis Potosí</t>
  </si>
  <si>
    <t>Local</t>
  </si>
  <si>
    <t>3</t>
  </si>
  <si>
    <t>El Heraldo de San Luis</t>
  </si>
  <si>
    <t>SIN-1</t>
  </si>
  <si>
    <t>22</t>
  </si>
  <si>
    <t>El Debate de Culiacán</t>
  </si>
  <si>
    <t>TAM-6</t>
  </si>
  <si>
    <t>Tamaulipas</t>
  </si>
  <si>
    <t>17</t>
  </si>
  <si>
    <t>Expreso de Victoria</t>
  </si>
  <si>
    <t>Indicador Político y el Programa Hablemos de Política Con Carlos Ramírez</t>
  </si>
  <si>
    <t>TAM-5</t>
  </si>
  <si>
    <t>Expreso de Matamoros</t>
  </si>
  <si>
    <t>TAM-4</t>
  </si>
  <si>
    <t>El Mañana de Matamoros</t>
  </si>
  <si>
    <t>TAM-3</t>
  </si>
  <si>
    <t>El Mañana de Reynosa</t>
  </si>
  <si>
    <t>Indicador Político y Programa Hablemos de Política Con Carlos Ramírez</t>
  </si>
  <si>
    <t>COL-1</t>
  </si>
  <si>
    <t>Colima</t>
  </si>
  <si>
    <t>Diario de Colima</t>
  </si>
  <si>
    <t>CHIS-1</t>
  </si>
  <si>
    <t>Chiapas</t>
  </si>
  <si>
    <t>Artículo</t>
  </si>
  <si>
    <t>El Orbe (Tapachula)</t>
  </si>
  <si>
    <t>HGO-1</t>
  </si>
  <si>
    <t>Hidalgo</t>
  </si>
  <si>
    <t>General</t>
  </si>
  <si>
    <t>Diario Plaza Juárez</t>
  </si>
  <si>
    <t>CNCS-52</t>
  </si>
  <si>
    <t>El Gurú de la Barranca</t>
  </si>
  <si>
    <t>Hace referencia a la encuesta publicada en el mismo medio el día anterior, levantada por Berumen.</t>
  </si>
  <si>
    <t>CNCS-49</t>
  </si>
  <si>
    <t>Al Frente</t>
  </si>
  <si>
    <t>Milenio Diario</t>
  </si>
  <si>
    <t>Guillermo Valdés Castellanos</t>
  </si>
  <si>
    <t>COA-8</t>
  </si>
  <si>
    <t>Milenio Laguna</t>
  </si>
  <si>
    <t>CNCS-51</t>
  </si>
  <si>
    <t>38</t>
  </si>
  <si>
    <t>Berumen y Asociados</t>
  </si>
  <si>
    <t>CNCS-50</t>
  </si>
  <si>
    <t>Estados</t>
  </si>
  <si>
    <t>20</t>
  </si>
  <si>
    <t>El Universal</t>
  </si>
  <si>
    <t>El Universal y Buendía y Laredo</t>
  </si>
  <si>
    <t>David Carrizales</t>
  </si>
  <si>
    <t>Hace referencia a una encuesta publicada fuera del proceso electoral.</t>
  </si>
  <si>
    <t>SLP-4</t>
  </si>
  <si>
    <t>El Mañana de Valles</t>
  </si>
  <si>
    <t>CNCS-68</t>
  </si>
  <si>
    <t>Tema Del Día</t>
  </si>
  <si>
    <t>39</t>
  </si>
  <si>
    <t>CNCS-54</t>
  </si>
  <si>
    <t>Nación</t>
  </si>
  <si>
    <t>GCE</t>
  </si>
  <si>
    <t>José Cárdenas</t>
  </si>
  <si>
    <t>COA-9</t>
  </si>
  <si>
    <t>Primer Plano</t>
  </si>
  <si>
    <t>Vanguardia</t>
  </si>
  <si>
    <t>El Financiero, Berumen y Asociados, y El Universal</t>
  </si>
  <si>
    <t>CNCS-55</t>
  </si>
  <si>
    <t>El Guardián</t>
  </si>
  <si>
    <t>Diario Pásala</t>
  </si>
  <si>
    <t>¡Pásala!</t>
  </si>
  <si>
    <t>CNCS-56</t>
  </si>
  <si>
    <t>La Crónica de Hoy</t>
  </si>
  <si>
    <t>Raúl Trejo Delarbre</t>
  </si>
  <si>
    <t>SLP-5</t>
  </si>
  <si>
    <t>10</t>
  </si>
  <si>
    <t>El Exprés</t>
  </si>
  <si>
    <t>Miguel Ángel Guerrero</t>
  </si>
  <si>
    <t>CNCS-58</t>
  </si>
  <si>
    <t>54</t>
  </si>
  <si>
    <t>Buendia y Laredo</t>
  </si>
  <si>
    <t>Susana Guzman y Victor Chavez</t>
  </si>
  <si>
    <t>CNCS-61</t>
  </si>
  <si>
    <t>03</t>
  </si>
  <si>
    <t>Impacto El Diario</t>
  </si>
  <si>
    <t>CNCS-57</t>
  </si>
  <si>
    <t>Política</t>
  </si>
  <si>
    <t>Ovaciones</t>
  </si>
  <si>
    <t>Patricia Ramirez</t>
  </si>
  <si>
    <t>CNCS-64</t>
  </si>
  <si>
    <t>País</t>
  </si>
  <si>
    <t>12</t>
  </si>
  <si>
    <t>El Heraldo de México</t>
  </si>
  <si>
    <t>Buendía y Laredo</t>
  </si>
  <si>
    <t>Raymundo Sánchez Patlán</t>
  </si>
  <si>
    <t>PUE-10</t>
  </si>
  <si>
    <t>Columna</t>
  </si>
  <si>
    <t>La Opinión. Diario de la mañana</t>
  </si>
  <si>
    <t>Óscar López Morales</t>
  </si>
  <si>
    <t>PUE-14</t>
  </si>
  <si>
    <t>Parabólica</t>
  </si>
  <si>
    <t>Intolerancia</t>
  </si>
  <si>
    <t>La cita a la encuesta de Consulta Mitofsky no hace referencia a una pregunta de intención de voto directa.</t>
  </si>
  <si>
    <t>CNCS-65</t>
  </si>
  <si>
    <t>Sociedad y Partidos</t>
  </si>
  <si>
    <t>El Economista</t>
  </si>
  <si>
    <t>Consulta Mitofsky</t>
  </si>
  <si>
    <t>Berenice Ayala</t>
  </si>
  <si>
    <t>CNCS-63</t>
  </si>
  <si>
    <t>Contra</t>
  </si>
  <si>
    <t>47</t>
  </si>
  <si>
    <t>Récord</t>
  </si>
  <si>
    <t>PUE-13</t>
  </si>
  <si>
    <t xml:space="preserve">Cambio </t>
  </si>
  <si>
    <t>Luis García</t>
  </si>
  <si>
    <t>SLP-6</t>
  </si>
  <si>
    <t>Nacionales</t>
  </si>
  <si>
    <t xml:space="preserve">Plano Informativo </t>
  </si>
  <si>
    <t>Notimex</t>
  </si>
  <si>
    <t>CNCS-62</t>
  </si>
  <si>
    <t>9</t>
  </si>
  <si>
    <t>Manuel J. Jáuregui</t>
  </si>
  <si>
    <t>Menciona a Liébano Sáez, quien es presidente de GCE.</t>
  </si>
  <si>
    <t>CNCS-60</t>
  </si>
  <si>
    <t>Luis Cárdenas</t>
  </si>
  <si>
    <t>Aunque en la publicación no se menciona, se sabe que la encuesta es la publicada por CGE.</t>
  </si>
  <si>
    <t>PUE-15</t>
  </si>
  <si>
    <t>GCE y Buendía y Laredo</t>
  </si>
  <si>
    <t>CNCS-59</t>
  </si>
  <si>
    <t>Primera</t>
  </si>
  <si>
    <t>Excélsior</t>
  </si>
  <si>
    <t>Francisco Garfias</t>
  </si>
  <si>
    <t>CNCS-71</t>
  </si>
  <si>
    <t>David Casco, Héctor García y José Luis Alfaro</t>
  </si>
  <si>
    <t>CNCS-69</t>
  </si>
  <si>
    <t>06</t>
  </si>
  <si>
    <t>CNCS-67</t>
  </si>
  <si>
    <t>44</t>
  </si>
  <si>
    <t>Julio Madrazo</t>
  </si>
  <si>
    <t>CNCS-66</t>
  </si>
  <si>
    <t>María Amparo Casar</t>
  </si>
  <si>
    <t>QROO-3</t>
  </si>
  <si>
    <t>Comicios</t>
  </si>
  <si>
    <t>32</t>
  </si>
  <si>
    <t>Quequi</t>
  </si>
  <si>
    <t>TAM-10</t>
  </si>
  <si>
    <t>11</t>
  </si>
  <si>
    <t>Expreso de Mante</t>
  </si>
  <si>
    <t>Melitón García de la Rosa</t>
  </si>
  <si>
    <t>TAM-9</t>
  </si>
  <si>
    <t>TAM-8</t>
  </si>
  <si>
    <t>ZAC-4</t>
  </si>
  <si>
    <t>Zacatecas</t>
  </si>
  <si>
    <t>Nuestras Plumas</t>
  </si>
  <si>
    <t>Diario NTR</t>
  </si>
  <si>
    <t>Pedro de León Mojarro</t>
  </si>
  <si>
    <t>TAM-7</t>
  </si>
  <si>
    <t>Matamoros</t>
  </si>
  <si>
    <t>Contacto de Matamoros</t>
  </si>
  <si>
    <t>Felipe Martínez Chávez</t>
  </si>
  <si>
    <t>CAM-5</t>
  </si>
  <si>
    <t>Campeche</t>
  </si>
  <si>
    <t>La Opinión</t>
  </si>
  <si>
    <t>Gabinete de Comunicación Estratégica</t>
  </si>
  <si>
    <t>TAM-11</t>
  </si>
  <si>
    <t>Ideas</t>
  </si>
  <si>
    <t>La Razón</t>
  </si>
  <si>
    <t>Aunque en el texto no se menciona, se sabe que se refiere a la encuesta publicada por GCE.</t>
  </si>
  <si>
    <t>CNCS-76</t>
  </si>
  <si>
    <t>Refiere a la encuesta de Berumen y Asociados identificada con el folio CNCS-71.</t>
  </si>
  <si>
    <t>CNCS-73</t>
  </si>
  <si>
    <t>Suzzete Alcántara</t>
  </si>
  <si>
    <t>Refiere a la encuesta levanta por Bunedía y Laredo e identificada con el folio CNCS-58 y siguientes.</t>
  </si>
  <si>
    <t>CNCS-72</t>
  </si>
  <si>
    <t>Hace referencia a una encuesta publicada antes del inicio del proceso electoral.</t>
  </si>
  <si>
    <t>CHIS-2</t>
  </si>
  <si>
    <t>91</t>
  </si>
  <si>
    <t>Diario de Chiapas</t>
  </si>
  <si>
    <t>Erisel Hernández Moreno</t>
  </si>
  <si>
    <t>PUE-17</t>
  </si>
  <si>
    <t>Región</t>
  </si>
  <si>
    <t>15</t>
  </si>
  <si>
    <t>Milenio Puebla</t>
  </si>
  <si>
    <t>Víctor Reynoso</t>
  </si>
  <si>
    <t>Refiere a la encuesta levanta por Buendía y Laredo e identificada con el folio CNCS-58 y siguientes.</t>
  </si>
  <si>
    <t>CNCS-74</t>
  </si>
  <si>
    <t>Punto de Vista</t>
  </si>
  <si>
    <t>Eje Central</t>
  </si>
  <si>
    <t>Raymundo Riva Palacio</t>
  </si>
  <si>
    <t>CNCS-80</t>
  </si>
  <si>
    <t>El Sol de México</t>
  </si>
  <si>
    <t>Buendía y Laredo, y GCE</t>
  </si>
  <si>
    <t>Manuel Mejido</t>
  </si>
  <si>
    <t>YUC-5</t>
  </si>
  <si>
    <t>Comunidades</t>
  </si>
  <si>
    <t>Refiere a una encuesta de Buendía y Laredo identificada con los folios CNCS-58 y siguientes, y otra de El Financiero publicada fuera del proceso electoral.</t>
  </si>
  <si>
    <t>NAY-1</t>
  </si>
  <si>
    <t>Nayarit</t>
  </si>
  <si>
    <t>A Generales</t>
  </si>
  <si>
    <t>Meridiano de Nayarit</t>
  </si>
  <si>
    <t>Ricardo Téllez</t>
  </si>
  <si>
    <t>CNCS-81</t>
  </si>
  <si>
    <t>Entrevista</t>
  </si>
  <si>
    <t>Siempre, presencia de México</t>
  </si>
  <si>
    <t>GCE, y Buendía y Laredo</t>
  </si>
  <si>
    <t>Armando Reyes Vigueras</t>
  </si>
  <si>
    <t>CNCS-77</t>
  </si>
  <si>
    <t>Informativa</t>
  </si>
  <si>
    <t>La Razón de México</t>
  </si>
  <si>
    <t>Parametría</t>
  </si>
  <si>
    <t>Jonathan Bautista</t>
  </si>
  <si>
    <t>Hace referencia a una encuesta publicada fuera de proceso electoral.</t>
  </si>
  <si>
    <t>CNCS-79</t>
  </si>
  <si>
    <t>Presidencia de la República; Diputados Federales</t>
  </si>
  <si>
    <t>56</t>
  </si>
  <si>
    <t>Alejandro Moreno</t>
  </si>
  <si>
    <t>CNCS-83</t>
  </si>
  <si>
    <t>CNCS-78</t>
  </si>
  <si>
    <t>México</t>
  </si>
  <si>
    <t>Yared de la Rosa</t>
  </si>
  <si>
    <t>CNCS-89</t>
  </si>
  <si>
    <t>53</t>
  </si>
  <si>
    <t>El Finanaciero, y Buendia y Laredo</t>
  </si>
  <si>
    <t>Héctor Gutiérrez y Víctor Chávez</t>
  </si>
  <si>
    <t>CAM-6</t>
  </si>
  <si>
    <t>13</t>
  </si>
  <si>
    <t>Diario el Financiero</t>
  </si>
  <si>
    <t>CNCS-88</t>
  </si>
  <si>
    <t>52</t>
  </si>
  <si>
    <t>Susana Guzmán</t>
  </si>
  <si>
    <t>CNCS-91</t>
  </si>
  <si>
    <t>Los Madrugarores de Los Pinos</t>
  </si>
  <si>
    <t>CNCS-92</t>
  </si>
  <si>
    <t>CNCS-94</t>
  </si>
  <si>
    <t>Leopoldo Gómez</t>
  </si>
  <si>
    <t>PUE-18</t>
  </si>
  <si>
    <t>PUE-19</t>
  </si>
  <si>
    <t>El Heraldo de Puebla</t>
  </si>
  <si>
    <t>SLP-8</t>
  </si>
  <si>
    <t>23</t>
  </si>
  <si>
    <t xml:space="preserve">Planoinformativo </t>
  </si>
  <si>
    <t>NL-5</t>
  </si>
  <si>
    <t>CNCS-93</t>
  </si>
  <si>
    <t>Suzzete Alcántara y Misael Zaval</t>
  </si>
  <si>
    <t>COA-11</t>
  </si>
  <si>
    <t>DGO-1</t>
  </si>
  <si>
    <t>Durango</t>
  </si>
  <si>
    <t>CNCS-84</t>
  </si>
  <si>
    <t>El Universal y el Financiero</t>
  </si>
  <si>
    <t>Carlos Urdiales</t>
  </si>
  <si>
    <t>CNCS-85</t>
  </si>
  <si>
    <t>Rubén Cortés</t>
  </si>
  <si>
    <t>TLAX-2</t>
  </si>
  <si>
    <t>Tlaxcala</t>
  </si>
  <si>
    <t>ABC Noticias</t>
  </si>
  <si>
    <t>Regina García Lozano</t>
  </si>
  <si>
    <t>JAL-3</t>
  </si>
  <si>
    <t>Lorena Becerra</t>
  </si>
  <si>
    <t>CNCS-86</t>
  </si>
  <si>
    <t>Hugo Páez</t>
  </si>
  <si>
    <t>Hace referencia a la encuesta identificada con el folio CNCS-83, del periódico El Universal.</t>
  </si>
  <si>
    <t>CNCS-87</t>
  </si>
  <si>
    <t>El Metro</t>
  </si>
  <si>
    <t>CNCS-90</t>
  </si>
  <si>
    <t>COA-12</t>
  </si>
  <si>
    <t>NAY-2</t>
  </si>
  <si>
    <t>El País</t>
  </si>
  <si>
    <t>Nayarit Opina</t>
  </si>
  <si>
    <t>CNCS-97</t>
  </si>
  <si>
    <t>COA-17</t>
  </si>
  <si>
    <t>COA-19</t>
  </si>
  <si>
    <t>Sergio Sarmiento</t>
  </si>
  <si>
    <t>Úncamente refiere a la encuesta de El Financiero en cuanto a preferencias electorales, por ello no se registra la mención a El Universal.</t>
  </si>
  <si>
    <t>CNCS-100</t>
  </si>
  <si>
    <t>Ricardo Rocha</t>
  </si>
  <si>
    <t>COA-15</t>
  </si>
  <si>
    <t>COA-21</t>
  </si>
  <si>
    <t>SLP-9</t>
  </si>
  <si>
    <t>Pulso</t>
  </si>
  <si>
    <t>CNCS-101</t>
  </si>
  <si>
    <t>CNCS-95</t>
  </si>
  <si>
    <t>48</t>
  </si>
  <si>
    <t>Pablo Hiriat</t>
  </si>
  <si>
    <t>CNCS-96</t>
  </si>
  <si>
    <t>50</t>
  </si>
  <si>
    <t>CNCS-98</t>
  </si>
  <si>
    <t>GCE, El Universal y el Financiero</t>
  </si>
  <si>
    <t>María Cabadas</t>
  </si>
  <si>
    <t>Muestra resultados inéditos de la encuesta de GCE, reproduciendo resultados de la encuesta de El Financiero identificada con el folio CNCS-79</t>
  </si>
  <si>
    <t>YUC-6</t>
  </si>
  <si>
    <t>La República</t>
  </si>
  <si>
    <t>Por Esto</t>
  </si>
  <si>
    <t>COA-13</t>
  </si>
  <si>
    <t>PUE-21</t>
  </si>
  <si>
    <t>YUC-7</t>
  </si>
  <si>
    <t>COA-14</t>
  </si>
  <si>
    <t>Hechos Políticos</t>
  </si>
  <si>
    <t>Alejandro Montenegro</t>
  </si>
  <si>
    <t>NL-6</t>
  </si>
  <si>
    <t>1,4</t>
  </si>
  <si>
    <t>El Horizonte</t>
  </si>
  <si>
    <t>Se reporta por presentar resultados inéditos de una encuesta levantada a través de internet.</t>
  </si>
  <si>
    <t>PUE-9</t>
  </si>
  <si>
    <t>Maribel Velázquez</t>
  </si>
  <si>
    <t>Se incorpora el registro a solicitud de Secretaría Ejecutiva. La encuesta referida se publicó fuera del proceso electoral.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</si>
</sst>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AF376A"/>
        <bgColor indexed="64"/>
      </patternFill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Border="1"/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0" fontId="3" fillId="2" borderId="22" xfId="0" applyNumberFormat="1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10" fontId="3" fillId="2" borderId="13" xfId="0" applyNumberFormat="1" applyFont="1" applyFill="1" applyBorder="1" applyAlignment="1">
      <alignment horizontal="center" vertical="center" wrapText="1"/>
    </xf>
    <xf numFmtId="10" fontId="3" fillId="2" borderId="16" xfId="0" applyNumberFormat="1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21" xfId="0" applyFont="1" applyFill="1" applyBorder="1" applyAlignment="1">
      <alignment horizontal="center" vertical="center" wrapText="1"/>
    </xf>
    <xf numFmtId="14" fontId="1" fillId="0" borderId="21" xfId="0" applyNumberFormat="1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4" fontId="1" fillId="0" borderId="21" xfId="0" applyNumberFormat="1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4"/>
  <sheetViews>
    <sheetView tabSelected="1" view="pageBreakPreview" topLeftCell="G1" zoomScale="60" zoomScaleNormal="78" workbookViewId="0">
      <selection activeCell="A5" sqref="A5:XFD124"/>
    </sheetView>
  </sheetViews>
  <sheetFormatPr baseColWidth="10" defaultColWidth="9.109375" defaultRowHeight="14.4" x14ac:dyDescent="0.3"/>
  <cols>
    <col min="1" max="1" width="18" style="29" customWidth="1"/>
    <col min="2" max="2" width="25.44140625" style="29" customWidth="1"/>
    <col min="3" max="3" width="21.5546875" style="29" customWidth="1"/>
    <col min="4" max="4" width="22.109375" style="29" customWidth="1"/>
    <col min="5" max="5" width="23.109375" style="29" customWidth="1"/>
    <col min="6" max="6" width="23.88671875" style="29" customWidth="1"/>
    <col min="7" max="7" width="24.33203125" style="29" customWidth="1"/>
    <col min="8" max="8" width="12.88671875" style="29" customWidth="1"/>
    <col min="9" max="9" width="18.5546875" style="29" customWidth="1"/>
    <col min="10" max="10" width="16.44140625" style="29" customWidth="1"/>
    <col min="11" max="11" width="19" style="29" customWidth="1"/>
    <col min="12" max="12" width="17.44140625" style="29" customWidth="1"/>
    <col min="13" max="13" width="22" style="29" customWidth="1"/>
    <col min="14" max="14" width="19.33203125" style="29" customWidth="1"/>
    <col min="15" max="23" width="11" style="29" customWidth="1"/>
    <col min="24" max="24" width="58.88671875" style="29" customWidth="1"/>
    <col min="25" max="25" width="15.6640625" style="29" customWidth="1"/>
  </cols>
  <sheetData>
    <row r="1" spans="1:26" ht="48.6" customHeight="1" thickBot="1" x14ac:dyDescent="0.35">
      <c r="A1" s="4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6" ht="24" customHeight="1" thickBot="1" x14ac:dyDescent="0.35">
      <c r="A2" s="6" t="s">
        <v>0</v>
      </c>
      <c r="B2" s="7"/>
      <c r="C2" s="7"/>
      <c r="D2" s="7"/>
      <c r="E2" s="7"/>
      <c r="F2" s="7"/>
      <c r="G2" s="7"/>
      <c r="H2" s="8"/>
      <c r="I2" s="9" t="s">
        <v>1</v>
      </c>
      <c r="J2" s="10"/>
      <c r="K2" s="10"/>
      <c r="L2" s="10"/>
      <c r="M2" s="7" t="s">
        <v>17</v>
      </c>
      <c r="N2" s="7"/>
      <c r="O2" s="11" t="s">
        <v>18</v>
      </c>
      <c r="P2" s="12"/>
      <c r="Q2" s="12"/>
      <c r="R2" s="12"/>
      <c r="S2" s="12"/>
      <c r="T2" s="12"/>
      <c r="U2" s="12"/>
      <c r="V2" s="12"/>
      <c r="W2" s="12"/>
      <c r="X2" s="13" t="s">
        <v>12</v>
      </c>
      <c r="Y2" s="14"/>
    </row>
    <row r="3" spans="1:26" ht="54.75" customHeight="1" x14ac:dyDescent="0.3">
      <c r="A3" s="15" t="s">
        <v>2</v>
      </c>
      <c r="B3" s="2" t="s">
        <v>14</v>
      </c>
      <c r="C3" s="2" t="s">
        <v>15</v>
      </c>
      <c r="D3" s="2" t="s">
        <v>3</v>
      </c>
      <c r="E3" s="2" t="s">
        <v>30</v>
      </c>
      <c r="F3" s="2" t="s">
        <v>16</v>
      </c>
      <c r="G3" s="2" t="s">
        <v>4</v>
      </c>
      <c r="H3" s="18" t="s">
        <v>5</v>
      </c>
      <c r="I3" s="20" t="s">
        <v>6</v>
      </c>
      <c r="J3" s="22" t="s">
        <v>8</v>
      </c>
      <c r="K3" s="22" t="s">
        <v>7</v>
      </c>
      <c r="L3" s="24" t="s">
        <v>9</v>
      </c>
      <c r="M3" s="15" t="s">
        <v>27</v>
      </c>
      <c r="N3" s="26" t="s">
        <v>13</v>
      </c>
      <c r="O3" s="17" t="s">
        <v>19</v>
      </c>
      <c r="P3" s="17" t="s">
        <v>20</v>
      </c>
      <c r="Q3" s="17" t="s">
        <v>29</v>
      </c>
      <c r="R3" s="17" t="s">
        <v>21</v>
      </c>
      <c r="S3" s="17" t="s">
        <v>22</v>
      </c>
      <c r="T3" s="17" t="s">
        <v>23</v>
      </c>
      <c r="U3" s="17" t="s">
        <v>24</v>
      </c>
      <c r="V3" s="17" t="s">
        <v>25</v>
      </c>
      <c r="W3" s="17" t="s">
        <v>26</v>
      </c>
      <c r="X3" s="28" t="s">
        <v>10</v>
      </c>
      <c r="Y3" s="28" t="s">
        <v>11</v>
      </c>
    </row>
    <row r="4" spans="1:26" ht="15" customHeight="1" thickBot="1" x14ac:dyDescent="0.35">
      <c r="A4" s="16"/>
      <c r="B4" s="3"/>
      <c r="C4" s="3"/>
      <c r="D4" s="3"/>
      <c r="E4" s="3"/>
      <c r="F4" s="3"/>
      <c r="G4" s="3"/>
      <c r="H4" s="19"/>
      <c r="I4" s="21"/>
      <c r="J4" s="23"/>
      <c r="K4" s="23"/>
      <c r="L4" s="25"/>
      <c r="M4" s="16"/>
      <c r="N4" s="27"/>
      <c r="O4" s="17"/>
      <c r="P4" s="17"/>
      <c r="Q4" s="17"/>
      <c r="R4" s="17"/>
      <c r="S4" s="17"/>
      <c r="T4" s="17"/>
      <c r="U4" s="17"/>
      <c r="V4" s="17"/>
      <c r="W4" s="17"/>
      <c r="X4" s="28"/>
      <c r="Y4" s="28"/>
      <c r="Z4" s="1"/>
    </row>
    <row r="5" spans="1:26" s="36" customFormat="1" ht="25.05" customHeight="1" x14ac:dyDescent="0.3">
      <c r="A5" s="30" t="s">
        <v>31</v>
      </c>
      <c r="B5" s="30" t="s">
        <v>32</v>
      </c>
      <c r="C5" s="30" t="s">
        <v>33</v>
      </c>
      <c r="D5" s="31">
        <v>43006</v>
      </c>
      <c r="E5" s="30" t="s">
        <v>34</v>
      </c>
      <c r="F5" s="30" t="s">
        <v>35</v>
      </c>
      <c r="G5" s="30" t="s">
        <v>34</v>
      </c>
      <c r="H5" s="30" t="s">
        <v>36</v>
      </c>
      <c r="I5" s="30" t="s">
        <v>37</v>
      </c>
      <c r="J5" s="30" t="s">
        <v>37</v>
      </c>
      <c r="K5" s="30" t="s">
        <v>38</v>
      </c>
      <c r="L5" s="30" t="s">
        <v>39</v>
      </c>
      <c r="M5" s="30" t="s">
        <v>40</v>
      </c>
      <c r="N5" s="30" t="s">
        <v>41</v>
      </c>
      <c r="O5" s="32" t="s">
        <v>42</v>
      </c>
      <c r="P5" s="32" t="s">
        <v>42</v>
      </c>
      <c r="Q5" s="32" t="s">
        <v>42</v>
      </c>
      <c r="R5" s="32" t="s">
        <v>42</v>
      </c>
      <c r="S5" s="32" t="s">
        <v>42</v>
      </c>
      <c r="T5" s="32" t="s">
        <v>42</v>
      </c>
      <c r="U5" s="32" t="s">
        <v>42</v>
      </c>
      <c r="V5" s="32" t="s">
        <v>42</v>
      </c>
      <c r="W5" s="33" t="s">
        <v>42</v>
      </c>
      <c r="X5" s="34" t="s">
        <v>43</v>
      </c>
      <c r="Y5" s="35" t="str">
        <f>HYPERLINK("testigos/CNCS-44.pdf","CNCS-44")</f>
        <v>CNCS-44</v>
      </c>
    </row>
    <row r="6" spans="1:26" s="36" customFormat="1" ht="25.05" customHeight="1" x14ac:dyDescent="0.3">
      <c r="A6" s="30" t="s">
        <v>44</v>
      </c>
      <c r="B6" s="30" t="s">
        <v>32</v>
      </c>
      <c r="C6" s="30" t="s">
        <v>33</v>
      </c>
      <c r="D6" s="31">
        <v>43006</v>
      </c>
      <c r="E6" s="30" t="s">
        <v>34</v>
      </c>
      <c r="F6" s="30" t="s">
        <v>45</v>
      </c>
      <c r="G6" s="30" t="s">
        <v>38</v>
      </c>
      <c r="H6" s="30" t="s">
        <v>46</v>
      </c>
      <c r="I6" s="30" t="s">
        <v>47</v>
      </c>
      <c r="J6" s="30" t="s">
        <v>48</v>
      </c>
      <c r="K6" s="30" t="s">
        <v>38</v>
      </c>
      <c r="L6" s="30" t="s">
        <v>47</v>
      </c>
      <c r="M6" s="30" t="s">
        <v>40</v>
      </c>
      <c r="N6" s="30" t="s">
        <v>41</v>
      </c>
      <c r="O6" s="30" t="s">
        <v>49</v>
      </c>
      <c r="P6" s="30" t="s">
        <v>42</v>
      </c>
      <c r="Q6" s="30" t="s">
        <v>42</v>
      </c>
      <c r="R6" s="30" t="s">
        <v>42</v>
      </c>
      <c r="S6" s="30" t="s">
        <v>42</v>
      </c>
      <c r="T6" s="30" t="s">
        <v>49</v>
      </c>
      <c r="U6" s="30" t="s">
        <v>42</v>
      </c>
      <c r="V6" s="30" t="s">
        <v>42</v>
      </c>
      <c r="W6" s="37" t="s">
        <v>42</v>
      </c>
      <c r="X6" s="38" t="s">
        <v>50</v>
      </c>
      <c r="Y6" s="39" t="str">
        <f>HYPERLINK("testigos/CNCS-43.pdf","CNCS-43")</f>
        <v>CNCS-43</v>
      </c>
    </row>
    <row r="7" spans="1:26" s="36" customFormat="1" ht="25.05" customHeight="1" x14ac:dyDescent="0.3">
      <c r="A7" s="30" t="s">
        <v>51</v>
      </c>
      <c r="B7" s="30" t="s">
        <v>32</v>
      </c>
      <c r="C7" s="30" t="s">
        <v>33</v>
      </c>
      <c r="D7" s="31">
        <v>43007</v>
      </c>
      <c r="E7" s="30" t="s">
        <v>34</v>
      </c>
      <c r="F7" s="30" t="s">
        <v>35</v>
      </c>
      <c r="G7" s="30" t="s">
        <v>34</v>
      </c>
      <c r="H7" s="30" t="s">
        <v>52</v>
      </c>
      <c r="I7" s="30" t="s">
        <v>37</v>
      </c>
      <c r="J7" s="30" t="s">
        <v>53</v>
      </c>
      <c r="K7" s="30" t="s">
        <v>38</v>
      </c>
      <c r="L7" s="30" t="s">
        <v>54</v>
      </c>
      <c r="M7" s="30" t="s">
        <v>55</v>
      </c>
      <c r="N7" s="30" t="s">
        <v>41</v>
      </c>
      <c r="O7" s="30" t="s">
        <v>42</v>
      </c>
      <c r="P7" s="30" t="s">
        <v>42</v>
      </c>
      <c r="Q7" s="30" t="s">
        <v>42</v>
      </c>
      <c r="R7" s="30" t="s">
        <v>42</v>
      </c>
      <c r="S7" s="30" t="s">
        <v>42</v>
      </c>
      <c r="T7" s="30" t="s">
        <v>42</v>
      </c>
      <c r="U7" s="30" t="s">
        <v>42</v>
      </c>
      <c r="V7" s="30" t="s">
        <v>42</v>
      </c>
      <c r="W7" s="37" t="s">
        <v>42</v>
      </c>
      <c r="X7" s="38"/>
      <c r="Y7" s="39" t="str">
        <f>HYPERLINK("testigos/CNCS-45.pdf","CNCS-45")</f>
        <v>CNCS-45</v>
      </c>
    </row>
    <row r="8" spans="1:26" s="36" customFormat="1" ht="25.05" customHeight="1" x14ac:dyDescent="0.3">
      <c r="A8" s="30" t="s">
        <v>56</v>
      </c>
      <c r="B8" s="30" t="s">
        <v>32</v>
      </c>
      <c r="C8" s="30" t="s">
        <v>33</v>
      </c>
      <c r="D8" s="31">
        <v>43007</v>
      </c>
      <c r="E8" s="30" t="s">
        <v>57</v>
      </c>
      <c r="F8" s="30" t="s">
        <v>35</v>
      </c>
      <c r="G8" s="30" t="s">
        <v>58</v>
      </c>
      <c r="H8" s="30" t="s">
        <v>59</v>
      </c>
      <c r="I8" s="30" t="s">
        <v>60</v>
      </c>
      <c r="J8" s="30" t="s">
        <v>53</v>
      </c>
      <c r="K8" s="30" t="s">
        <v>38</v>
      </c>
      <c r="L8" s="30" t="s">
        <v>54</v>
      </c>
      <c r="M8" s="30" t="s">
        <v>55</v>
      </c>
      <c r="N8" s="30" t="s">
        <v>41</v>
      </c>
      <c r="O8" s="30" t="s">
        <v>49</v>
      </c>
      <c r="P8" s="30" t="s">
        <v>42</v>
      </c>
      <c r="Q8" s="30" t="s">
        <v>42</v>
      </c>
      <c r="R8" s="30" t="s">
        <v>42</v>
      </c>
      <c r="S8" s="30" t="s">
        <v>42</v>
      </c>
      <c r="T8" s="30" t="s">
        <v>42</v>
      </c>
      <c r="U8" s="30" t="s">
        <v>49</v>
      </c>
      <c r="V8" s="30" t="s">
        <v>42</v>
      </c>
      <c r="W8" s="37" t="s">
        <v>42</v>
      </c>
      <c r="X8" s="38"/>
      <c r="Y8" s="39" t="str">
        <f>HYPERLINK("testigos/YUC-4.pdf","YUC-4")</f>
        <v>YUC-4</v>
      </c>
    </row>
    <row r="9" spans="1:26" s="36" customFormat="1" ht="25.05" customHeight="1" x14ac:dyDescent="0.3">
      <c r="A9" s="30" t="s">
        <v>61</v>
      </c>
      <c r="B9" s="30" t="s">
        <v>32</v>
      </c>
      <c r="C9" s="30" t="s">
        <v>33</v>
      </c>
      <c r="D9" s="31">
        <v>43007</v>
      </c>
      <c r="E9" s="30" t="s">
        <v>62</v>
      </c>
      <c r="F9" s="30" t="s">
        <v>35</v>
      </c>
      <c r="G9" s="30" t="s">
        <v>63</v>
      </c>
      <c r="H9" s="30" t="s">
        <v>64</v>
      </c>
      <c r="I9" s="30" t="s">
        <v>65</v>
      </c>
      <c r="J9" s="30" t="s">
        <v>53</v>
      </c>
      <c r="K9" s="30" t="s">
        <v>38</v>
      </c>
      <c r="L9" s="30" t="s">
        <v>54</v>
      </c>
      <c r="M9" s="30" t="s">
        <v>55</v>
      </c>
      <c r="N9" s="30" t="s">
        <v>41</v>
      </c>
      <c r="O9" s="30" t="s">
        <v>49</v>
      </c>
      <c r="P9" s="30" t="s">
        <v>42</v>
      </c>
      <c r="Q9" s="30" t="s">
        <v>42</v>
      </c>
      <c r="R9" s="30" t="s">
        <v>42</v>
      </c>
      <c r="S9" s="30" t="s">
        <v>42</v>
      </c>
      <c r="T9" s="30" t="s">
        <v>42</v>
      </c>
      <c r="U9" s="30" t="s">
        <v>49</v>
      </c>
      <c r="V9" s="30" t="s">
        <v>42</v>
      </c>
      <c r="W9" s="37" t="s">
        <v>42</v>
      </c>
      <c r="X9" s="38"/>
      <c r="Y9" s="39" t="str">
        <f>HYPERLINK("testigos/COA-5.pdf","COA-5")</f>
        <v>COA-5</v>
      </c>
    </row>
    <row r="10" spans="1:26" s="36" customFormat="1" ht="25.05" customHeight="1" x14ac:dyDescent="0.3">
      <c r="A10" s="30" t="s">
        <v>66</v>
      </c>
      <c r="B10" s="30" t="s">
        <v>32</v>
      </c>
      <c r="C10" s="30" t="s">
        <v>33</v>
      </c>
      <c r="D10" s="31">
        <v>43008</v>
      </c>
      <c r="E10" s="30" t="s">
        <v>62</v>
      </c>
      <c r="F10" s="30" t="s">
        <v>35</v>
      </c>
      <c r="G10" s="30" t="s">
        <v>34</v>
      </c>
      <c r="H10" s="30" t="s">
        <v>59</v>
      </c>
      <c r="I10" s="30" t="s">
        <v>67</v>
      </c>
      <c r="J10" s="30" t="s">
        <v>53</v>
      </c>
      <c r="K10" s="30" t="s">
        <v>38</v>
      </c>
      <c r="L10" s="30" t="s">
        <v>68</v>
      </c>
      <c r="M10" s="30" t="s">
        <v>69</v>
      </c>
      <c r="N10" s="30" t="s">
        <v>41</v>
      </c>
      <c r="O10" s="30" t="s">
        <v>49</v>
      </c>
      <c r="P10" s="30" t="s">
        <v>42</v>
      </c>
      <c r="Q10" s="30" t="s">
        <v>42</v>
      </c>
      <c r="R10" s="30" t="s">
        <v>42</v>
      </c>
      <c r="S10" s="30" t="s">
        <v>42</v>
      </c>
      <c r="T10" s="30" t="s">
        <v>42</v>
      </c>
      <c r="U10" s="30" t="s">
        <v>42</v>
      </c>
      <c r="V10" s="30" t="s">
        <v>42</v>
      </c>
      <c r="W10" s="37" t="s">
        <v>42</v>
      </c>
      <c r="X10" s="38"/>
      <c r="Y10" s="39" t="str">
        <f>HYPERLINK("testigos/COA-6.pdf","COA-6")</f>
        <v>COA-6</v>
      </c>
    </row>
    <row r="11" spans="1:26" s="36" customFormat="1" ht="25.05" customHeight="1" x14ac:dyDescent="0.3">
      <c r="A11" s="30" t="s">
        <v>70</v>
      </c>
      <c r="B11" s="30" t="s">
        <v>32</v>
      </c>
      <c r="C11" s="30" t="s">
        <v>33</v>
      </c>
      <c r="D11" s="31">
        <v>43008</v>
      </c>
      <c r="E11" s="30" t="s">
        <v>71</v>
      </c>
      <c r="F11" s="30" t="s">
        <v>35</v>
      </c>
      <c r="G11" s="30" t="s">
        <v>72</v>
      </c>
      <c r="H11" s="30" t="s">
        <v>73</v>
      </c>
      <c r="I11" s="30" t="s">
        <v>74</v>
      </c>
      <c r="J11" s="30" t="s">
        <v>53</v>
      </c>
      <c r="K11" s="30" t="s">
        <v>38</v>
      </c>
      <c r="L11" s="30" t="s">
        <v>54</v>
      </c>
      <c r="M11" s="30" t="s">
        <v>40</v>
      </c>
      <c r="N11" s="30" t="s">
        <v>51</v>
      </c>
      <c r="O11" s="30" t="s">
        <v>49</v>
      </c>
      <c r="P11" s="30" t="s">
        <v>42</v>
      </c>
      <c r="Q11" s="30" t="s">
        <v>42</v>
      </c>
      <c r="R11" s="30" t="s">
        <v>42</v>
      </c>
      <c r="S11" s="30" t="s">
        <v>42</v>
      </c>
      <c r="T11" s="30" t="s">
        <v>42</v>
      </c>
      <c r="U11" s="30" t="s">
        <v>49</v>
      </c>
      <c r="V11" s="30" t="s">
        <v>42</v>
      </c>
      <c r="W11" s="37" t="s">
        <v>42</v>
      </c>
      <c r="X11" s="38"/>
      <c r="Y11" s="39" t="str">
        <f>HYPERLINK("testigos/SIN-2.pdf","SIN-2")</f>
        <v>SIN-2</v>
      </c>
    </row>
    <row r="12" spans="1:26" s="36" customFormat="1" ht="25.05" customHeight="1" x14ac:dyDescent="0.3">
      <c r="A12" s="30" t="s">
        <v>75</v>
      </c>
      <c r="B12" s="30" t="s">
        <v>32</v>
      </c>
      <c r="C12" s="30" t="s">
        <v>33</v>
      </c>
      <c r="D12" s="31">
        <v>43010</v>
      </c>
      <c r="E12" s="30" t="s">
        <v>76</v>
      </c>
      <c r="F12" s="30" t="s">
        <v>35</v>
      </c>
      <c r="G12" s="30" t="s">
        <v>77</v>
      </c>
      <c r="H12" s="30" t="s">
        <v>64</v>
      </c>
      <c r="I12" s="30" t="s">
        <v>78</v>
      </c>
      <c r="J12" s="30" t="s">
        <v>53</v>
      </c>
      <c r="K12" s="30" t="s">
        <v>38</v>
      </c>
      <c r="L12" s="30" t="s">
        <v>38</v>
      </c>
      <c r="M12" s="30" t="s">
        <v>69</v>
      </c>
      <c r="N12" s="30" t="s">
        <v>41</v>
      </c>
      <c r="O12" s="30" t="s">
        <v>42</v>
      </c>
      <c r="P12" s="30" t="s">
        <v>42</v>
      </c>
      <c r="Q12" s="30" t="s">
        <v>42</v>
      </c>
      <c r="R12" s="30" t="s">
        <v>49</v>
      </c>
      <c r="S12" s="30" t="s">
        <v>42</v>
      </c>
      <c r="T12" s="30" t="s">
        <v>42</v>
      </c>
      <c r="U12" s="30" t="s">
        <v>42</v>
      </c>
      <c r="V12" s="30" t="s">
        <v>42</v>
      </c>
      <c r="W12" s="37" t="s">
        <v>42</v>
      </c>
      <c r="X12" s="38"/>
      <c r="Y12" s="39" t="str">
        <f>HYPERLINK("testigos/PUE-7.pdf","PUE-7")</f>
        <v>PUE-7</v>
      </c>
    </row>
    <row r="13" spans="1:26" s="36" customFormat="1" ht="25.05" customHeight="1" x14ac:dyDescent="0.3">
      <c r="A13" s="30" t="s">
        <v>79</v>
      </c>
      <c r="B13" s="30" t="s">
        <v>32</v>
      </c>
      <c r="C13" s="30" t="s">
        <v>80</v>
      </c>
      <c r="D13" s="31">
        <v>43010</v>
      </c>
      <c r="E13" s="30" t="s">
        <v>81</v>
      </c>
      <c r="F13" s="30" t="s">
        <v>35</v>
      </c>
      <c r="G13" s="30" t="s">
        <v>82</v>
      </c>
      <c r="H13" s="30" t="s">
        <v>83</v>
      </c>
      <c r="I13" s="30" t="s">
        <v>84</v>
      </c>
      <c r="J13" s="30" t="s">
        <v>85</v>
      </c>
      <c r="K13" s="30" t="s">
        <v>86</v>
      </c>
      <c r="L13" s="30" t="s">
        <v>87</v>
      </c>
      <c r="M13" s="30" t="s">
        <v>55</v>
      </c>
      <c r="N13" s="30" t="s">
        <v>41</v>
      </c>
      <c r="O13" s="30" t="s">
        <v>42</v>
      </c>
      <c r="P13" s="30" t="s">
        <v>49</v>
      </c>
      <c r="Q13" s="30" t="s">
        <v>49</v>
      </c>
      <c r="R13" s="30" t="s">
        <v>42</v>
      </c>
      <c r="S13" s="30" t="s">
        <v>42</v>
      </c>
      <c r="T13" s="30" t="s">
        <v>42</v>
      </c>
      <c r="U13" s="30" t="s">
        <v>49</v>
      </c>
      <c r="V13" s="30" t="s">
        <v>42</v>
      </c>
      <c r="W13" s="37" t="s">
        <v>42</v>
      </c>
      <c r="X13" s="38"/>
      <c r="Y13" s="39" t="str">
        <f>HYPERLINK("testigos/SON-2.pdf","SON-2")</f>
        <v>SON-2</v>
      </c>
    </row>
    <row r="14" spans="1:26" s="36" customFormat="1" ht="25.05" customHeight="1" x14ac:dyDescent="0.3">
      <c r="A14" s="30" t="s">
        <v>88</v>
      </c>
      <c r="B14" s="30" t="s">
        <v>32</v>
      </c>
      <c r="C14" s="30" t="s">
        <v>33</v>
      </c>
      <c r="D14" s="31">
        <v>43011</v>
      </c>
      <c r="E14" s="30" t="s">
        <v>34</v>
      </c>
      <c r="F14" s="30" t="s">
        <v>35</v>
      </c>
      <c r="G14" s="30" t="s">
        <v>34</v>
      </c>
      <c r="H14" s="30" t="s">
        <v>89</v>
      </c>
      <c r="I14" s="30" t="s">
        <v>90</v>
      </c>
      <c r="J14" s="30" t="s">
        <v>91</v>
      </c>
      <c r="K14" s="30" t="s">
        <v>38</v>
      </c>
      <c r="L14" s="30" t="s">
        <v>91</v>
      </c>
      <c r="M14" s="30" t="s">
        <v>55</v>
      </c>
      <c r="N14" s="30" t="s">
        <v>41</v>
      </c>
      <c r="O14" s="30" t="s">
        <v>49</v>
      </c>
      <c r="P14" s="30" t="s">
        <v>49</v>
      </c>
      <c r="Q14" s="30" t="s">
        <v>49</v>
      </c>
      <c r="R14" s="30" t="s">
        <v>49</v>
      </c>
      <c r="S14" s="30" t="s">
        <v>42</v>
      </c>
      <c r="T14" s="30" t="s">
        <v>42</v>
      </c>
      <c r="U14" s="30" t="s">
        <v>49</v>
      </c>
      <c r="V14" s="30" t="s">
        <v>49</v>
      </c>
      <c r="W14" s="37" t="s">
        <v>49</v>
      </c>
      <c r="X14" s="38"/>
      <c r="Y14" s="39" t="str">
        <f>HYPERLINK("testigos/CNCS-47.pdf","CNCS-47")</f>
        <v>CNCS-47</v>
      </c>
    </row>
    <row r="15" spans="1:26" s="36" customFormat="1" ht="25.05" customHeight="1" x14ac:dyDescent="0.3">
      <c r="A15" s="30" t="s">
        <v>92</v>
      </c>
      <c r="B15" s="30" t="s">
        <v>32</v>
      </c>
      <c r="C15" s="30" t="s">
        <v>33</v>
      </c>
      <c r="D15" s="31">
        <v>43011</v>
      </c>
      <c r="E15" s="30" t="s">
        <v>93</v>
      </c>
      <c r="F15" s="30" t="s">
        <v>35</v>
      </c>
      <c r="G15" s="30" t="s">
        <v>34</v>
      </c>
      <c r="H15" s="30" t="s">
        <v>94</v>
      </c>
      <c r="I15" s="30" t="s">
        <v>95</v>
      </c>
      <c r="J15" s="30" t="s">
        <v>96</v>
      </c>
      <c r="K15" s="30" t="s">
        <v>97</v>
      </c>
      <c r="L15" s="30" t="s">
        <v>98</v>
      </c>
      <c r="M15" s="30" t="s">
        <v>55</v>
      </c>
      <c r="N15" s="30" t="s">
        <v>41</v>
      </c>
      <c r="O15" s="30" t="s">
        <v>42</v>
      </c>
      <c r="P15" s="30" t="s">
        <v>42</v>
      </c>
      <c r="Q15" s="30" t="s">
        <v>42</v>
      </c>
      <c r="R15" s="30" t="s">
        <v>42</v>
      </c>
      <c r="S15" s="30" t="s">
        <v>42</v>
      </c>
      <c r="T15" s="30" t="s">
        <v>42</v>
      </c>
      <c r="U15" s="30" t="s">
        <v>42</v>
      </c>
      <c r="V15" s="30" t="s">
        <v>42</v>
      </c>
      <c r="W15" s="37" t="s">
        <v>42</v>
      </c>
      <c r="X15" s="38"/>
      <c r="Y15" s="39" t="str">
        <f>HYPERLINK("testigos/CNCS-46.pdf","CNCS-46")</f>
        <v>CNCS-46</v>
      </c>
    </row>
    <row r="16" spans="1:26" s="36" customFormat="1" ht="25.05" customHeight="1" x14ac:dyDescent="0.3">
      <c r="A16" s="30" t="s">
        <v>99</v>
      </c>
      <c r="B16" s="30" t="s">
        <v>32</v>
      </c>
      <c r="C16" s="30" t="s">
        <v>33</v>
      </c>
      <c r="D16" s="31">
        <v>43011</v>
      </c>
      <c r="E16" s="30" t="s">
        <v>100</v>
      </c>
      <c r="F16" s="30" t="s">
        <v>35</v>
      </c>
      <c r="G16" s="30" t="s">
        <v>34</v>
      </c>
      <c r="H16" s="30" t="s">
        <v>101</v>
      </c>
      <c r="I16" s="30" t="s">
        <v>102</v>
      </c>
      <c r="J16" s="30" t="s">
        <v>91</v>
      </c>
      <c r="K16" s="30" t="s">
        <v>91</v>
      </c>
      <c r="L16" s="30" t="s">
        <v>103</v>
      </c>
      <c r="M16" s="30" t="s">
        <v>55</v>
      </c>
      <c r="N16" s="30" t="s">
        <v>41</v>
      </c>
      <c r="O16" s="30" t="s">
        <v>49</v>
      </c>
      <c r="P16" s="30" t="s">
        <v>49</v>
      </c>
      <c r="Q16" s="30" t="s">
        <v>49</v>
      </c>
      <c r="R16" s="30" t="s">
        <v>49</v>
      </c>
      <c r="S16" s="30" t="s">
        <v>49</v>
      </c>
      <c r="T16" s="30" t="s">
        <v>42</v>
      </c>
      <c r="U16" s="30" t="s">
        <v>49</v>
      </c>
      <c r="V16" s="30" t="s">
        <v>49</v>
      </c>
      <c r="W16" s="37" t="s">
        <v>49</v>
      </c>
      <c r="X16" s="38"/>
      <c r="Y16" s="39" t="str">
        <f>HYPERLINK("testigos/JAL-1.pdf","JAL-1")</f>
        <v>JAL-1</v>
      </c>
    </row>
    <row r="17" spans="1:25" s="36" customFormat="1" ht="25.05" customHeight="1" x14ac:dyDescent="0.3">
      <c r="A17" s="30" t="s">
        <v>104</v>
      </c>
      <c r="B17" s="30" t="s">
        <v>32</v>
      </c>
      <c r="C17" s="30" t="s">
        <v>33</v>
      </c>
      <c r="D17" s="31">
        <v>43011</v>
      </c>
      <c r="E17" s="30" t="s">
        <v>105</v>
      </c>
      <c r="F17" s="30" t="s">
        <v>35</v>
      </c>
      <c r="G17" s="30" t="s">
        <v>34</v>
      </c>
      <c r="H17" s="30" t="s">
        <v>106</v>
      </c>
      <c r="I17" s="30" t="s">
        <v>107</v>
      </c>
      <c r="J17" s="30" t="s">
        <v>91</v>
      </c>
      <c r="K17" s="30" t="s">
        <v>108</v>
      </c>
      <c r="L17" s="30" t="s">
        <v>107</v>
      </c>
      <c r="M17" s="30" t="s">
        <v>55</v>
      </c>
      <c r="N17" s="30" t="s">
        <v>41</v>
      </c>
      <c r="O17" s="30" t="s">
        <v>49</v>
      </c>
      <c r="P17" s="30" t="s">
        <v>49</v>
      </c>
      <c r="Q17" s="30" t="s">
        <v>49</v>
      </c>
      <c r="R17" s="30" t="s">
        <v>49</v>
      </c>
      <c r="S17" s="30" t="s">
        <v>42</v>
      </c>
      <c r="T17" s="30" t="s">
        <v>42</v>
      </c>
      <c r="U17" s="30" t="s">
        <v>49</v>
      </c>
      <c r="V17" s="30" t="s">
        <v>42</v>
      </c>
      <c r="W17" s="37" t="s">
        <v>42</v>
      </c>
      <c r="X17" s="38"/>
      <c r="Y17" s="39" t="str">
        <f>HYPERLINK("testigos/NL-2.pdf","NL-2")</f>
        <v>NL-2</v>
      </c>
    </row>
    <row r="18" spans="1:25" s="36" customFormat="1" ht="25.05" customHeight="1" x14ac:dyDescent="0.3">
      <c r="A18" s="30" t="s">
        <v>109</v>
      </c>
      <c r="B18" s="30" t="s">
        <v>32</v>
      </c>
      <c r="C18" s="30" t="s">
        <v>110</v>
      </c>
      <c r="D18" s="31">
        <v>43011</v>
      </c>
      <c r="E18" s="30" t="s">
        <v>111</v>
      </c>
      <c r="F18" s="30" t="s">
        <v>35</v>
      </c>
      <c r="G18" s="30" t="s">
        <v>72</v>
      </c>
      <c r="H18" s="30" t="s">
        <v>112</v>
      </c>
      <c r="I18" s="30" t="s">
        <v>113</v>
      </c>
      <c r="J18" s="30" t="s">
        <v>96</v>
      </c>
      <c r="K18" s="30" t="s">
        <v>97</v>
      </c>
      <c r="L18" s="30" t="s">
        <v>98</v>
      </c>
      <c r="M18" s="30" t="s">
        <v>55</v>
      </c>
      <c r="N18" s="30" t="s">
        <v>41</v>
      </c>
      <c r="O18" s="30" t="s">
        <v>42</v>
      </c>
      <c r="P18" s="30" t="s">
        <v>42</v>
      </c>
      <c r="Q18" s="30" t="s">
        <v>42</v>
      </c>
      <c r="R18" s="30" t="s">
        <v>42</v>
      </c>
      <c r="S18" s="30" t="s">
        <v>42</v>
      </c>
      <c r="T18" s="30" t="s">
        <v>42</v>
      </c>
      <c r="U18" s="30" t="s">
        <v>42</v>
      </c>
      <c r="V18" s="30" t="s">
        <v>42</v>
      </c>
      <c r="W18" s="37" t="s">
        <v>42</v>
      </c>
      <c r="X18" s="38"/>
      <c r="Y18" s="39" t="str">
        <f>HYPERLINK("testigos/OAX-2.pdf","OAX-2")</f>
        <v>OAX-2</v>
      </c>
    </row>
    <row r="19" spans="1:25" s="36" customFormat="1" ht="25.05" customHeight="1" x14ac:dyDescent="0.3">
      <c r="A19" s="30" t="s">
        <v>114</v>
      </c>
      <c r="B19" s="30" t="s">
        <v>32</v>
      </c>
      <c r="C19" s="30" t="s">
        <v>33</v>
      </c>
      <c r="D19" s="31">
        <v>43011</v>
      </c>
      <c r="E19" s="30" t="s">
        <v>76</v>
      </c>
      <c r="F19" s="30" t="s">
        <v>35</v>
      </c>
      <c r="G19" s="30" t="s">
        <v>72</v>
      </c>
      <c r="H19" s="30" t="s">
        <v>115</v>
      </c>
      <c r="I19" s="30" t="s">
        <v>116</v>
      </c>
      <c r="J19" s="30" t="s">
        <v>53</v>
      </c>
      <c r="K19" s="30" t="s">
        <v>38</v>
      </c>
      <c r="L19" s="30" t="s">
        <v>117</v>
      </c>
      <c r="M19" s="30" t="s">
        <v>69</v>
      </c>
      <c r="N19" s="30" t="s">
        <v>41</v>
      </c>
      <c r="O19" s="30" t="s">
        <v>42</v>
      </c>
      <c r="P19" s="30" t="s">
        <v>42</v>
      </c>
      <c r="Q19" s="30" t="s">
        <v>49</v>
      </c>
      <c r="R19" s="30" t="s">
        <v>42</v>
      </c>
      <c r="S19" s="30" t="s">
        <v>42</v>
      </c>
      <c r="T19" s="30" t="s">
        <v>42</v>
      </c>
      <c r="U19" s="30" t="s">
        <v>49</v>
      </c>
      <c r="V19" s="30" t="s">
        <v>42</v>
      </c>
      <c r="W19" s="37" t="s">
        <v>42</v>
      </c>
      <c r="X19" s="38"/>
      <c r="Y19" s="39" t="str">
        <f>HYPERLINK("testigos/PUE-8.pdf","PUE-8")</f>
        <v>PUE-8</v>
      </c>
    </row>
    <row r="20" spans="1:25" s="36" customFormat="1" ht="25.05" customHeight="1" x14ac:dyDescent="0.3">
      <c r="A20" s="30" t="s">
        <v>118</v>
      </c>
      <c r="B20" s="30" t="s">
        <v>32</v>
      </c>
      <c r="C20" s="30" t="s">
        <v>33</v>
      </c>
      <c r="D20" s="31">
        <v>43011</v>
      </c>
      <c r="E20" s="30" t="s">
        <v>119</v>
      </c>
      <c r="F20" s="30" t="s">
        <v>35</v>
      </c>
      <c r="G20" s="30" t="s">
        <v>34</v>
      </c>
      <c r="H20" s="30" t="s">
        <v>46</v>
      </c>
      <c r="I20" s="30" t="s">
        <v>120</v>
      </c>
      <c r="J20" s="30" t="s">
        <v>121</v>
      </c>
      <c r="K20" s="30" t="s">
        <v>122</v>
      </c>
      <c r="L20" s="30" t="s">
        <v>123</v>
      </c>
      <c r="M20" s="30" t="s">
        <v>55</v>
      </c>
      <c r="N20" s="30" t="s">
        <v>41</v>
      </c>
      <c r="O20" s="30" t="s">
        <v>42</v>
      </c>
      <c r="P20" s="30" t="s">
        <v>49</v>
      </c>
      <c r="Q20" s="30" t="s">
        <v>49</v>
      </c>
      <c r="R20" s="30" t="s">
        <v>49</v>
      </c>
      <c r="S20" s="30" t="s">
        <v>49</v>
      </c>
      <c r="T20" s="30" t="s">
        <v>42</v>
      </c>
      <c r="U20" s="30" t="s">
        <v>49</v>
      </c>
      <c r="V20" s="30" t="s">
        <v>42</v>
      </c>
      <c r="W20" s="37" t="s">
        <v>42</v>
      </c>
      <c r="X20" s="38"/>
      <c r="Y20" s="39" t="str">
        <f>HYPERLINK("testigos/QROO-1.pdf","QROO-1")</f>
        <v>QROO-1</v>
      </c>
    </row>
    <row r="21" spans="1:25" s="36" customFormat="1" ht="25.05" customHeight="1" x14ac:dyDescent="0.3">
      <c r="A21" s="30" t="s">
        <v>124</v>
      </c>
      <c r="B21" s="30" t="s">
        <v>32</v>
      </c>
      <c r="C21" s="30" t="s">
        <v>33</v>
      </c>
      <c r="D21" s="31">
        <v>43011</v>
      </c>
      <c r="E21" s="30" t="s">
        <v>125</v>
      </c>
      <c r="F21" s="30" t="s">
        <v>35</v>
      </c>
      <c r="G21" s="30" t="s">
        <v>126</v>
      </c>
      <c r="H21" s="30" t="s">
        <v>127</v>
      </c>
      <c r="I21" s="30" t="s">
        <v>128</v>
      </c>
      <c r="J21" s="30" t="s">
        <v>121</v>
      </c>
      <c r="K21" s="30" t="s">
        <v>122</v>
      </c>
      <c r="L21" s="30" t="s">
        <v>123</v>
      </c>
      <c r="M21" s="30" t="s">
        <v>55</v>
      </c>
      <c r="N21" s="30" t="s">
        <v>41</v>
      </c>
      <c r="O21" s="30" t="s">
        <v>42</v>
      </c>
      <c r="P21" s="30" t="s">
        <v>49</v>
      </c>
      <c r="Q21" s="30" t="s">
        <v>49</v>
      </c>
      <c r="R21" s="30" t="s">
        <v>49</v>
      </c>
      <c r="S21" s="30" t="s">
        <v>49</v>
      </c>
      <c r="T21" s="30" t="s">
        <v>42</v>
      </c>
      <c r="U21" s="30" t="s">
        <v>49</v>
      </c>
      <c r="V21" s="30" t="s">
        <v>42</v>
      </c>
      <c r="W21" s="37" t="s">
        <v>42</v>
      </c>
      <c r="X21" s="38"/>
      <c r="Y21" s="39" t="str">
        <f>HYPERLINK("testigos/TAB-1.pdf","TAB-1")</f>
        <v>TAB-1</v>
      </c>
    </row>
    <row r="22" spans="1:25" s="36" customFormat="1" ht="25.05" customHeight="1" x14ac:dyDescent="0.3">
      <c r="A22" s="30" t="s">
        <v>129</v>
      </c>
      <c r="B22" s="30" t="s">
        <v>32</v>
      </c>
      <c r="C22" s="30" t="s">
        <v>33</v>
      </c>
      <c r="D22" s="31">
        <v>43011</v>
      </c>
      <c r="E22" s="30" t="s">
        <v>93</v>
      </c>
      <c r="F22" s="30" t="s">
        <v>35</v>
      </c>
      <c r="G22" s="30" t="s">
        <v>38</v>
      </c>
      <c r="H22" s="30" t="s">
        <v>127</v>
      </c>
      <c r="I22" s="30" t="s">
        <v>130</v>
      </c>
      <c r="J22" s="30" t="s">
        <v>121</v>
      </c>
      <c r="K22" s="30" t="s">
        <v>122</v>
      </c>
      <c r="L22" s="30" t="s">
        <v>123</v>
      </c>
      <c r="M22" s="30" t="s">
        <v>55</v>
      </c>
      <c r="N22" s="30" t="s">
        <v>41</v>
      </c>
      <c r="O22" s="30" t="s">
        <v>42</v>
      </c>
      <c r="P22" s="30" t="s">
        <v>49</v>
      </c>
      <c r="Q22" s="30" t="s">
        <v>49</v>
      </c>
      <c r="R22" s="30" t="s">
        <v>49</v>
      </c>
      <c r="S22" s="30" t="s">
        <v>49</v>
      </c>
      <c r="T22" s="30" t="s">
        <v>42</v>
      </c>
      <c r="U22" s="30" t="s">
        <v>49</v>
      </c>
      <c r="V22" s="30" t="s">
        <v>42</v>
      </c>
      <c r="W22" s="37" t="s">
        <v>42</v>
      </c>
      <c r="X22" s="38"/>
      <c r="Y22" s="39" t="str">
        <f>HYPERLINK("testigos/CNCS-48.pdf","CNCS-48")</f>
        <v>CNCS-48</v>
      </c>
    </row>
    <row r="23" spans="1:25" s="36" customFormat="1" ht="25.05" customHeight="1" x14ac:dyDescent="0.3">
      <c r="A23" s="30" t="s">
        <v>131</v>
      </c>
      <c r="B23" s="30" t="s">
        <v>32</v>
      </c>
      <c r="C23" s="30" t="s">
        <v>33</v>
      </c>
      <c r="D23" s="31">
        <v>43011</v>
      </c>
      <c r="E23" s="30" t="s">
        <v>62</v>
      </c>
      <c r="F23" s="30" t="s">
        <v>35</v>
      </c>
      <c r="G23" s="30" t="s">
        <v>34</v>
      </c>
      <c r="H23" s="30" t="s">
        <v>112</v>
      </c>
      <c r="I23" s="30" t="s">
        <v>132</v>
      </c>
      <c r="J23" s="30" t="s">
        <v>96</v>
      </c>
      <c r="K23" s="30" t="s">
        <v>97</v>
      </c>
      <c r="L23" s="30" t="s">
        <v>98</v>
      </c>
      <c r="M23" s="30" t="s">
        <v>55</v>
      </c>
      <c r="N23" s="30" t="s">
        <v>41</v>
      </c>
      <c r="O23" s="30" t="s">
        <v>42</v>
      </c>
      <c r="P23" s="30" t="s">
        <v>42</v>
      </c>
      <c r="Q23" s="30" t="s">
        <v>42</v>
      </c>
      <c r="R23" s="30" t="s">
        <v>42</v>
      </c>
      <c r="S23" s="30" t="s">
        <v>42</v>
      </c>
      <c r="T23" s="30" t="s">
        <v>42</v>
      </c>
      <c r="U23" s="30" t="s">
        <v>42</v>
      </c>
      <c r="V23" s="30" t="s">
        <v>42</v>
      </c>
      <c r="W23" s="37" t="s">
        <v>42</v>
      </c>
      <c r="X23" s="38"/>
      <c r="Y23" s="39" t="str">
        <f>HYPERLINK("testigos/COA-7.pdf","COA-7")</f>
        <v>COA-7</v>
      </c>
    </row>
    <row r="24" spans="1:25" s="36" customFormat="1" ht="25.05" customHeight="1" x14ac:dyDescent="0.3">
      <c r="A24" s="30" t="s">
        <v>133</v>
      </c>
      <c r="B24" s="30" t="s">
        <v>32</v>
      </c>
      <c r="C24" s="30" t="s">
        <v>33</v>
      </c>
      <c r="D24" s="31">
        <v>43011</v>
      </c>
      <c r="E24" s="30" t="s">
        <v>134</v>
      </c>
      <c r="F24" s="30" t="s">
        <v>35</v>
      </c>
      <c r="G24" s="30" t="s">
        <v>135</v>
      </c>
      <c r="H24" s="30" t="s">
        <v>136</v>
      </c>
      <c r="I24" s="30" t="s">
        <v>137</v>
      </c>
      <c r="J24" s="30" t="s">
        <v>96</v>
      </c>
      <c r="K24" s="30" t="s">
        <v>97</v>
      </c>
      <c r="L24" s="30" t="s">
        <v>98</v>
      </c>
      <c r="M24" s="30" t="s">
        <v>55</v>
      </c>
      <c r="N24" s="30" t="s">
        <v>41</v>
      </c>
      <c r="O24" s="30" t="s">
        <v>42</v>
      </c>
      <c r="P24" s="30" t="s">
        <v>42</v>
      </c>
      <c r="Q24" s="30" t="s">
        <v>42</v>
      </c>
      <c r="R24" s="30" t="s">
        <v>42</v>
      </c>
      <c r="S24" s="30" t="s">
        <v>42</v>
      </c>
      <c r="T24" s="30" t="s">
        <v>42</v>
      </c>
      <c r="U24" s="30" t="s">
        <v>42</v>
      </c>
      <c r="V24" s="30" t="s">
        <v>42</v>
      </c>
      <c r="W24" s="37" t="s">
        <v>42</v>
      </c>
      <c r="X24" s="38"/>
      <c r="Y24" s="39" t="str">
        <f>HYPERLINK("testigos/SLP-3.pdf","SLP-3")</f>
        <v>SLP-3</v>
      </c>
    </row>
    <row r="25" spans="1:25" s="36" customFormat="1" ht="25.05" customHeight="1" x14ac:dyDescent="0.3">
      <c r="A25" s="30" t="s">
        <v>138</v>
      </c>
      <c r="B25" s="30" t="s">
        <v>32</v>
      </c>
      <c r="C25" s="30" t="s">
        <v>33</v>
      </c>
      <c r="D25" s="31">
        <v>43011</v>
      </c>
      <c r="E25" s="30" t="s">
        <v>71</v>
      </c>
      <c r="F25" s="30" t="s">
        <v>35</v>
      </c>
      <c r="G25" s="30" t="s">
        <v>72</v>
      </c>
      <c r="H25" s="30" t="s">
        <v>139</v>
      </c>
      <c r="I25" s="30" t="s">
        <v>140</v>
      </c>
      <c r="J25" s="30" t="s">
        <v>96</v>
      </c>
      <c r="K25" s="30" t="s">
        <v>97</v>
      </c>
      <c r="L25" s="30" t="s">
        <v>98</v>
      </c>
      <c r="M25" s="30" t="s">
        <v>55</v>
      </c>
      <c r="N25" s="30" t="s">
        <v>41</v>
      </c>
      <c r="O25" s="30" t="s">
        <v>42</v>
      </c>
      <c r="P25" s="30" t="s">
        <v>42</v>
      </c>
      <c r="Q25" s="30" t="s">
        <v>42</v>
      </c>
      <c r="R25" s="30" t="s">
        <v>42</v>
      </c>
      <c r="S25" s="30" t="s">
        <v>42</v>
      </c>
      <c r="T25" s="30" t="s">
        <v>42</v>
      </c>
      <c r="U25" s="30" t="s">
        <v>42</v>
      </c>
      <c r="V25" s="30" t="s">
        <v>42</v>
      </c>
      <c r="W25" s="37" t="s">
        <v>42</v>
      </c>
      <c r="X25" s="38"/>
      <c r="Y25" s="39" t="str">
        <f>HYPERLINK("testigos/SIN-1.pdf","SIN-1")</f>
        <v>SIN-1</v>
      </c>
    </row>
    <row r="26" spans="1:25" s="36" customFormat="1" ht="25.05" customHeight="1" x14ac:dyDescent="0.3">
      <c r="A26" s="30" t="s">
        <v>141</v>
      </c>
      <c r="B26" s="30" t="s">
        <v>32</v>
      </c>
      <c r="C26" s="30" t="s">
        <v>33</v>
      </c>
      <c r="D26" s="31">
        <v>43011</v>
      </c>
      <c r="E26" s="30" t="s">
        <v>142</v>
      </c>
      <c r="F26" s="30" t="s">
        <v>35</v>
      </c>
      <c r="G26" s="30" t="s">
        <v>72</v>
      </c>
      <c r="H26" s="30" t="s">
        <v>143</v>
      </c>
      <c r="I26" s="30" t="s">
        <v>144</v>
      </c>
      <c r="J26" s="30" t="s">
        <v>96</v>
      </c>
      <c r="K26" s="30" t="s">
        <v>145</v>
      </c>
      <c r="L26" s="30" t="s">
        <v>98</v>
      </c>
      <c r="M26" s="30" t="s">
        <v>55</v>
      </c>
      <c r="N26" s="30" t="s">
        <v>41</v>
      </c>
      <c r="O26" s="30" t="s">
        <v>42</v>
      </c>
      <c r="P26" s="30" t="s">
        <v>42</v>
      </c>
      <c r="Q26" s="30" t="s">
        <v>42</v>
      </c>
      <c r="R26" s="30" t="s">
        <v>42</v>
      </c>
      <c r="S26" s="30" t="s">
        <v>42</v>
      </c>
      <c r="T26" s="30" t="s">
        <v>42</v>
      </c>
      <c r="U26" s="30" t="s">
        <v>42</v>
      </c>
      <c r="V26" s="30" t="s">
        <v>42</v>
      </c>
      <c r="W26" s="37" t="s">
        <v>42</v>
      </c>
      <c r="X26" s="38"/>
      <c r="Y26" s="39" t="str">
        <f>HYPERLINK("testigos/TAM-6.pdf","TAM-6")</f>
        <v>TAM-6</v>
      </c>
    </row>
    <row r="27" spans="1:25" s="36" customFormat="1" ht="25.05" customHeight="1" x14ac:dyDescent="0.3">
      <c r="A27" s="30" t="s">
        <v>146</v>
      </c>
      <c r="B27" s="30" t="s">
        <v>32</v>
      </c>
      <c r="C27" s="30" t="s">
        <v>33</v>
      </c>
      <c r="D27" s="31">
        <v>43011</v>
      </c>
      <c r="E27" s="30" t="s">
        <v>142</v>
      </c>
      <c r="F27" s="30" t="s">
        <v>35</v>
      </c>
      <c r="G27" s="30" t="s">
        <v>72</v>
      </c>
      <c r="H27" s="30" t="s">
        <v>143</v>
      </c>
      <c r="I27" s="30" t="s">
        <v>147</v>
      </c>
      <c r="J27" s="30" t="s">
        <v>96</v>
      </c>
      <c r="K27" s="30" t="s">
        <v>145</v>
      </c>
      <c r="L27" s="30" t="s">
        <v>98</v>
      </c>
      <c r="M27" s="30" t="s">
        <v>55</v>
      </c>
      <c r="N27" s="30" t="s">
        <v>41</v>
      </c>
      <c r="O27" s="30" t="s">
        <v>42</v>
      </c>
      <c r="P27" s="30" t="s">
        <v>42</v>
      </c>
      <c r="Q27" s="30" t="s">
        <v>42</v>
      </c>
      <c r="R27" s="30" t="s">
        <v>42</v>
      </c>
      <c r="S27" s="30" t="s">
        <v>42</v>
      </c>
      <c r="T27" s="30" t="s">
        <v>42</v>
      </c>
      <c r="U27" s="30" t="s">
        <v>42</v>
      </c>
      <c r="V27" s="30" t="s">
        <v>42</v>
      </c>
      <c r="W27" s="37" t="s">
        <v>42</v>
      </c>
      <c r="X27" s="38"/>
      <c r="Y27" s="39" t="str">
        <f>HYPERLINK("testigos/TAM-5.pdf","TAM-5")</f>
        <v>TAM-5</v>
      </c>
    </row>
    <row r="28" spans="1:25" s="36" customFormat="1" ht="25.05" customHeight="1" x14ac:dyDescent="0.3">
      <c r="A28" s="30" t="s">
        <v>148</v>
      </c>
      <c r="B28" s="30" t="s">
        <v>32</v>
      </c>
      <c r="C28" s="30" t="s">
        <v>33</v>
      </c>
      <c r="D28" s="31">
        <v>43011</v>
      </c>
      <c r="E28" s="30" t="s">
        <v>142</v>
      </c>
      <c r="F28" s="30" t="s">
        <v>35</v>
      </c>
      <c r="G28" s="30" t="s">
        <v>72</v>
      </c>
      <c r="H28" s="30" t="s">
        <v>89</v>
      </c>
      <c r="I28" s="30" t="s">
        <v>149</v>
      </c>
      <c r="J28" s="30" t="s">
        <v>96</v>
      </c>
      <c r="K28" s="30" t="s">
        <v>145</v>
      </c>
      <c r="L28" s="30" t="s">
        <v>98</v>
      </c>
      <c r="M28" s="30" t="s">
        <v>55</v>
      </c>
      <c r="N28" s="30" t="s">
        <v>41</v>
      </c>
      <c r="O28" s="30" t="s">
        <v>42</v>
      </c>
      <c r="P28" s="30" t="s">
        <v>42</v>
      </c>
      <c r="Q28" s="30" t="s">
        <v>42</v>
      </c>
      <c r="R28" s="30" t="s">
        <v>42</v>
      </c>
      <c r="S28" s="30" t="s">
        <v>42</v>
      </c>
      <c r="T28" s="30" t="s">
        <v>42</v>
      </c>
      <c r="U28" s="30" t="s">
        <v>42</v>
      </c>
      <c r="V28" s="30" t="s">
        <v>42</v>
      </c>
      <c r="W28" s="37" t="s">
        <v>42</v>
      </c>
      <c r="X28" s="38"/>
      <c r="Y28" s="39" t="str">
        <f>HYPERLINK("testigos/TAM-4.pdf","TAM-4")</f>
        <v>TAM-4</v>
      </c>
    </row>
    <row r="29" spans="1:25" s="36" customFormat="1" ht="25.05" customHeight="1" x14ac:dyDescent="0.3">
      <c r="A29" s="30" t="s">
        <v>150</v>
      </c>
      <c r="B29" s="30" t="s">
        <v>32</v>
      </c>
      <c r="C29" s="30" t="s">
        <v>33</v>
      </c>
      <c r="D29" s="31">
        <v>43011</v>
      </c>
      <c r="E29" s="30" t="s">
        <v>142</v>
      </c>
      <c r="F29" s="30" t="s">
        <v>35</v>
      </c>
      <c r="G29" s="30" t="s">
        <v>72</v>
      </c>
      <c r="H29" s="30" t="s">
        <v>89</v>
      </c>
      <c r="I29" s="30" t="s">
        <v>151</v>
      </c>
      <c r="J29" s="30" t="s">
        <v>96</v>
      </c>
      <c r="K29" s="30" t="s">
        <v>152</v>
      </c>
      <c r="L29" s="30" t="s">
        <v>98</v>
      </c>
      <c r="M29" s="30" t="s">
        <v>55</v>
      </c>
      <c r="N29" s="30" t="s">
        <v>41</v>
      </c>
      <c r="O29" s="30" t="s">
        <v>42</v>
      </c>
      <c r="P29" s="30" t="s">
        <v>42</v>
      </c>
      <c r="Q29" s="30" t="s">
        <v>42</v>
      </c>
      <c r="R29" s="30" t="s">
        <v>42</v>
      </c>
      <c r="S29" s="30" t="s">
        <v>42</v>
      </c>
      <c r="T29" s="30" t="s">
        <v>42</v>
      </c>
      <c r="U29" s="30" t="s">
        <v>42</v>
      </c>
      <c r="V29" s="30" t="s">
        <v>42</v>
      </c>
      <c r="W29" s="37" t="s">
        <v>42</v>
      </c>
      <c r="X29" s="38"/>
      <c r="Y29" s="39" t="str">
        <f>HYPERLINK("testigos/TAM-3.pdf","TAM-3")</f>
        <v>TAM-3</v>
      </c>
    </row>
    <row r="30" spans="1:25" s="36" customFormat="1" ht="25.05" customHeight="1" x14ac:dyDescent="0.3">
      <c r="A30" s="30" t="s">
        <v>153</v>
      </c>
      <c r="B30" s="30" t="s">
        <v>32</v>
      </c>
      <c r="C30" s="30" t="s">
        <v>33</v>
      </c>
      <c r="D30" s="31">
        <v>43011</v>
      </c>
      <c r="E30" s="30" t="s">
        <v>154</v>
      </c>
      <c r="F30" s="30" t="s">
        <v>35</v>
      </c>
      <c r="G30" s="30" t="s">
        <v>135</v>
      </c>
      <c r="H30" s="30" t="s">
        <v>94</v>
      </c>
      <c r="I30" s="30" t="s">
        <v>155</v>
      </c>
      <c r="J30" s="30" t="s">
        <v>96</v>
      </c>
      <c r="K30" s="30" t="s">
        <v>97</v>
      </c>
      <c r="L30" s="30" t="s">
        <v>98</v>
      </c>
      <c r="M30" s="30" t="s">
        <v>55</v>
      </c>
      <c r="N30" s="30" t="s">
        <v>41</v>
      </c>
      <c r="O30" s="30" t="s">
        <v>42</v>
      </c>
      <c r="P30" s="30" t="s">
        <v>42</v>
      </c>
      <c r="Q30" s="30" t="s">
        <v>42</v>
      </c>
      <c r="R30" s="30" t="s">
        <v>42</v>
      </c>
      <c r="S30" s="30" t="s">
        <v>42</v>
      </c>
      <c r="T30" s="30" t="s">
        <v>42</v>
      </c>
      <c r="U30" s="30" t="s">
        <v>42</v>
      </c>
      <c r="V30" s="30" t="s">
        <v>42</v>
      </c>
      <c r="W30" s="37" t="s">
        <v>42</v>
      </c>
      <c r="X30" s="38"/>
      <c r="Y30" s="39" t="str">
        <f>HYPERLINK("testigos/COL-1.pdf","COL-1")</f>
        <v>COL-1</v>
      </c>
    </row>
    <row r="31" spans="1:25" s="36" customFormat="1" ht="25.05" customHeight="1" x14ac:dyDescent="0.3">
      <c r="A31" s="30" t="s">
        <v>156</v>
      </c>
      <c r="B31" s="30" t="s">
        <v>32</v>
      </c>
      <c r="C31" s="30" t="s">
        <v>33</v>
      </c>
      <c r="D31" s="31">
        <v>43011</v>
      </c>
      <c r="E31" s="30" t="s">
        <v>157</v>
      </c>
      <c r="F31" s="30" t="s">
        <v>35</v>
      </c>
      <c r="G31" s="30" t="s">
        <v>158</v>
      </c>
      <c r="H31" s="30" t="s">
        <v>89</v>
      </c>
      <c r="I31" s="30" t="s">
        <v>159</v>
      </c>
      <c r="J31" s="30" t="s">
        <v>96</v>
      </c>
      <c r="K31" s="30" t="s">
        <v>97</v>
      </c>
      <c r="L31" s="30" t="s">
        <v>98</v>
      </c>
      <c r="M31" s="30" t="s">
        <v>55</v>
      </c>
      <c r="N31" s="30" t="s">
        <v>41</v>
      </c>
      <c r="O31" s="30" t="s">
        <v>42</v>
      </c>
      <c r="P31" s="30" t="s">
        <v>42</v>
      </c>
      <c r="Q31" s="30" t="s">
        <v>42</v>
      </c>
      <c r="R31" s="30" t="s">
        <v>42</v>
      </c>
      <c r="S31" s="30" t="s">
        <v>42</v>
      </c>
      <c r="T31" s="30" t="s">
        <v>42</v>
      </c>
      <c r="U31" s="30" t="s">
        <v>42</v>
      </c>
      <c r="V31" s="30" t="s">
        <v>42</v>
      </c>
      <c r="W31" s="37" t="s">
        <v>42</v>
      </c>
      <c r="X31" s="38"/>
      <c r="Y31" s="39" t="str">
        <f>HYPERLINK("testigos/CHIS-1.pdf","CHIS-1")</f>
        <v>CHIS-1</v>
      </c>
    </row>
    <row r="32" spans="1:25" s="36" customFormat="1" ht="25.05" customHeight="1" x14ac:dyDescent="0.3">
      <c r="A32" s="30" t="s">
        <v>160</v>
      </c>
      <c r="B32" s="30" t="s">
        <v>32</v>
      </c>
      <c r="C32" s="30" t="s">
        <v>33</v>
      </c>
      <c r="D32" s="31">
        <v>43011</v>
      </c>
      <c r="E32" s="30" t="s">
        <v>161</v>
      </c>
      <c r="F32" s="30"/>
      <c r="G32" s="30" t="s">
        <v>162</v>
      </c>
      <c r="H32" s="30" t="s">
        <v>101</v>
      </c>
      <c r="I32" s="30" t="s">
        <v>163</v>
      </c>
      <c r="J32" s="30" t="s">
        <v>96</v>
      </c>
      <c r="K32" s="30" t="s">
        <v>97</v>
      </c>
      <c r="L32" s="30" t="s">
        <v>98</v>
      </c>
      <c r="M32" s="30" t="s">
        <v>55</v>
      </c>
      <c r="N32" s="30" t="s">
        <v>41</v>
      </c>
      <c r="O32" s="30" t="s">
        <v>42</v>
      </c>
      <c r="P32" s="30" t="s">
        <v>42</v>
      </c>
      <c r="Q32" s="30" t="s">
        <v>42</v>
      </c>
      <c r="R32" s="30" t="s">
        <v>42</v>
      </c>
      <c r="S32" s="30" t="s">
        <v>42</v>
      </c>
      <c r="T32" s="30" t="s">
        <v>42</v>
      </c>
      <c r="U32" s="30" t="s">
        <v>42</v>
      </c>
      <c r="V32" s="30" t="s">
        <v>42</v>
      </c>
      <c r="W32" s="37" t="s">
        <v>42</v>
      </c>
      <c r="X32" s="38"/>
      <c r="Y32" s="39" t="str">
        <f>HYPERLINK("testigos/HGO-1.pdf","HGO-1")</f>
        <v>HGO-1</v>
      </c>
    </row>
    <row r="33" spans="1:25" s="36" customFormat="1" ht="25.05" customHeight="1" x14ac:dyDescent="0.3">
      <c r="A33" s="30" t="s">
        <v>164</v>
      </c>
      <c r="B33" s="30" t="s">
        <v>32</v>
      </c>
      <c r="C33" s="30" t="s">
        <v>33</v>
      </c>
      <c r="D33" s="31">
        <v>43012</v>
      </c>
      <c r="E33" s="30" t="s">
        <v>93</v>
      </c>
      <c r="F33" s="30" t="s">
        <v>35</v>
      </c>
      <c r="G33" s="30" t="s">
        <v>72</v>
      </c>
      <c r="H33" s="30" t="s">
        <v>101</v>
      </c>
      <c r="I33" s="30" t="s">
        <v>130</v>
      </c>
      <c r="J33" s="30" t="s">
        <v>121</v>
      </c>
      <c r="K33" s="30" t="s">
        <v>38</v>
      </c>
      <c r="L33" s="30" t="s">
        <v>165</v>
      </c>
      <c r="M33" s="30" t="s">
        <v>69</v>
      </c>
      <c r="N33" s="30" t="s">
        <v>41</v>
      </c>
      <c r="O33" s="30" t="s">
        <v>42</v>
      </c>
      <c r="P33" s="30" t="s">
        <v>42</v>
      </c>
      <c r="Q33" s="30" t="s">
        <v>42</v>
      </c>
      <c r="R33" s="30" t="s">
        <v>42</v>
      </c>
      <c r="S33" s="30" t="s">
        <v>42</v>
      </c>
      <c r="T33" s="30" t="s">
        <v>42</v>
      </c>
      <c r="U33" s="30" t="s">
        <v>42</v>
      </c>
      <c r="V33" s="30" t="s">
        <v>42</v>
      </c>
      <c r="W33" s="37" t="s">
        <v>42</v>
      </c>
      <c r="X33" s="38" t="s">
        <v>166</v>
      </c>
      <c r="Y33" s="39" t="str">
        <f>HYPERLINK("testigos/CNCS-52.pdf","CNCS-52")</f>
        <v>CNCS-52</v>
      </c>
    </row>
    <row r="34" spans="1:25" s="36" customFormat="1" ht="25.05" customHeight="1" x14ac:dyDescent="0.3">
      <c r="A34" s="30" t="s">
        <v>167</v>
      </c>
      <c r="B34" s="30" t="s">
        <v>32</v>
      </c>
      <c r="C34" s="30" t="s">
        <v>33</v>
      </c>
      <c r="D34" s="31">
        <v>43012</v>
      </c>
      <c r="E34" s="30" t="s">
        <v>34</v>
      </c>
      <c r="F34" s="30" t="s">
        <v>35</v>
      </c>
      <c r="G34" s="30" t="s">
        <v>168</v>
      </c>
      <c r="H34" s="30" t="s">
        <v>59</v>
      </c>
      <c r="I34" s="30" t="s">
        <v>169</v>
      </c>
      <c r="J34" s="30" t="s">
        <v>53</v>
      </c>
      <c r="K34" s="30" t="s">
        <v>38</v>
      </c>
      <c r="L34" s="30" t="s">
        <v>170</v>
      </c>
      <c r="M34" s="30" t="s">
        <v>69</v>
      </c>
      <c r="N34" s="30" t="s">
        <v>41</v>
      </c>
      <c r="O34" s="30" t="s">
        <v>42</v>
      </c>
      <c r="P34" s="30" t="s">
        <v>42</v>
      </c>
      <c r="Q34" s="30" t="s">
        <v>42</v>
      </c>
      <c r="R34" s="30" t="s">
        <v>42</v>
      </c>
      <c r="S34" s="30" t="s">
        <v>42</v>
      </c>
      <c r="T34" s="30" t="s">
        <v>42</v>
      </c>
      <c r="U34" s="30" t="s">
        <v>42</v>
      </c>
      <c r="V34" s="30" t="s">
        <v>42</v>
      </c>
      <c r="W34" s="37" t="s">
        <v>42</v>
      </c>
      <c r="X34" s="38"/>
      <c r="Y34" s="39" t="str">
        <f>HYPERLINK("testigos/CNCS-49.pdf","CNCS-49")</f>
        <v>CNCS-49</v>
      </c>
    </row>
    <row r="35" spans="1:25" s="36" customFormat="1" ht="25.05" customHeight="1" x14ac:dyDescent="0.3">
      <c r="A35" s="30" t="s">
        <v>171</v>
      </c>
      <c r="B35" s="30" t="s">
        <v>32</v>
      </c>
      <c r="C35" s="30" t="s">
        <v>33</v>
      </c>
      <c r="D35" s="31">
        <v>43012</v>
      </c>
      <c r="E35" s="30" t="s">
        <v>62</v>
      </c>
      <c r="F35" s="30" t="s">
        <v>35</v>
      </c>
      <c r="G35" s="30" t="s">
        <v>168</v>
      </c>
      <c r="H35" s="30" t="s">
        <v>59</v>
      </c>
      <c r="I35" s="30" t="s">
        <v>172</v>
      </c>
      <c r="J35" s="30" t="s">
        <v>53</v>
      </c>
      <c r="K35" s="30" t="s">
        <v>38</v>
      </c>
      <c r="L35" s="30" t="s">
        <v>170</v>
      </c>
      <c r="M35" s="30" t="s">
        <v>69</v>
      </c>
      <c r="N35" s="30" t="s">
        <v>41</v>
      </c>
      <c r="O35" s="30" t="s">
        <v>42</v>
      </c>
      <c r="P35" s="30" t="s">
        <v>42</v>
      </c>
      <c r="Q35" s="30" t="s">
        <v>42</v>
      </c>
      <c r="R35" s="30" t="s">
        <v>42</v>
      </c>
      <c r="S35" s="30" t="s">
        <v>42</v>
      </c>
      <c r="T35" s="30" t="s">
        <v>42</v>
      </c>
      <c r="U35" s="30" t="s">
        <v>42</v>
      </c>
      <c r="V35" s="30" t="s">
        <v>42</v>
      </c>
      <c r="W35" s="37" t="s">
        <v>42</v>
      </c>
      <c r="X35" s="38"/>
      <c r="Y35" s="39" t="str">
        <f>HYPERLINK("testigos/COA-8.pdf","COA-8")</f>
        <v>COA-8</v>
      </c>
    </row>
    <row r="36" spans="1:25" s="36" customFormat="1" ht="25.05" customHeight="1" x14ac:dyDescent="0.3">
      <c r="A36" s="30" t="s">
        <v>173</v>
      </c>
      <c r="B36" s="30" t="s">
        <v>32</v>
      </c>
      <c r="C36" s="30" t="s">
        <v>33</v>
      </c>
      <c r="D36" s="31">
        <v>43013</v>
      </c>
      <c r="E36" s="30" t="s">
        <v>93</v>
      </c>
      <c r="F36" s="30" t="s">
        <v>35</v>
      </c>
      <c r="G36" s="30" t="s">
        <v>38</v>
      </c>
      <c r="H36" s="30" t="s">
        <v>174</v>
      </c>
      <c r="I36" s="30" t="s">
        <v>130</v>
      </c>
      <c r="J36" s="30" t="s">
        <v>175</v>
      </c>
      <c r="K36" s="30" t="s">
        <v>38</v>
      </c>
      <c r="L36" s="30" t="s">
        <v>38</v>
      </c>
      <c r="M36" s="30" t="s">
        <v>69</v>
      </c>
      <c r="N36" s="30" t="s">
        <v>41</v>
      </c>
      <c r="O36" s="30" t="s">
        <v>42</v>
      </c>
      <c r="P36" s="30" t="s">
        <v>42</v>
      </c>
      <c r="Q36" s="30" t="s">
        <v>42</v>
      </c>
      <c r="R36" s="30" t="s">
        <v>42</v>
      </c>
      <c r="S36" s="30" t="s">
        <v>42</v>
      </c>
      <c r="T36" s="30" t="s">
        <v>42</v>
      </c>
      <c r="U36" s="30" t="s">
        <v>42</v>
      </c>
      <c r="V36" s="30" t="s">
        <v>42</v>
      </c>
      <c r="W36" s="37" t="s">
        <v>42</v>
      </c>
      <c r="X36" s="38"/>
      <c r="Y36" s="39" t="str">
        <f>HYPERLINK("testigos/CNCS-51.pdf","CNCS-51")</f>
        <v>CNCS-51</v>
      </c>
    </row>
    <row r="37" spans="1:25" s="36" customFormat="1" ht="25.05" customHeight="1" x14ac:dyDescent="0.3">
      <c r="A37" s="30" t="s">
        <v>176</v>
      </c>
      <c r="B37" s="30" t="s">
        <v>32</v>
      </c>
      <c r="C37" s="30" t="s">
        <v>33</v>
      </c>
      <c r="D37" s="31">
        <v>43013</v>
      </c>
      <c r="E37" s="30" t="s">
        <v>34</v>
      </c>
      <c r="F37" s="30" t="s">
        <v>35</v>
      </c>
      <c r="G37" s="30" t="s">
        <v>177</v>
      </c>
      <c r="H37" s="30" t="s">
        <v>178</v>
      </c>
      <c r="I37" s="30" t="s">
        <v>179</v>
      </c>
      <c r="J37" s="30" t="s">
        <v>180</v>
      </c>
      <c r="K37" s="30" t="s">
        <v>179</v>
      </c>
      <c r="L37" s="30" t="s">
        <v>181</v>
      </c>
      <c r="M37" s="30" t="s">
        <v>69</v>
      </c>
      <c r="N37" s="30" t="s">
        <v>41</v>
      </c>
      <c r="O37" s="30" t="s">
        <v>42</v>
      </c>
      <c r="P37" s="30" t="s">
        <v>42</v>
      </c>
      <c r="Q37" s="30" t="s">
        <v>42</v>
      </c>
      <c r="R37" s="30" t="s">
        <v>42</v>
      </c>
      <c r="S37" s="30" t="s">
        <v>42</v>
      </c>
      <c r="T37" s="30" t="s">
        <v>42</v>
      </c>
      <c r="U37" s="30" t="s">
        <v>42</v>
      </c>
      <c r="V37" s="30" t="s">
        <v>42</v>
      </c>
      <c r="W37" s="37" t="s">
        <v>42</v>
      </c>
      <c r="X37" s="38" t="s">
        <v>182</v>
      </c>
      <c r="Y37" s="39" t="str">
        <f>HYPERLINK("testigos/CNCS-50.pdf","CNCS-50")</f>
        <v>CNCS-50</v>
      </c>
    </row>
    <row r="38" spans="1:25" s="36" customFormat="1" ht="25.05" customHeight="1" x14ac:dyDescent="0.3">
      <c r="A38" s="30" t="s">
        <v>183</v>
      </c>
      <c r="B38" s="30" t="s">
        <v>32</v>
      </c>
      <c r="C38" s="30" t="s">
        <v>33</v>
      </c>
      <c r="D38" s="31">
        <v>43013</v>
      </c>
      <c r="E38" s="30" t="s">
        <v>134</v>
      </c>
      <c r="F38" s="30" t="s">
        <v>35</v>
      </c>
      <c r="G38" s="30" t="s">
        <v>135</v>
      </c>
      <c r="H38" s="30" t="s">
        <v>136</v>
      </c>
      <c r="I38" s="30" t="s">
        <v>184</v>
      </c>
      <c r="J38" s="30" t="s">
        <v>53</v>
      </c>
      <c r="K38" s="30" t="s">
        <v>38</v>
      </c>
      <c r="L38" s="30" t="s">
        <v>38</v>
      </c>
      <c r="M38" s="30" t="s">
        <v>69</v>
      </c>
      <c r="N38" s="30" t="s">
        <v>41</v>
      </c>
      <c r="O38" s="30" t="s">
        <v>42</v>
      </c>
      <c r="P38" s="30" t="s">
        <v>42</v>
      </c>
      <c r="Q38" s="30" t="s">
        <v>42</v>
      </c>
      <c r="R38" s="30" t="s">
        <v>42</v>
      </c>
      <c r="S38" s="30" t="s">
        <v>42</v>
      </c>
      <c r="T38" s="30" t="s">
        <v>42</v>
      </c>
      <c r="U38" s="30" t="s">
        <v>42</v>
      </c>
      <c r="V38" s="30" t="s">
        <v>42</v>
      </c>
      <c r="W38" s="37" t="s">
        <v>42</v>
      </c>
      <c r="X38" s="38"/>
      <c r="Y38" s="39" t="str">
        <f>HYPERLINK("testigos/SLP-4.pdf","SLP-4")</f>
        <v>SLP-4</v>
      </c>
    </row>
    <row r="39" spans="1:25" s="36" customFormat="1" ht="25.05" customHeight="1" x14ac:dyDescent="0.3">
      <c r="A39" s="30" t="s">
        <v>185</v>
      </c>
      <c r="B39" s="30" t="s">
        <v>32</v>
      </c>
      <c r="C39" s="30" t="s">
        <v>33</v>
      </c>
      <c r="D39" s="31">
        <v>43013</v>
      </c>
      <c r="E39" s="30" t="s">
        <v>93</v>
      </c>
      <c r="F39" s="30" t="s">
        <v>35</v>
      </c>
      <c r="G39" s="30" t="s">
        <v>186</v>
      </c>
      <c r="H39" s="30" t="s">
        <v>187</v>
      </c>
      <c r="I39" s="30" t="s">
        <v>130</v>
      </c>
      <c r="J39" s="30" t="s">
        <v>122</v>
      </c>
      <c r="K39" s="30" t="s">
        <v>38</v>
      </c>
      <c r="L39" s="30" t="s">
        <v>130</v>
      </c>
      <c r="M39" s="30" t="s">
        <v>69</v>
      </c>
      <c r="N39" s="30" t="s">
        <v>41</v>
      </c>
      <c r="O39" s="30" t="s">
        <v>42</v>
      </c>
      <c r="P39" s="30" t="s">
        <v>42</v>
      </c>
      <c r="Q39" s="30" t="s">
        <v>42</v>
      </c>
      <c r="R39" s="30" t="s">
        <v>42</v>
      </c>
      <c r="S39" s="30" t="s">
        <v>42</v>
      </c>
      <c r="T39" s="30" t="s">
        <v>42</v>
      </c>
      <c r="U39" s="30" t="s">
        <v>42</v>
      </c>
      <c r="V39" s="30" t="s">
        <v>42</v>
      </c>
      <c r="W39" s="37" t="s">
        <v>42</v>
      </c>
      <c r="X39" s="38"/>
      <c r="Y39" s="39" t="str">
        <f>HYPERLINK("testigos/CNCS-68.pdf","CNCS-68")</f>
        <v>CNCS-68</v>
      </c>
    </row>
    <row r="40" spans="1:25" s="36" customFormat="1" ht="25.05" customHeight="1" x14ac:dyDescent="0.3">
      <c r="A40" s="30" t="s">
        <v>188</v>
      </c>
      <c r="B40" s="30" t="s">
        <v>32</v>
      </c>
      <c r="C40" s="30" t="s">
        <v>33</v>
      </c>
      <c r="D40" s="31">
        <v>43014</v>
      </c>
      <c r="E40" s="30" t="s">
        <v>34</v>
      </c>
      <c r="F40" s="30" t="s">
        <v>35</v>
      </c>
      <c r="G40" s="30" t="s">
        <v>189</v>
      </c>
      <c r="H40" s="30" t="s">
        <v>83</v>
      </c>
      <c r="I40" s="30" t="s">
        <v>179</v>
      </c>
      <c r="J40" s="30" t="s">
        <v>190</v>
      </c>
      <c r="K40" s="30" t="s">
        <v>38</v>
      </c>
      <c r="L40" s="30" t="s">
        <v>191</v>
      </c>
      <c r="M40" s="30" t="s">
        <v>69</v>
      </c>
      <c r="N40" s="30" t="s">
        <v>41</v>
      </c>
      <c r="O40" s="30" t="s">
        <v>42</v>
      </c>
      <c r="P40" s="30" t="s">
        <v>42</v>
      </c>
      <c r="Q40" s="30" t="s">
        <v>42</v>
      </c>
      <c r="R40" s="30" t="s">
        <v>42</v>
      </c>
      <c r="S40" s="30" t="s">
        <v>42</v>
      </c>
      <c r="T40" s="30" t="s">
        <v>42</v>
      </c>
      <c r="U40" s="30" t="s">
        <v>42</v>
      </c>
      <c r="V40" s="30" t="s">
        <v>42</v>
      </c>
      <c r="W40" s="37" t="s">
        <v>42</v>
      </c>
      <c r="X40" s="38" t="s">
        <v>182</v>
      </c>
      <c r="Y40" s="39" t="str">
        <f>HYPERLINK("testigos/CNCS-54.pdf","CNCS-54")</f>
        <v>CNCS-54</v>
      </c>
    </row>
    <row r="41" spans="1:25" s="36" customFormat="1" ht="25.05" customHeight="1" x14ac:dyDescent="0.3">
      <c r="A41" s="30" t="s">
        <v>192</v>
      </c>
      <c r="B41" s="30" t="s">
        <v>32</v>
      </c>
      <c r="C41" s="30" t="s">
        <v>33</v>
      </c>
      <c r="D41" s="31">
        <v>43015</v>
      </c>
      <c r="E41" s="30" t="s">
        <v>62</v>
      </c>
      <c r="F41" s="30" t="s">
        <v>35</v>
      </c>
      <c r="G41" s="30" t="s">
        <v>193</v>
      </c>
      <c r="H41" s="30" t="s">
        <v>106</v>
      </c>
      <c r="I41" s="30" t="s">
        <v>194</v>
      </c>
      <c r="J41" s="30" t="s">
        <v>195</v>
      </c>
      <c r="K41" s="30" t="s">
        <v>38</v>
      </c>
      <c r="L41" s="30" t="s">
        <v>38</v>
      </c>
      <c r="M41" s="30" t="s">
        <v>69</v>
      </c>
      <c r="N41" s="30" t="s">
        <v>41</v>
      </c>
      <c r="O41" s="30" t="s">
        <v>42</v>
      </c>
      <c r="P41" s="30" t="s">
        <v>42</v>
      </c>
      <c r="Q41" s="30" t="s">
        <v>42</v>
      </c>
      <c r="R41" s="30" t="s">
        <v>42</v>
      </c>
      <c r="S41" s="30" t="s">
        <v>42</v>
      </c>
      <c r="T41" s="30" t="s">
        <v>42</v>
      </c>
      <c r="U41" s="30" t="s">
        <v>42</v>
      </c>
      <c r="V41" s="30" t="s">
        <v>42</v>
      </c>
      <c r="W41" s="37" t="s">
        <v>42</v>
      </c>
      <c r="X41" s="38"/>
      <c r="Y41" s="39" t="str">
        <f>HYPERLINK("testigos/COA-9.pdf","COA-9")</f>
        <v>COA-9</v>
      </c>
    </row>
    <row r="42" spans="1:25" s="36" customFormat="1" ht="25.05" customHeight="1" x14ac:dyDescent="0.3">
      <c r="A42" s="30" t="s">
        <v>200</v>
      </c>
      <c r="B42" s="30" t="s">
        <v>32</v>
      </c>
      <c r="C42" s="30" t="s">
        <v>33</v>
      </c>
      <c r="D42" s="31">
        <v>43017</v>
      </c>
      <c r="E42" s="30" t="s">
        <v>34</v>
      </c>
      <c r="F42" s="30" t="s">
        <v>35</v>
      </c>
      <c r="G42" s="30" t="s">
        <v>72</v>
      </c>
      <c r="H42" s="30" t="s">
        <v>106</v>
      </c>
      <c r="I42" s="30" t="s">
        <v>201</v>
      </c>
      <c r="J42" s="30" t="s">
        <v>37</v>
      </c>
      <c r="K42" s="30" t="s">
        <v>38</v>
      </c>
      <c r="L42" s="30" t="s">
        <v>202</v>
      </c>
      <c r="M42" s="30" t="s">
        <v>69</v>
      </c>
      <c r="N42" s="30" t="s">
        <v>41</v>
      </c>
      <c r="O42" s="30" t="s">
        <v>42</v>
      </c>
      <c r="P42" s="30" t="s">
        <v>42</v>
      </c>
      <c r="Q42" s="30" t="s">
        <v>42</v>
      </c>
      <c r="R42" s="30" t="s">
        <v>42</v>
      </c>
      <c r="S42" s="30" t="s">
        <v>42</v>
      </c>
      <c r="T42" s="30" t="s">
        <v>42</v>
      </c>
      <c r="U42" s="30" t="s">
        <v>42</v>
      </c>
      <c r="V42" s="30" t="s">
        <v>42</v>
      </c>
      <c r="W42" s="37" t="s">
        <v>42</v>
      </c>
      <c r="X42" s="38" t="s">
        <v>182</v>
      </c>
      <c r="Y42" s="39" t="str">
        <f>HYPERLINK("testigos/CNCS-56.pdf","CNCS-56")</f>
        <v>CNCS-56</v>
      </c>
    </row>
    <row r="43" spans="1:25" s="36" customFormat="1" ht="25.05" customHeight="1" x14ac:dyDescent="0.3">
      <c r="A43" s="30" t="s">
        <v>203</v>
      </c>
      <c r="B43" s="30" t="s">
        <v>32</v>
      </c>
      <c r="C43" s="30" t="s">
        <v>33</v>
      </c>
      <c r="D43" s="31">
        <v>43017</v>
      </c>
      <c r="E43" s="30" t="s">
        <v>134</v>
      </c>
      <c r="F43" s="30" t="s">
        <v>35</v>
      </c>
      <c r="G43" s="30" t="s">
        <v>135</v>
      </c>
      <c r="H43" s="30" t="s">
        <v>204</v>
      </c>
      <c r="I43" s="30" t="s">
        <v>205</v>
      </c>
      <c r="J43" s="30" t="s">
        <v>190</v>
      </c>
      <c r="K43" s="30" t="s">
        <v>38</v>
      </c>
      <c r="L43" s="30" t="s">
        <v>206</v>
      </c>
      <c r="M43" s="30" t="s">
        <v>69</v>
      </c>
      <c r="N43" s="30" t="s">
        <v>41</v>
      </c>
      <c r="O43" s="30" t="s">
        <v>42</v>
      </c>
      <c r="P43" s="30" t="s">
        <v>42</v>
      </c>
      <c r="Q43" s="30" t="s">
        <v>42</v>
      </c>
      <c r="R43" s="30" t="s">
        <v>42</v>
      </c>
      <c r="S43" s="30" t="s">
        <v>42</v>
      </c>
      <c r="T43" s="30" t="s">
        <v>42</v>
      </c>
      <c r="U43" s="30" t="s">
        <v>42</v>
      </c>
      <c r="V43" s="30" t="s">
        <v>42</v>
      </c>
      <c r="W43" s="37" t="s">
        <v>42</v>
      </c>
      <c r="X43" s="38" t="s">
        <v>182</v>
      </c>
      <c r="Y43" s="39" t="str">
        <f>HYPERLINK("testigos/SLP-5.pdf","SLP-5")</f>
        <v>SLP-5</v>
      </c>
    </row>
    <row r="44" spans="1:25" s="36" customFormat="1" ht="25.05" customHeight="1" x14ac:dyDescent="0.3">
      <c r="A44" s="30" t="s">
        <v>207</v>
      </c>
      <c r="B44" s="30" t="s">
        <v>32</v>
      </c>
      <c r="C44" s="30" t="s">
        <v>33</v>
      </c>
      <c r="D44" s="31">
        <v>43018</v>
      </c>
      <c r="E44" s="30" t="s">
        <v>34</v>
      </c>
      <c r="F44" s="30" t="s">
        <v>35</v>
      </c>
      <c r="G44" s="30" t="s">
        <v>34</v>
      </c>
      <c r="H44" s="30" t="s">
        <v>208</v>
      </c>
      <c r="I44" s="30" t="s">
        <v>37</v>
      </c>
      <c r="J44" s="30" t="s">
        <v>209</v>
      </c>
      <c r="K44" s="30" t="s">
        <v>38</v>
      </c>
      <c r="L44" s="30" t="s">
        <v>210</v>
      </c>
      <c r="M44" s="30" t="s">
        <v>55</v>
      </c>
      <c r="N44" s="30" t="s">
        <v>41</v>
      </c>
      <c r="O44" s="30" t="s">
        <v>49</v>
      </c>
      <c r="P44" s="30" t="s">
        <v>42</v>
      </c>
      <c r="Q44" s="30" t="s">
        <v>42</v>
      </c>
      <c r="R44" s="30" t="s">
        <v>42</v>
      </c>
      <c r="S44" s="30" t="s">
        <v>42</v>
      </c>
      <c r="T44" s="30" t="s">
        <v>42</v>
      </c>
      <c r="U44" s="30" t="s">
        <v>42</v>
      </c>
      <c r="V44" s="30" t="s">
        <v>42</v>
      </c>
      <c r="W44" s="37" t="s">
        <v>42</v>
      </c>
      <c r="X44" s="38"/>
      <c r="Y44" s="39" t="str">
        <f>HYPERLINK("testigos/CNCS-58.pdf","CNCS-58")</f>
        <v>CNCS-58</v>
      </c>
    </row>
    <row r="45" spans="1:25" s="36" customFormat="1" ht="25.05" customHeight="1" x14ac:dyDescent="0.3">
      <c r="A45" s="30" t="s">
        <v>211</v>
      </c>
      <c r="B45" s="30" t="s">
        <v>32</v>
      </c>
      <c r="C45" s="30" t="s">
        <v>33</v>
      </c>
      <c r="D45" s="31">
        <v>43018</v>
      </c>
      <c r="E45" s="30" t="s">
        <v>34</v>
      </c>
      <c r="F45" s="30" t="s">
        <v>35</v>
      </c>
      <c r="G45" s="30" t="s">
        <v>38</v>
      </c>
      <c r="H45" s="30" t="s">
        <v>212</v>
      </c>
      <c r="I45" s="30" t="s">
        <v>213</v>
      </c>
      <c r="J45" s="30" t="s">
        <v>209</v>
      </c>
      <c r="K45" s="30" t="s">
        <v>38</v>
      </c>
      <c r="L45" s="30" t="s">
        <v>38</v>
      </c>
      <c r="M45" s="30" t="s">
        <v>55</v>
      </c>
      <c r="N45" s="30" t="s">
        <v>41</v>
      </c>
      <c r="O45" s="30" t="s">
        <v>42</v>
      </c>
      <c r="P45" s="30" t="s">
        <v>42</v>
      </c>
      <c r="Q45" s="30" t="s">
        <v>42</v>
      </c>
      <c r="R45" s="30" t="s">
        <v>42</v>
      </c>
      <c r="S45" s="30" t="s">
        <v>42</v>
      </c>
      <c r="T45" s="30" t="s">
        <v>42</v>
      </c>
      <c r="U45" s="30" t="s">
        <v>42</v>
      </c>
      <c r="V45" s="30" t="s">
        <v>42</v>
      </c>
      <c r="W45" s="37" t="s">
        <v>42</v>
      </c>
      <c r="X45" s="38"/>
      <c r="Y45" s="39" t="str">
        <f>HYPERLINK("testigos/CNCS-61.pdf","CNCS-61")</f>
        <v>CNCS-61</v>
      </c>
    </row>
    <row r="46" spans="1:25" s="36" customFormat="1" ht="25.05" customHeight="1" x14ac:dyDescent="0.3">
      <c r="A46" s="30" t="s">
        <v>214</v>
      </c>
      <c r="B46" s="30" t="s">
        <v>32</v>
      </c>
      <c r="C46" s="30" t="s">
        <v>33</v>
      </c>
      <c r="D46" s="31">
        <v>43018</v>
      </c>
      <c r="E46" s="30" t="s">
        <v>34</v>
      </c>
      <c r="F46" s="30" t="s">
        <v>35</v>
      </c>
      <c r="G46" s="30" t="s">
        <v>215</v>
      </c>
      <c r="H46" s="30" t="s">
        <v>136</v>
      </c>
      <c r="I46" s="30" t="s">
        <v>216</v>
      </c>
      <c r="J46" s="30" t="s">
        <v>209</v>
      </c>
      <c r="K46" s="30" t="s">
        <v>38</v>
      </c>
      <c r="L46" s="30" t="s">
        <v>217</v>
      </c>
      <c r="M46" s="30" t="s">
        <v>55</v>
      </c>
      <c r="N46" s="30" t="s">
        <v>41</v>
      </c>
      <c r="O46" s="30" t="s">
        <v>42</v>
      </c>
      <c r="P46" s="30" t="s">
        <v>42</v>
      </c>
      <c r="Q46" s="30" t="s">
        <v>42</v>
      </c>
      <c r="R46" s="30" t="s">
        <v>42</v>
      </c>
      <c r="S46" s="30" t="s">
        <v>42</v>
      </c>
      <c r="T46" s="30" t="s">
        <v>42</v>
      </c>
      <c r="U46" s="30" t="s">
        <v>42</v>
      </c>
      <c r="V46" s="30" t="s">
        <v>42</v>
      </c>
      <c r="W46" s="37" t="s">
        <v>42</v>
      </c>
      <c r="X46" s="38"/>
      <c r="Y46" s="39" t="str">
        <f>HYPERLINK("testigos/CNCS-57.pdf","CNCS-57")</f>
        <v>CNCS-57</v>
      </c>
    </row>
    <row r="47" spans="1:25" s="36" customFormat="1" ht="25.05" customHeight="1" x14ac:dyDescent="0.3">
      <c r="A47" s="30" t="s">
        <v>218</v>
      </c>
      <c r="B47" s="30" t="s">
        <v>32</v>
      </c>
      <c r="C47" s="30" t="s">
        <v>33</v>
      </c>
      <c r="D47" s="31">
        <v>43018</v>
      </c>
      <c r="E47" s="30" t="s">
        <v>34</v>
      </c>
      <c r="F47" s="30" t="s">
        <v>35</v>
      </c>
      <c r="G47" s="30" t="s">
        <v>219</v>
      </c>
      <c r="H47" s="30" t="s">
        <v>220</v>
      </c>
      <c r="I47" s="30" t="s">
        <v>221</v>
      </c>
      <c r="J47" s="30" t="s">
        <v>222</v>
      </c>
      <c r="K47" s="30" t="s">
        <v>38</v>
      </c>
      <c r="L47" s="30" t="s">
        <v>223</v>
      </c>
      <c r="M47" s="30" t="s">
        <v>55</v>
      </c>
      <c r="N47" s="30" t="s">
        <v>41</v>
      </c>
      <c r="O47" s="30" t="s">
        <v>42</v>
      </c>
      <c r="P47" s="30" t="s">
        <v>42</v>
      </c>
      <c r="Q47" s="30" t="s">
        <v>42</v>
      </c>
      <c r="R47" s="30" t="s">
        <v>42</v>
      </c>
      <c r="S47" s="30" t="s">
        <v>42</v>
      </c>
      <c r="T47" s="30" t="s">
        <v>42</v>
      </c>
      <c r="U47" s="30" t="s">
        <v>42</v>
      </c>
      <c r="V47" s="30" t="s">
        <v>42</v>
      </c>
      <c r="W47" s="37" t="s">
        <v>42</v>
      </c>
      <c r="X47" s="38"/>
      <c r="Y47" s="39" t="str">
        <f>HYPERLINK("testigos/CNCS-64.pdf","CNCS-64")</f>
        <v>CNCS-64</v>
      </c>
    </row>
    <row r="48" spans="1:25" s="36" customFormat="1" ht="25.05" customHeight="1" x14ac:dyDescent="0.3">
      <c r="A48" s="30" t="s">
        <v>224</v>
      </c>
      <c r="B48" s="30" t="s">
        <v>32</v>
      </c>
      <c r="C48" s="30" t="s">
        <v>33</v>
      </c>
      <c r="D48" s="31">
        <v>43018</v>
      </c>
      <c r="E48" s="30" t="s">
        <v>76</v>
      </c>
      <c r="F48" s="30" t="s">
        <v>35</v>
      </c>
      <c r="G48" s="30" t="s">
        <v>225</v>
      </c>
      <c r="H48" s="30" t="s">
        <v>136</v>
      </c>
      <c r="I48" s="30" t="s">
        <v>226</v>
      </c>
      <c r="J48" s="30" t="s">
        <v>222</v>
      </c>
      <c r="K48" s="30" t="s">
        <v>38</v>
      </c>
      <c r="L48" s="30" t="s">
        <v>227</v>
      </c>
      <c r="M48" s="30" t="s">
        <v>55</v>
      </c>
      <c r="N48" s="30" t="s">
        <v>41</v>
      </c>
      <c r="O48" s="30" t="s">
        <v>42</v>
      </c>
      <c r="P48" s="30" t="s">
        <v>42</v>
      </c>
      <c r="Q48" s="30" t="s">
        <v>42</v>
      </c>
      <c r="R48" s="30" t="s">
        <v>42</v>
      </c>
      <c r="S48" s="30" t="s">
        <v>42</v>
      </c>
      <c r="T48" s="30" t="s">
        <v>42</v>
      </c>
      <c r="U48" s="30" t="s">
        <v>42</v>
      </c>
      <c r="V48" s="30" t="s">
        <v>42</v>
      </c>
      <c r="W48" s="37" t="s">
        <v>42</v>
      </c>
      <c r="X48" s="38"/>
      <c r="Y48" s="39" t="str">
        <f>HYPERLINK("testigos/PUE-10.pdf","PUE-10")</f>
        <v>PUE-10</v>
      </c>
    </row>
    <row r="49" spans="1:25" s="36" customFormat="1" ht="25.05" customHeight="1" x14ac:dyDescent="0.3">
      <c r="A49" s="30" t="s">
        <v>228</v>
      </c>
      <c r="B49" s="30" t="s">
        <v>32</v>
      </c>
      <c r="C49" s="30" t="s">
        <v>33</v>
      </c>
      <c r="D49" s="31">
        <v>43018</v>
      </c>
      <c r="E49" s="30" t="s">
        <v>76</v>
      </c>
      <c r="F49" s="30" t="s">
        <v>35</v>
      </c>
      <c r="G49" s="30" t="s">
        <v>229</v>
      </c>
      <c r="H49" s="30" t="s">
        <v>73</v>
      </c>
      <c r="I49" s="30" t="s">
        <v>230</v>
      </c>
      <c r="J49" s="30" t="s">
        <v>222</v>
      </c>
      <c r="K49" s="30" t="s">
        <v>38</v>
      </c>
      <c r="L49" s="30" t="s">
        <v>38</v>
      </c>
      <c r="M49" s="30" t="s">
        <v>55</v>
      </c>
      <c r="N49" s="30" t="s">
        <v>41</v>
      </c>
      <c r="O49" s="30" t="s">
        <v>42</v>
      </c>
      <c r="P49" s="30" t="s">
        <v>42</v>
      </c>
      <c r="Q49" s="30" t="s">
        <v>42</v>
      </c>
      <c r="R49" s="30" t="s">
        <v>42</v>
      </c>
      <c r="S49" s="30" t="s">
        <v>42</v>
      </c>
      <c r="T49" s="30" t="s">
        <v>42</v>
      </c>
      <c r="U49" s="30" t="s">
        <v>42</v>
      </c>
      <c r="V49" s="30" t="s">
        <v>42</v>
      </c>
      <c r="W49" s="37" t="s">
        <v>42</v>
      </c>
      <c r="X49" s="38" t="s">
        <v>231</v>
      </c>
      <c r="Y49" s="39" t="str">
        <f>HYPERLINK("testigos/PUE-14.pdf","PUE-14")</f>
        <v>PUE-14</v>
      </c>
    </row>
    <row r="50" spans="1:25" s="36" customFormat="1" ht="25.05" customHeight="1" x14ac:dyDescent="0.3">
      <c r="A50" s="30" t="s">
        <v>232</v>
      </c>
      <c r="B50" s="30" t="s">
        <v>32</v>
      </c>
      <c r="C50" s="30" t="s">
        <v>33</v>
      </c>
      <c r="D50" s="31">
        <v>43018</v>
      </c>
      <c r="E50" s="30" t="s">
        <v>34</v>
      </c>
      <c r="F50" s="30" t="s">
        <v>35</v>
      </c>
      <c r="G50" s="30" t="s">
        <v>233</v>
      </c>
      <c r="H50" s="30" t="s">
        <v>94</v>
      </c>
      <c r="I50" s="30" t="s">
        <v>234</v>
      </c>
      <c r="J50" s="30" t="s">
        <v>235</v>
      </c>
      <c r="K50" s="30" t="s">
        <v>38</v>
      </c>
      <c r="L50" s="30" t="s">
        <v>236</v>
      </c>
      <c r="M50" s="30" t="s">
        <v>40</v>
      </c>
      <c r="N50" s="30" t="s">
        <v>41</v>
      </c>
      <c r="O50" s="30" t="s">
        <v>42</v>
      </c>
      <c r="P50" s="30" t="s">
        <v>42</v>
      </c>
      <c r="Q50" s="30" t="s">
        <v>42</v>
      </c>
      <c r="R50" s="30" t="s">
        <v>42</v>
      </c>
      <c r="S50" s="30" t="s">
        <v>42</v>
      </c>
      <c r="T50" s="30" t="s">
        <v>42</v>
      </c>
      <c r="U50" s="30" t="s">
        <v>42</v>
      </c>
      <c r="V50" s="30" t="s">
        <v>42</v>
      </c>
      <c r="W50" s="37" t="s">
        <v>42</v>
      </c>
      <c r="X50" s="38" t="s">
        <v>182</v>
      </c>
      <c r="Y50" s="39" t="str">
        <f>HYPERLINK("testigos/CNCS-65.pdf","CNCS-65")</f>
        <v>CNCS-65</v>
      </c>
    </row>
    <row r="51" spans="1:25" s="36" customFormat="1" ht="25.05" customHeight="1" x14ac:dyDescent="0.3">
      <c r="A51" s="30" t="s">
        <v>237</v>
      </c>
      <c r="B51" s="30" t="s">
        <v>32</v>
      </c>
      <c r="C51" s="30" t="s">
        <v>33</v>
      </c>
      <c r="D51" s="31">
        <v>43018</v>
      </c>
      <c r="E51" s="30" t="s">
        <v>34</v>
      </c>
      <c r="F51" s="30" t="s">
        <v>35</v>
      </c>
      <c r="G51" s="30" t="s">
        <v>238</v>
      </c>
      <c r="H51" s="30" t="s">
        <v>239</v>
      </c>
      <c r="I51" s="30" t="s">
        <v>240</v>
      </c>
      <c r="J51" s="30" t="s">
        <v>190</v>
      </c>
      <c r="K51" s="30" t="s">
        <v>38</v>
      </c>
      <c r="L51" s="30" t="s">
        <v>240</v>
      </c>
      <c r="M51" s="30" t="s">
        <v>55</v>
      </c>
      <c r="N51" s="30" t="s">
        <v>41</v>
      </c>
      <c r="O51" s="30" t="s">
        <v>42</v>
      </c>
      <c r="P51" s="30" t="s">
        <v>42</v>
      </c>
      <c r="Q51" s="30" t="s">
        <v>42</v>
      </c>
      <c r="R51" s="30" t="s">
        <v>42</v>
      </c>
      <c r="S51" s="30" t="s">
        <v>42</v>
      </c>
      <c r="T51" s="30" t="s">
        <v>42</v>
      </c>
      <c r="U51" s="30" t="s">
        <v>42</v>
      </c>
      <c r="V51" s="30" t="s">
        <v>42</v>
      </c>
      <c r="W51" s="37" t="s">
        <v>42</v>
      </c>
      <c r="X51" s="38"/>
      <c r="Y51" s="39" t="str">
        <f>HYPERLINK("testigos/CNCS-63.pdf","CNCS-63")</f>
        <v>CNCS-63</v>
      </c>
    </row>
    <row r="52" spans="1:25" s="36" customFormat="1" ht="25.05" customHeight="1" x14ac:dyDescent="0.3">
      <c r="A52" s="30" t="s">
        <v>241</v>
      </c>
      <c r="B52" s="30" t="s">
        <v>32</v>
      </c>
      <c r="C52" s="30" t="s">
        <v>33</v>
      </c>
      <c r="D52" s="31">
        <v>43018</v>
      </c>
      <c r="E52" s="30" t="s">
        <v>76</v>
      </c>
      <c r="F52" s="30" t="s">
        <v>35</v>
      </c>
      <c r="G52" s="30" t="s">
        <v>215</v>
      </c>
      <c r="H52" s="30" t="s">
        <v>101</v>
      </c>
      <c r="I52" s="30" t="s">
        <v>242</v>
      </c>
      <c r="J52" s="30" t="s">
        <v>190</v>
      </c>
      <c r="K52" s="30" t="s">
        <v>38</v>
      </c>
      <c r="L52" s="30" t="s">
        <v>243</v>
      </c>
      <c r="M52" s="30" t="s">
        <v>55</v>
      </c>
      <c r="N52" s="30" t="s">
        <v>41</v>
      </c>
      <c r="O52" s="30" t="s">
        <v>49</v>
      </c>
      <c r="P52" s="30" t="s">
        <v>42</v>
      </c>
      <c r="Q52" s="30" t="s">
        <v>49</v>
      </c>
      <c r="R52" s="30" t="s">
        <v>42</v>
      </c>
      <c r="S52" s="30" t="s">
        <v>42</v>
      </c>
      <c r="T52" s="30" t="s">
        <v>42</v>
      </c>
      <c r="U52" s="30" t="s">
        <v>49</v>
      </c>
      <c r="V52" s="30" t="s">
        <v>42</v>
      </c>
      <c r="W52" s="37" t="s">
        <v>42</v>
      </c>
      <c r="X52" s="38"/>
      <c r="Y52" s="39" t="str">
        <f>HYPERLINK("testigos/PUE-13.pdf","PUE-13")</f>
        <v>PUE-13</v>
      </c>
    </row>
    <row r="53" spans="1:25" s="36" customFormat="1" ht="25.05" customHeight="1" x14ac:dyDescent="0.3">
      <c r="A53" s="30" t="s">
        <v>244</v>
      </c>
      <c r="B53" s="30" t="s">
        <v>32</v>
      </c>
      <c r="C53" s="30" t="s">
        <v>33</v>
      </c>
      <c r="D53" s="31">
        <v>43018</v>
      </c>
      <c r="E53" s="30" t="s">
        <v>134</v>
      </c>
      <c r="F53" s="30" t="s">
        <v>35</v>
      </c>
      <c r="G53" s="30" t="s">
        <v>245</v>
      </c>
      <c r="H53" s="30" t="s">
        <v>139</v>
      </c>
      <c r="I53" s="30" t="s">
        <v>246</v>
      </c>
      <c r="J53" s="30" t="s">
        <v>190</v>
      </c>
      <c r="K53" s="30" t="s">
        <v>38</v>
      </c>
      <c r="L53" s="30" t="s">
        <v>247</v>
      </c>
      <c r="M53" s="30" t="s">
        <v>55</v>
      </c>
      <c r="N53" s="30" t="s">
        <v>41</v>
      </c>
      <c r="O53" s="30" t="s">
        <v>42</v>
      </c>
      <c r="P53" s="30" t="s">
        <v>42</v>
      </c>
      <c r="Q53" s="30" t="s">
        <v>42</v>
      </c>
      <c r="R53" s="30" t="s">
        <v>49</v>
      </c>
      <c r="S53" s="30" t="s">
        <v>42</v>
      </c>
      <c r="T53" s="30" t="s">
        <v>42</v>
      </c>
      <c r="U53" s="30" t="s">
        <v>42</v>
      </c>
      <c r="V53" s="30" t="s">
        <v>42</v>
      </c>
      <c r="W53" s="37" t="s">
        <v>42</v>
      </c>
      <c r="X53" s="38"/>
      <c r="Y53" s="39" t="str">
        <f>HYPERLINK("testigos/SLP-6.pdf","SLP-6")</f>
        <v>SLP-6</v>
      </c>
    </row>
    <row r="54" spans="1:25" s="36" customFormat="1" ht="25.05" customHeight="1" x14ac:dyDescent="0.3">
      <c r="A54" s="30" t="s">
        <v>248</v>
      </c>
      <c r="B54" s="30" t="s">
        <v>32</v>
      </c>
      <c r="C54" s="30" t="s">
        <v>33</v>
      </c>
      <c r="D54" s="31">
        <v>43018</v>
      </c>
      <c r="E54" s="30" t="s">
        <v>34</v>
      </c>
      <c r="F54" s="30" t="s">
        <v>35</v>
      </c>
      <c r="G54" s="30" t="s">
        <v>72</v>
      </c>
      <c r="H54" s="30" t="s">
        <v>249</v>
      </c>
      <c r="I54" s="30" t="s">
        <v>90</v>
      </c>
      <c r="J54" s="30" t="s">
        <v>190</v>
      </c>
      <c r="K54" s="30" t="s">
        <v>38</v>
      </c>
      <c r="L54" s="30" t="s">
        <v>250</v>
      </c>
      <c r="M54" s="30" t="s">
        <v>55</v>
      </c>
      <c r="N54" s="30" t="s">
        <v>41</v>
      </c>
      <c r="O54" s="30" t="s">
        <v>42</v>
      </c>
      <c r="P54" s="30" t="s">
        <v>42</v>
      </c>
      <c r="Q54" s="30" t="s">
        <v>42</v>
      </c>
      <c r="R54" s="30" t="s">
        <v>42</v>
      </c>
      <c r="S54" s="30" t="s">
        <v>42</v>
      </c>
      <c r="T54" s="30" t="s">
        <v>42</v>
      </c>
      <c r="U54" s="30" t="s">
        <v>42</v>
      </c>
      <c r="V54" s="30" t="s">
        <v>42</v>
      </c>
      <c r="W54" s="37" t="s">
        <v>42</v>
      </c>
      <c r="X54" s="38" t="s">
        <v>251</v>
      </c>
      <c r="Y54" s="39" t="str">
        <f>HYPERLINK("testigos/CNCS-62.pdf","CNCS-62")</f>
        <v>CNCS-62</v>
      </c>
    </row>
    <row r="55" spans="1:25" s="36" customFormat="1" ht="25.05" customHeight="1" x14ac:dyDescent="0.3">
      <c r="A55" s="30" t="s">
        <v>252</v>
      </c>
      <c r="B55" s="30" t="s">
        <v>32</v>
      </c>
      <c r="C55" s="30" t="s">
        <v>33</v>
      </c>
      <c r="D55" s="31">
        <v>43018</v>
      </c>
      <c r="E55" s="30" t="s">
        <v>34</v>
      </c>
      <c r="F55" s="30" t="s">
        <v>35</v>
      </c>
      <c r="G55" s="30" t="s">
        <v>189</v>
      </c>
      <c r="H55" s="30" t="s">
        <v>204</v>
      </c>
      <c r="I55" s="30" t="s">
        <v>179</v>
      </c>
      <c r="J55" s="30" t="s">
        <v>190</v>
      </c>
      <c r="K55" s="30" t="s">
        <v>38</v>
      </c>
      <c r="L55" s="30" t="s">
        <v>253</v>
      </c>
      <c r="M55" s="30" t="s">
        <v>55</v>
      </c>
      <c r="N55" s="30" t="s">
        <v>41</v>
      </c>
      <c r="O55" s="30" t="s">
        <v>42</v>
      </c>
      <c r="P55" s="30" t="s">
        <v>42</v>
      </c>
      <c r="Q55" s="30" t="s">
        <v>42</v>
      </c>
      <c r="R55" s="30" t="s">
        <v>42</v>
      </c>
      <c r="S55" s="30" t="s">
        <v>42</v>
      </c>
      <c r="T55" s="30" t="s">
        <v>42</v>
      </c>
      <c r="U55" s="30" t="s">
        <v>42</v>
      </c>
      <c r="V55" s="30" t="s">
        <v>42</v>
      </c>
      <c r="W55" s="37" t="s">
        <v>42</v>
      </c>
      <c r="X55" s="38" t="s">
        <v>254</v>
      </c>
      <c r="Y55" s="39" t="str">
        <f>HYPERLINK("testigos/CNCS-60.pdf","CNCS-60")</f>
        <v>CNCS-60</v>
      </c>
    </row>
    <row r="56" spans="1:25" s="36" customFormat="1" ht="25.05" customHeight="1" x14ac:dyDescent="0.3">
      <c r="A56" s="30" t="s">
        <v>255</v>
      </c>
      <c r="B56" s="30" t="s">
        <v>32</v>
      </c>
      <c r="C56" s="30" t="s">
        <v>33</v>
      </c>
      <c r="D56" s="31">
        <v>43018</v>
      </c>
      <c r="E56" s="30" t="s">
        <v>76</v>
      </c>
      <c r="F56" s="30" t="s">
        <v>35</v>
      </c>
      <c r="G56" s="30" t="s">
        <v>72</v>
      </c>
      <c r="H56" s="30" t="s">
        <v>59</v>
      </c>
      <c r="I56" s="30" t="s">
        <v>116</v>
      </c>
      <c r="J56" s="30" t="s">
        <v>256</v>
      </c>
      <c r="K56" s="30" t="s">
        <v>38</v>
      </c>
      <c r="L56" s="30" t="s">
        <v>117</v>
      </c>
      <c r="M56" s="30" t="s">
        <v>55</v>
      </c>
      <c r="N56" s="30" t="s">
        <v>41</v>
      </c>
      <c r="O56" s="30" t="s">
        <v>49</v>
      </c>
      <c r="P56" s="30" t="s">
        <v>42</v>
      </c>
      <c r="Q56" s="30" t="s">
        <v>49</v>
      </c>
      <c r="R56" s="30" t="s">
        <v>42</v>
      </c>
      <c r="S56" s="30" t="s">
        <v>42</v>
      </c>
      <c r="T56" s="30" t="s">
        <v>42</v>
      </c>
      <c r="U56" s="30" t="s">
        <v>49</v>
      </c>
      <c r="V56" s="30" t="s">
        <v>42</v>
      </c>
      <c r="W56" s="37" t="s">
        <v>42</v>
      </c>
      <c r="X56" s="38"/>
      <c r="Y56" s="39" t="str">
        <f>HYPERLINK("testigos/PUE-15.pdf","PUE-15")</f>
        <v>PUE-15</v>
      </c>
    </row>
    <row r="57" spans="1:25" s="36" customFormat="1" ht="25.05" customHeight="1" x14ac:dyDescent="0.3">
      <c r="A57" s="30" t="s">
        <v>257</v>
      </c>
      <c r="B57" s="30" t="s">
        <v>32</v>
      </c>
      <c r="C57" s="30" t="s">
        <v>33</v>
      </c>
      <c r="D57" s="31">
        <v>43018</v>
      </c>
      <c r="E57" s="30" t="s">
        <v>34</v>
      </c>
      <c r="F57" s="30" t="s">
        <v>35</v>
      </c>
      <c r="G57" s="30" t="s">
        <v>258</v>
      </c>
      <c r="H57" s="30" t="s">
        <v>59</v>
      </c>
      <c r="I57" s="30" t="s">
        <v>259</v>
      </c>
      <c r="J57" s="30" t="s">
        <v>256</v>
      </c>
      <c r="K57" s="30" t="s">
        <v>38</v>
      </c>
      <c r="L57" s="30" t="s">
        <v>260</v>
      </c>
      <c r="M57" s="30" t="s">
        <v>55</v>
      </c>
      <c r="N57" s="30" t="s">
        <v>41</v>
      </c>
      <c r="O57" s="30" t="s">
        <v>49</v>
      </c>
      <c r="P57" s="30" t="s">
        <v>42</v>
      </c>
      <c r="Q57" s="30" t="s">
        <v>49</v>
      </c>
      <c r="R57" s="30" t="s">
        <v>42</v>
      </c>
      <c r="S57" s="30" t="s">
        <v>42</v>
      </c>
      <c r="T57" s="30" t="s">
        <v>42</v>
      </c>
      <c r="U57" s="30" t="s">
        <v>49</v>
      </c>
      <c r="V57" s="30" t="s">
        <v>42</v>
      </c>
      <c r="W57" s="37" t="s">
        <v>42</v>
      </c>
      <c r="X57" s="38"/>
      <c r="Y57" s="39" t="str">
        <f>HYPERLINK("testigos/CNCS-59.pdf","CNCS-59")</f>
        <v>CNCS-59</v>
      </c>
    </row>
    <row r="58" spans="1:25" s="36" customFormat="1" ht="25.05" customHeight="1" x14ac:dyDescent="0.3">
      <c r="A58" s="30" t="s">
        <v>261</v>
      </c>
      <c r="B58" s="30" t="s">
        <v>32</v>
      </c>
      <c r="C58" s="30" t="s">
        <v>33</v>
      </c>
      <c r="D58" s="31">
        <v>43019</v>
      </c>
      <c r="E58" s="30" t="s">
        <v>93</v>
      </c>
      <c r="F58" s="30" t="s">
        <v>35</v>
      </c>
      <c r="G58" s="30" t="s">
        <v>38</v>
      </c>
      <c r="H58" s="30" t="s">
        <v>127</v>
      </c>
      <c r="I58" s="30" t="s">
        <v>130</v>
      </c>
      <c r="J58" s="30" t="s">
        <v>175</v>
      </c>
      <c r="K58" s="30" t="s">
        <v>38</v>
      </c>
      <c r="L58" s="30" t="s">
        <v>262</v>
      </c>
      <c r="M58" s="30" t="s">
        <v>55</v>
      </c>
      <c r="N58" s="30" t="s">
        <v>41</v>
      </c>
      <c r="O58" s="30" t="s">
        <v>42</v>
      </c>
      <c r="P58" s="30" t="s">
        <v>49</v>
      </c>
      <c r="Q58" s="30" t="s">
        <v>49</v>
      </c>
      <c r="R58" s="30" t="s">
        <v>49</v>
      </c>
      <c r="S58" s="30" t="s">
        <v>42</v>
      </c>
      <c r="T58" s="30" t="s">
        <v>42</v>
      </c>
      <c r="U58" s="30" t="s">
        <v>49</v>
      </c>
      <c r="V58" s="30" t="s">
        <v>42</v>
      </c>
      <c r="W58" s="37" t="s">
        <v>42</v>
      </c>
      <c r="X58" s="38"/>
      <c r="Y58" s="39" t="str">
        <f>HYPERLINK("testigos/CNCS-71.pdf","CNCS-71")</f>
        <v>CNCS-71</v>
      </c>
    </row>
    <row r="59" spans="1:25" s="36" customFormat="1" ht="25.05" customHeight="1" x14ac:dyDescent="0.3">
      <c r="A59" s="30" t="s">
        <v>263</v>
      </c>
      <c r="B59" s="30" t="s">
        <v>32</v>
      </c>
      <c r="C59" s="30" t="s">
        <v>33</v>
      </c>
      <c r="D59" s="31">
        <v>43019</v>
      </c>
      <c r="E59" s="30" t="s">
        <v>34</v>
      </c>
      <c r="F59" s="30" t="s">
        <v>35</v>
      </c>
      <c r="G59" s="30" t="s">
        <v>215</v>
      </c>
      <c r="H59" s="30" t="s">
        <v>264</v>
      </c>
      <c r="I59" s="30" t="s">
        <v>169</v>
      </c>
      <c r="J59" s="30" t="s">
        <v>222</v>
      </c>
      <c r="K59" s="30" t="s">
        <v>38</v>
      </c>
      <c r="L59" s="30" t="s">
        <v>38</v>
      </c>
      <c r="M59" s="30" t="s">
        <v>69</v>
      </c>
      <c r="N59" s="30" t="s">
        <v>41</v>
      </c>
      <c r="O59" s="30" t="s">
        <v>42</v>
      </c>
      <c r="P59" s="30" t="s">
        <v>42</v>
      </c>
      <c r="Q59" s="30" t="s">
        <v>42</v>
      </c>
      <c r="R59" s="30" t="s">
        <v>42</v>
      </c>
      <c r="S59" s="30" t="s">
        <v>42</v>
      </c>
      <c r="T59" s="30" t="s">
        <v>42</v>
      </c>
      <c r="U59" s="30" t="s">
        <v>42</v>
      </c>
      <c r="V59" s="30" t="s">
        <v>42</v>
      </c>
      <c r="W59" s="37" t="s">
        <v>42</v>
      </c>
      <c r="X59" s="38"/>
      <c r="Y59" s="39" t="str">
        <f>HYPERLINK("testigos/CNCS-69.pdf","CNCS-69")</f>
        <v>CNCS-69</v>
      </c>
    </row>
    <row r="60" spans="1:25" s="36" customFormat="1" ht="25.05" customHeight="1" x14ac:dyDescent="0.3">
      <c r="A60" s="30" t="s">
        <v>265</v>
      </c>
      <c r="B60" s="30" t="s">
        <v>32</v>
      </c>
      <c r="C60" s="30" t="s">
        <v>33</v>
      </c>
      <c r="D60" s="31">
        <v>43019</v>
      </c>
      <c r="E60" s="30" t="s">
        <v>34</v>
      </c>
      <c r="F60" s="30" t="s">
        <v>35</v>
      </c>
      <c r="G60" s="30" t="s">
        <v>72</v>
      </c>
      <c r="H60" s="30" t="s">
        <v>266</v>
      </c>
      <c r="I60" s="30" t="s">
        <v>37</v>
      </c>
      <c r="J60" s="30" t="s">
        <v>222</v>
      </c>
      <c r="K60" s="30" t="s">
        <v>38</v>
      </c>
      <c r="L60" s="30" t="s">
        <v>267</v>
      </c>
      <c r="M60" s="30" t="s">
        <v>69</v>
      </c>
      <c r="N60" s="30" t="s">
        <v>41</v>
      </c>
      <c r="O60" s="30" t="s">
        <v>42</v>
      </c>
      <c r="P60" s="30" t="s">
        <v>42</v>
      </c>
      <c r="Q60" s="30" t="s">
        <v>42</v>
      </c>
      <c r="R60" s="30" t="s">
        <v>42</v>
      </c>
      <c r="S60" s="30" t="s">
        <v>42</v>
      </c>
      <c r="T60" s="30" t="s">
        <v>42</v>
      </c>
      <c r="U60" s="30" t="s">
        <v>42</v>
      </c>
      <c r="V60" s="30" t="s">
        <v>42</v>
      </c>
      <c r="W60" s="37" t="s">
        <v>42</v>
      </c>
      <c r="X60" s="38"/>
      <c r="Y60" s="39" t="str">
        <f>HYPERLINK("testigos/CNCS-67.pdf","CNCS-67")</f>
        <v>CNCS-67</v>
      </c>
    </row>
    <row r="61" spans="1:25" s="36" customFormat="1" ht="25.05" customHeight="1" x14ac:dyDescent="0.3">
      <c r="A61" s="30" t="s">
        <v>268</v>
      </c>
      <c r="B61" s="30" t="s">
        <v>32</v>
      </c>
      <c r="C61" s="30" t="s">
        <v>33</v>
      </c>
      <c r="D61" s="31">
        <v>43019</v>
      </c>
      <c r="E61" s="30" t="s">
        <v>34</v>
      </c>
      <c r="F61" s="30" t="s">
        <v>35</v>
      </c>
      <c r="G61" s="30" t="s">
        <v>258</v>
      </c>
      <c r="H61" s="30" t="s">
        <v>204</v>
      </c>
      <c r="I61" s="30" t="s">
        <v>259</v>
      </c>
      <c r="J61" s="30" t="s">
        <v>222</v>
      </c>
      <c r="K61" s="30" t="s">
        <v>38</v>
      </c>
      <c r="L61" s="30" t="s">
        <v>269</v>
      </c>
      <c r="M61" s="30" t="s">
        <v>69</v>
      </c>
      <c r="N61" s="30" t="s">
        <v>41</v>
      </c>
      <c r="O61" s="30" t="s">
        <v>49</v>
      </c>
      <c r="P61" s="30" t="s">
        <v>42</v>
      </c>
      <c r="Q61" s="30" t="s">
        <v>42</v>
      </c>
      <c r="R61" s="30" t="s">
        <v>42</v>
      </c>
      <c r="S61" s="30" t="s">
        <v>42</v>
      </c>
      <c r="T61" s="30" t="s">
        <v>42</v>
      </c>
      <c r="U61" s="30" t="s">
        <v>42</v>
      </c>
      <c r="V61" s="30" t="s">
        <v>42</v>
      </c>
      <c r="W61" s="37" t="s">
        <v>42</v>
      </c>
      <c r="X61" s="38"/>
      <c r="Y61" s="39" t="str">
        <f>HYPERLINK("testigos/CNCS-66.pdf","CNCS-66")</f>
        <v>CNCS-66</v>
      </c>
    </row>
    <row r="62" spans="1:25" s="36" customFormat="1" ht="25.05" customHeight="1" x14ac:dyDescent="0.3">
      <c r="A62" s="30" t="s">
        <v>270</v>
      </c>
      <c r="B62" s="30" t="s">
        <v>32</v>
      </c>
      <c r="C62" s="30" t="s">
        <v>33</v>
      </c>
      <c r="D62" s="31">
        <v>43019</v>
      </c>
      <c r="E62" s="30" t="s">
        <v>119</v>
      </c>
      <c r="F62" s="30" t="s">
        <v>35</v>
      </c>
      <c r="G62" s="30" t="s">
        <v>271</v>
      </c>
      <c r="H62" s="30" t="s">
        <v>272</v>
      </c>
      <c r="I62" s="30" t="s">
        <v>273</v>
      </c>
      <c r="J62" s="30" t="s">
        <v>222</v>
      </c>
      <c r="K62" s="30" t="s">
        <v>38</v>
      </c>
      <c r="L62" s="30" t="s">
        <v>38</v>
      </c>
      <c r="M62" s="30" t="s">
        <v>69</v>
      </c>
      <c r="N62" s="30" t="s">
        <v>41</v>
      </c>
      <c r="O62" s="30" t="s">
        <v>42</v>
      </c>
      <c r="P62" s="30" t="s">
        <v>42</v>
      </c>
      <c r="Q62" s="30" t="s">
        <v>42</v>
      </c>
      <c r="R62" s="30" t="s">
        <v>42</v>
      </c>
      <c r="S62" s="30" t="s">
        <v>42</v>
      </c>
      <c r="T62" s="30" t="s">
        <v>42</v>
      </c>
      <c r="U62" s="30" t="s">
        <v>42</v>
      </c>
      <c r="V62" s="30" t="s">
        <v>42</v>
      </c>
      <c r="W62" s="37" t="s">
        <v>42</v>
      </c>
      <c r="X62" s="38"/>
      <c r="Y62" s="39" t="str">
        <f>HYPERLINK("testigos/QROO-3.pdf","QROO-3")</f>
        <v>QROO-3</v>
      </c>
    </row>
    <row r="63" spans="1:25" s="36" customFormat="1" ht="25.05" customHeight="1" x14ac:dyDescent="0.3">
      <c r="A63" s="30" t="s">
        <v>274</v>
      </c>
      <c r="B63" s="30" t="s">
        <v>32</v>
      </c>
      <c r="C63" s="30" t="s">
        <v>33</v>
      </c>
      <c r="D63" s="31">
        <v>43019</v>
      </c>
      <c r="E63" s="30" t="s">
        <v>142</v>
      </c>
      <c r="F63" s="30" t="s">
        <v>35</v>
      </c>
      <c r="G63" s="30" t="s">
        <v>72</v>
      </c>
      <c r="H63" s="30" t="s">
        <v>275</v>
      </c>
      <c r="I63" s="30" t="s">
        <v>276</v>
      </c>
      <c r="J63" s="30" t="s">
        <v>222</v>
      </c>
      <c r="K63" s="30" t="s">
        <v>38</v>
      </c>
      <c r="L63" s="30" t="s">
        <v>277</v>
      </c>
      <c r="M63" s="30" t="s">
        <v>69</v>
      </c>
      <c r="N63" s="30" t="s">
        <v>41</v>
      </c>
      <c r="O63" s="30" t="s">
        <v>42</v>
      </c>
      <c r="P63" s="30" t="s">
        <v>42</v>
      </c>
      <c r="Q63" s="30" t="s">
        <v>42</v>
      </c>
      <c r="R63" s="30" t="s">
        <v>42</v>
      </c>
      <c r="S63" s="30" t="s">
        <v>42</v>
      </c>
      <c r="T63" s="30" t="s">
        <v>42</v>
      </c>
      <c r="U63" s="30" t="s">
        <v>42</v>
      </c>
      <c r="V63" s="30" t="s">
        <v>42</v>
      </c>
      <c r="W63" s="37" t="s">
        <v>42</v>
      </c>
      <c r="X63" s="38"/>
      <c r="Y63" s="39" t="str">
        <f>HYPERLINK("testigos/TAM-10.pdf","TAM-10")</f>
        <v>TAM-10</v>
      </c>
    </row>
    <row r="64" spans="1:25" s="36" customFormat="1" ht="25.05" customHeight="1" x14ac:dyDescent="0.3">
      <c r="A64" s="30" t="s">
        <v>278</v>
      </c>
      <c r="B64" s="30" t="s">
        <v>32</v>
      </c>
      <c r="C64" s="30" t="s">
        <v>33</v>
      </c>
      <c r="D64" s="31">
        <v>43019</v>
      </c>
      <c r="E64" s="30" t="s">
        <v>142</v>
      </c>
      <c r="F64" s="30" t="s">
        <v>35</v>
      </c>
      <c r="G64" s="30" t="s">
        <v>72</v>
      </c>
      <c r="H64" s="30" t="s">
        <v>143</v>
      </c>
      <c r="I64" s="30" t="s">
        <v>144</v>
      </c>
      <c r="J64" s="30" t="s">
        <v>222</v>
      </c>
      <c r="K64" s="30" t="s">
        <v>38</v>
      </c>
      <c r="L64" s="30" t="s">
        <v>277</v>
      </c>
      <c r="M64" s="30" t="s">
        <v>69</v>
      </c>
      <c r="N64" s="30" t="s">
        <v>41</v>
      </c>
      <c r="O64" s="30" t="s">
        <v>42</v>
      </c>
      <c r="P64" s="30" t="s">
        <v>42</v>
      </c>
      <c r="Q64" s="30" t="s">
        <v>42</v>
      </c>
      <c r="R64" s="30" t="s">
        <v>42</v>
      </c>
      <c r="S64" s="30" t="s">
        <v>42</v>
      </c>
      <c r="T64" s="30" t="s">
        <v>42</v>
      </c>
      <c r="U64" s="30" t="s">
        <v>42</v>
      </c>
      <c r="V64" s="30" t="s">
        <v>42</v>
      </c>
      <c r="W64" s="37" t="s">
        <v>42</v>
      </c>
      <c r="X64" s="38"/>
      <c r="Y64" s="39" t="str">
        <f>HYPERLINK("testigos/TAM-9.pdf","TAM-9")</f>
        <v>TAM-9</v>
      </c>
    </row>
    <row r="65" spans="1:25" s="36" customFormat="1" ht="25.05" customHeight="1" x14ac:dyDescent="0.3">
      <c r="A65" s="30" t="s">
        <v>279</v>
      </c>
      <c r="B65" s="30" t="s">
        <v>32</v>
      </c>
      <c r="C65" s="30" t="s">
        <v>33</v>
      </c>
      <c r="D65" s="31">
        <v>43019</v>
      </c>
      <c r="E65" s="30" t="s">
        <v>142</v>
      </c>
      <c r="F65" s="30" t="s">
        <v>35</v>
      </c>
      <c r="G65" s="30" t="s">
        <v>72</v>
      </c>
      <c r="H65" s="30" t="s">
        <v>143</v>
      </c>
      <c r="I65" s="30" t="s">
        <v>147</v>
      </c>
      <c r="J65" s="30" t="s">
        <v>222</v>
      </c>
      <c r="K65" s="30" t="s">
        <v>38</v>
      </c>
      <c r="L65" s="30" t="s">
        <v>277</v>
      </c>
      <c r="M65" s="30" t="s">
        <v>69</v>
      </c>
      <c r="N65" s="30" t="s">
        <v>41</v>
      </c>
      <c r="O65" s="30" t="s">
        <v>42</v>
      </c>
      <c r="P65" s="30" t="s">
        <v>42</v>
      </c>
      <c r="Q65" s="30" t="s">
        <v>42</v>
      </c>
      <c r="R65" s="30" t="s">
        <v>42</v>
      </c>
      <c r="S65" s="30" t="s">
        <v>42</v>
      </c>
      <c r="T65" s="30" t="s">
        <v>42</v>
      </c>
      <c r="U65" s="30" t="s">
        <v>42</v>
      </c>
      <c r="V65" s="30" t="s">
        <v>42</v>
      </c>
      <c r="W65" s="37" t="s">
        <v>42</v>
      </c>
      <c r="X65" s="38"/>
      <c r="Y65" s="39" t="str">
        <f>HYPERLINK("testigos/TAM-8.pdf","TAM-8")</f>
        <v>TAM-8</v>
      </c>
    </row>
    <row r="66" spans="1:25" s="36" customFormat="1" ht="25.05" customHeight="1" x14ac:dyDescent="0.3">
      <c r="A66" s="30" t="s">
        <v>280</v>
      </c>
      <c r="B66" s="30" t="s">
        <v>32</v>
      </c>
      <c r="C66" s="30" t="s">
        <v>33</v>
      </c>
      <c r="D66" s="31">
        <v>43019</v>
      </c>
      <c r="E66" s="30" t="s">
        <v>281</v>
      </c>
      <c r="F66" s="30" t="s">
        <v>35</v>
      </c>
      <c r="G66" s="30" t="s">
        <v>282</v>
      </c>
      <c r="H66" s="30" t="s">
        <v>89</v>
      </c>
      <c r="I66" s="30" t="s">
        <v>283</v>
      </c>
      <c r="J66" s="30" t="s">
        <v>190</v>
      </c>
      <c r="K66" s="30" t="s">
        <v>38</v>
      </c>
      <c r="L66" s="30" t="s">
        <v>284</v>
      </c>
      <c r="M66" s="30" t="s">
        <v>69</v>
      </c>
      <c r="N66" s="30" t="s">
        <v>41</v>
      </c>
      <c r="O66" s="30" t="s">
        <v>42</v>
      </c>
      <c r="P66" s="30" t="s">
        <v>42</v>
      </c>
      <c r="Q66" s="30" t="s">
        <v>42</v>
      </c>
      <c r="R66" s="30" t="s">
        <v>42</v>
      </c>
      <c r="S66" s="30" t="s">
        <v>42</v>
      </c>
      <c r="T66" s="30" t="s">
        <v>42</v>
      </c>
      <c r="U66" s="30" t="s">
        <v>42</v>
      </c>
      <c r="V66" s="30" t="s">
        <v>42</v>
      </c>
      <c r="W66" s="37" t="s">
        <v>42</v>
      </c>
      <c r="X66" s="38"/>
      <c r="Y66" s="39" t="str">
        <f>HYPERLINK("testigos/ZAC-4.pdf","ZAC-4")</f>
        <v>ZAC-4</v>
      </c>
    </row>
    <row r="67" spans="1:25" s="36" customFormat="1" ht="25.05" customHeight="1" x14ac:dyDescent="0.3">
      <c r="A67" s="30" t="s">
        <v>285</v>
      </c>
      <c r="B67" s="30" t="s">
        <v>32</v>
      </c>
      <c r="C67" s="30" t="s">
        <v>33</v>
      </c>
      <c r="D67" s="31">
        <v>43019</v>
      </c>
      <c r="E67" s="30" t="s">
        <v>142</v>
      </c>
      <c r="F67" s="30" t="s">
        <v>35</v>
      </c>
      <c r="G67" s="30" t="s">
        <v>286</v>
      </c>
      <c r="H67" s="30" t="s">
        <v>59</v>
      </c>
      <c r="I67" s="30" t="s">
        <v>287</v>
      </c>
      <c r="J67" s="30" t="s">
        <v>190</v>
      </c>
      <c r="K67" s="30" t="s">
        <v>38</v>
      </c>
      <c r="L67" s="30" t="s">
        <v>288</v>
      </c>
      <c r="M67" s="30" t="s">
        <v>69</v>
      </c>
      <c r="N67" s="30" t="s">
        <v>41</v>
      </c>
      <c r="O67" s="30" t="s">
        <v>49</v>
      </c>
      <c r="P67" s="30" t="s">
        <v>42</v>
      </c>
      <c r="Q67" s="30" t="s">
        <v>49</v>
      </c>
      <c r="R67" s="30" t="s">
        <v>42</v>
      </c>
      <c r="S67" s="30" t="s">
        <v>42</v>
      </c>
      <c r="T67" s="30" t="s">
        <v>42</v>
      </c>
      <c r="U67" s="30" t="s">
        <v>49</v>
      </c>
      <c r="V67" s="30" t="s">
        <v>42</v>
      </c>
      <c r="W67" s="37" t="s">
        <v>42</v>
      </c>
      <c r="X67" s="38"/>
      <c r="Y67" s="39" t="str">
        <f>HYPERLINK("testigos/TAM-7.pdf","TAM-7")</f>
        <v>TAM-7</v>
      </c>
    </row>
    <row r="68" spans="1:25" s="36" customFormat="1" ht="25.05" customHeight="1" x14ac:dyDescent="0.3">
      <c r="A68" s="30" t="s">
        <v>289</v>
      </c>
      <c r="B68" s="30" t="s">
        <v>32</v>
      </c>
      <c r="C68" s="30" t="s">
        <v>33</v>
      </c>
      <c r="D68" s="31">
        <v>43019</v>
      </c>
      <c r="E68" s="30" t="s">
        <v>290</v>
      </c>
      <c r="F68" s="30" t="s">
        <v>35</v>
      </c>
      <c r="G68" s="30" t="s">
        <v>34</v>
      </c>
      <c r="H68" s="30" t="s">
        <v>275</v>
      </c>
      <c r="I68" s="30" t="s">
        <v>291</v>
      </c>
      <c r="J68" s="30" t="s">
        <v>190</v>
      </c>
      <c r="K68" s="30" t="s">
        <v>38</v>
      </c>
      <c r="L68" s="30" t="s">
        <v>292</v>
      </c>
      <c r="M68" s="30" t="s">
        <v>40</v>
      </c>
      <c r="N68" s="30" t="s">
        <v>241</v>
      </c>
      <c r="O68" s="30" t="s">
        <v>42</v>
      </c>
      <c r="P68" s="30" t="s">
        <v>42</v>
      </c>
      <c r="Q68" s="30" t="s">
        <v>42</v>
      </c>
      <c r="R68" s="30" t="s">
        <v>49</v>
      </c>
      <c r="S68" s="30" t="s">
        <v>42</v>
      </c>
      <c r="T68" s="30" t="s">
        <v>42</v>
      </c>
      <c r="U68" s="30" t="s">
        <v>42</v>
      </c>
      <c r="V68" s="30" t="s">
        <v>42</v>
      </c>
      <c r="W68" s="37" t="s">
        <v>42</v>
      </c>
      <c r="X68" s="38"/>
      <c r="Y68" s="39" t="str">
        <f>HYPERLINK("testigos/CAM-5.pdf","CAM-5")</f>
        <v>CAM-5</v>
      </c>
    </row>
    <row r="69" spans="1:25" s="36" customFormat="1" ht="25.05" customHeight="1" x14ac:dyDescent="0.3">
      <c r="A69" s="30" t="s">
        <v>293</v>
      </c>
      <c r="B69" s="30" t="s">
        <v>32</v>
      </c>
      <c r="C69" s="30" t="s">
        <v>33</v>
      </c>
      <c r="D69" s="31">
        <v>43019</v>
      </c>
      <c r="E69" s="30" t="s">
        <v>142</v>
      </c>
      <c r="F69" s="30" t="s">
        <v>35</v>
      </c>
      <c r="G69" s="30" t="s">
        <v>294</v>
      </c>
      <c r="H69" s="30" t="s">
        <v>136</v>
      </c>
      <c r="I69" s="30" t="s">
        <v>295</v>
      </c>
      <c r="J69" s="30" t="s">
        <v>190</v>
      </c>
      <c r="K69" s="30" t="s">
        <v>38</v>
      </c>
      <c r="L69" s="30" t="s">
        <v>253</v>
      </c>
      <c r="M69" s="30" t="s">
        <v>69</v>
      </c>
      <c r="N69" s="30" t="s">
        <v>41</v>
      </c>
      <c r="O69" s="30" t="s">
        <v>42</v>
      </c>
      <c r="P69" s="30" t="s">
        <v>42</v>
      </c>
      <c r="Q69" s="30" t="s">
        <v>42</v>
      </c>
      <c r="R69" s="30" t="s">
        <v>42</v>
      </c>
      <c r="S69" s="30" t="s">
        <v>42</v>
      </c>
      <c r="T69" s="30" t="s">
        <v>42</v>
      </c>
      <c r="U69" s="30" t="s">
        <v>42</v>
      </c>
      <c r="V69" s="30" t="s">
        <v>42</v>
      </c>
      <c r="W69" s="37" t="s">
        <v>42</v>
      </c>
      <c r="X69" s="38" t="s">
        <v>296</v>
      </c>
      <c r="Y69" s="39" t="str">
        <f>HYPERLINK("testigos/TAM-11.pdf","TAM-11")</f>
        <v>TAM-11</v>
      </c>
    </row>
    <row r="70" spans="1:25" s="36" customFormat="1" ht="25.05" customHeight="1" x14ac:dyDescent="0.3">
      <c r="A70" s="30" t="s">
        <v>196</v>
      </c>
      <c r="B70" s="30" t="s">
        <v>32</v>
      </c>
      <c r="C70" s="30" t="s">
        <v>33</v>
      </c>
      <c r="D70" s="31">
        <v>43017</v>
      </c>
      <c r="E70" s="30" t="s">
        <v>93</v>
      </c>
      <c r="F70" s="30" t="s">
        <v>35</v>
      </c>
      <c r="G70" s="30" t="s">
        <v>197</v>
      </c>
      <c r="H70" s="30" t="s">
        <v>94</v>
      </c>
      <c r="I70" s="30" t="s">
        <v>198</v>
      </c>
      <c r="J70" s="30" t="s">
        <v>199</v>
      </c>
      <c r="K70" s="30" t="s">
        <v>38</v>
      </c>
      <c r="L70" s="30" t="s">
        <v>38</v>
      </c>
      <c r="M70" s="30" t="s">
        <v>55</v>
      </c>
      <c r="N70" s="30" t="s">
        <v>41</v>
      </c>
      <c r="O70" s="30" t="s">
        <v>49</v>
      </c>
      <c r="P70" s="30" t="s">
        <v>49</v>
      </c>
      <c r="Q70" s="30" t="s">
        <v>49</v>
      </c>
      <c r="R70" s="30" t="s">
        <v>49</v>
      </c>
      <c r="S70" s="30" t="s">
        <v>42</v>
      </c>
      <c r="T70" s="30" t="s">
        <v>42</v>
      </c>
      <c r="U70" s="30" t="s">
        <v>42</v>
      </c>
      <c r="V70" s="30" t="s">
        <v>42</v>
      </c>
      <c r="W70" s="37" t="s">
        <v>49</v>
      </c>
      <c r="X70" s="38"/>
      <c r="Y70" s="39" t="str">
        <f>HYPERLINK("testigos/CNCS-55.pdf","CNCS-55")</f>
        <v>CNCS-55</v>
      </c>
    </row>
    <row r="71" spans="1:25" s="45" customFormat="1" ht="25.05" customHeight="1" x14ac:dyDescent="0.3">
      <c r="A71" s="40" t="s">
        <v>297</v>
      </c>
      <c r="B71" s="40" t="s">
        <v>32</v>
      </c>
      <c r="C71" s="40" t="s">
        <v>33</v>
      </c>
      <c r="D71" s="41">
        <v>43020</v>
      </c>
      <c r="E71" s="40" t="s">
        <v>93</v>
      </c>
      <c r="F71" s="40" t="s">
        <v>35</v>
      </c>
      <c r="G71" s="40" t="s">
        <v>72</v>
      </c>
      <c r="H71" s="40" t="s">
        <v>101</v>
      </c>
      <c r="I71" s="40" t="s">
        <v>130</v>
      </c>
      <c r="J71" s="40" t="s">
        <v>121</v>
      </c>
      <c r="K71" s="40" t="s">
        <v>38</v>
      </c>
      <c r="L71" s="30" t="s">
        <v>38</v>
      </c>
      <c r="M71" s="40" t="s">
        <v>69</v>
      </c>
      <c r="N71" s="40" t="s">
        <v>41</v>
      </c>
      <c r="O71" s="40" t="s">
        <v>42</v>
      </c>
      <c r="P71" s="40" t="s">
        <v>42</v>
      </c>
      <c r="Q71" s="40" t="s">
        <v>42</v>
      </c>
      <c r="R71" s="40" t="s">
        <v>42</v>
      </c>
      <c r="S71" s="40" t="s">
        <v>42</v>
      </c>
      <c r="T71" s="40" t="s">
        <v>42</v>
      </c>
      <c r="U71" s="40" t="s">
        <v>42</v>
      </c>
      <c r="V71" s="40" t="s">
        <v>42</v>
      </c>
      <c r="W71" s="42" t="s">
        <v>42</v>
      </c>
      <c r="X71" s="43" t="s">
        <v>298</v>
      </c>
      <c r="Y71" s="44" t="str">
        <f>HYPERLINK("testigos/CNCS-76.pdf","CNCS-76")</f>
        <v>CNCS-76</v>
      </c>
    </row>
    <row r="72" spans="1:25" s="45" customFormat="1" ht="25.05" customHeight="1" x14ac:dyDescent="0.3">
      <c r="A72" s="40" t="s">
        <v>299</v>
      </c>
      <c r="B72" s="40" t="s">
        <v>32</v>
      </c>
      <c r="C72" s="40" t="s">
        <v>33</v>
      </c>
      <c r="D72" s="41">
        <v>43020</v>
      </c>
      <c r="E72" s="40" t="s">
        <v>34</v>
      </c>
      <c r="F72" s="40" t="s">
        <v>35</v>
      </c>
      <c r="G72" s="40" t="s">
        <v>189</v>
      </c>
      <c r="H72" s="40" t="s">
        <v>94</v>
      </c>
      <c r="I72" s="40" t="s">
        <v>179</v>
      </c>
      <c r="J72" s="40" t="s">
        <v>222</v>
      </c>
      <c r="K72" s="40" t="s">
        <v>38</v>
      </c>
      <c r="L72" s="30" t="s">
        <v>300</v>
      </c>
      <c r="M72" s="40" t="s">
        <v>69</v>
      </c>
      <c r="N72" s="40" t="s">
        <v>41</v>
      </c>
      <c r="O72" s="40" t="s">
        <v>42</v>
      </c>
      <c r="P72" s="40" t="s">
        <v>42</v>
      </c>
      <c r="Q72" s="40" t="s">
        <v>42</v>
      </c>
      <c r="R72" s="40" t="s">
        <v>42</v>
      </c>
      <c r="S72" s="40" t="s">
        <v>42</v>
      </c>
      <c r="T72" s="40" t="s">
        <v>42</v>
      </c>
      <c r="U72" s="40" t="s">
        <v>42</v>
      </c>
      <c r="V72" s="40" t="s">
        <v>42</v>
      </c>
      <c r="W72" s="42" t="s">
        <v>42</v>
      </c>
      <c r="X72" s="43" t="s">
        <v>301</v>
      </c>
      <c r="Y72" s="44" t="str">
        <f>HYPERLINK("testigos/CNCS-73.pdf","CNCS-73")</f>
        <v>CNCS-73</v>
      </c>
    </row>
    <row r="73" spans="1:25" s="45" customFormat="1" ht="25.05" customHeight="1" x14ac:dyDescent="0.3">
      <c r="A73" s="40" t="s">
        <v>302</v>
      </c>
      <c r="B73" s="40" t="s">
        <v>32</v>
      </c>
      <c r="C73" s="40" t="s">
        <v>33</v>
      </c>
      <c r="D73" s="41">
        <v>43020</v>
      </c>
      <c r="E73" s="40" t="s">
        <v>34</v>
      </c>
      <c r="F73" s="40" t="s">
        <v>35</v>
      </c>
      <c r="G73" s="40" t="s">
        <v>34</v>
      </c>
      <c r="H73" s="40" t="s">
        <v>36</v>
      </c>
      <c r="I73" s="40" t="s">
        <v>37</v>
      </c>
      <c r="J73" s="40" t="s">
        <v>37</v>
      </c>
      <c r="K73" s="40" t="s">
        <v>38</v>
      </c>
      <c r="L73" s="30" t="s">
        <v>39</v>
      </c>
      <c r="M73" s="40" t="s">
        <v>40</v>
      </c>
      <c r="N73" s="40" t="s">
        <v>41</v>
      </c>
      <c r="O73" s="40" t="s">
        <v>42</v>
      </c>
      <c r="P73" s="40" t="s">
        <v>42</v>
      </c>
      <c r="Q73" s="40" t="s">
        <v>42</v>
      </c>
      <c r="R73" s="40" t="s">
        <v>42</v>
      </c>
      <c r="S73" s="40" t="s">
        <v>42</v>
      </c>
      <c r="T73" s="40" t="s">
        <v>42</v>
      </c>
      <c r="U73" s="40" t="s">
        <v>42</v>
      </c>
      <c r="V73" s="40" t="s">
        <v>42</v>
      </c>
      <c r="W73" s="42" t="s">
        <v>42</v>
      </c>
      <c r="X73" s="43" t="s">
        <v>303</v>
      </c>
      <c r="Y73" s="44" t="str">
        <f>HYPERLINK("testigos/CNCS-72.pdf","CNCS-72")</f>
        <v>CNCS-72</v>
      </c>
    </row>
    <row r="74" spans="1:25" s="45" customFormat="1" ht="25.05" customHeight="1" x14ac:dyDescent="0.3">
      <c r="A74" s="40" t="s">
        <v>304</v>
      </c>
      <c r="B74" s="40" t="s">
        <v>32</v>
      </c>
      <c r="C74" s="40" t="s">
        <v>33</v>
      </c>
      <c r="D74" s="41">
        <v>43020</v>
      </c>
      <c r="E74" s="40" t="s">
        <v>157</v>
      </c>
      <c r="F74" s="40" t="s">
        <v>35</v>
      </c>
      <c r="G74" s="40" t="s">
        <v>72</v>
      </c>
      <c r="H74" s="40" t="s">
        <v>305</v>
      </c>
      <c r="I74" s="40" t="s">
        <v>306</v>
      </c>
      <c r="J74" s="40" t="s">
        <v>190</v>
      </c>
      <c r="K74" s="40" t="s">
        <v>38</v>
      </c>
      <c r="L74" s="30" t="s">
        <v>307</v>
      </c>
      <c r="M74" s="40" t="s">
        <v>69</v>
      </c>
      <c r="N74" s="40" t="s">
        <v>41</v>
      </c>
      <c r="O74" s="40" t="s">
        <v>49</v>
      </c>
      <c r="P74" s="40" t="s">
        <v>49</v>
      </c>
      <c r="Q74" s="40" t="s">
        <v>49</v>
      </c>
      <c r="R74" s="40" t="s">
        <v>42</v>
      </c>
      <c r="S74" s="40" t="s">
        <v>42</v>
      </c>
      <c r="T74" s="40" t="s">
        <v>42</v>
      </c>
      <c r="U74" s="40" t="s">
        <v>42</v>
      </c>
      <c r="V74" s="40" t="s">
        <v>42</v>
      </c>
      <c r="W74" s="42" t="s">
        <v>49</v>
      </c>
      <c r="X74" s="43"/>
      <c r="Y74" s="44" t="str">
        <f>HYPERLINK("testigos/CHIS-2.pdf","CHIS-2")</f>
        <v>CHIS-2</v>
      </c>
    </row>
    <row r="75" spans="1:25" s="45" customFormat="1" ht="25.05" customHeight="1" x14ac:dyDescent="0.3">
      <c r="A75" s="40" t="s">
        <v>308</v>
      </c>
      <c r="B75" s="40" t="s">
        <v>32</v>
      </c>
      <c r="C75" s="40" t="s">
        <v>33</v>
      </c>
      <c r="D75" s="41">
        <v>43020</v>
      </c>
      <c r="E75" s="40" t="s">
        <v>76</v>
      </c>
      <c r="F75" s="40" t="s">
        <v>35</v>
      </c>
      <c r="G75" s="40" t="s">
        <v>309</v>
      </c>
      <c r="H75" s="40" t="s">
        <v>310</v>
      </c>
      <c r="I75" s="40" t="s">
        <v>311</v>
      </c>
      <c r="J75" s="40" t="s">
        <v>222</v>
      </c>
      <c r="K75" s="40" t="s">
        <v>38</v>
      </c>
      <c r="L75" s="30" t="s">
        <v>312</v>
      </c>
      <c r="M75" s="40" t="s">
        <v>69</v>
      </c>
      <c r="N75" s="40" t="s">
        <v>41</v>
      </c>
      <c r="O75" s="40" t="s">
        <v>42</v>
      </c>
      <c r="P75" s="40" t="s">
        <v>42</v>
      </c>
      <c r="Q75" s="40" t="s">
        <v>42</v>
      </c>
      <c r="R75" s="40" t="s">
        <v>42</v>
      </c>
      <c r="S75" s="40" t="s">
        <v>42</v>
      </c>
      <c r="T75" s="40" t="s">
        <v>42</v>
      </c>
      <c r="U75" s="40" t="s">
        <v>42</v>
      </c>
      <c r="V75" s="40" t="s">
        <v>42</v>
      </c>
      <c r="W75" s="42" t="s">
        <v>42</v>
      </c>
      <c r="X75" s="43" t="s">
        <v>313</v>
      </c>
      <c r="Y75" s="44" t="str">
        <f>HYPERLINK("testigos/PUE-17.pdf","PUE-17")</f>
        <v>PUE-17</v>
      </c>
    </row>
    <row r="76" spans="1:25" s="45" customFormat="1" ht="25.05" customHeight="1" x14ac:dyDescent="0.3">
      <c r="A76" s="40" t="s">
        <v>314</v>
      </c>
      <c r="B76" s="40" t="s">
        <v>32</v>
      </c>
      <c r="C76" s="40" t="s">
        <v>33</v>
      </c>
      <c r="D76" s="41">
        <v>43021</v>
      </c>
      <c r="E76" s="40" t="s">
        <v>34</v>
      </c>
      <c r="F76" s="40" t="s">
        <v>35</v>
      </c>
      <c r="G76" s="40" t="s">
        <v>315</v>
      </c>
      <c r="H76" s="40" t="s">
        <v>59</v>
      </c>
      <c r="I76" s="40" t="s">
        <v>316</v>
      </c>
      <c r="J76" s="40" t="s">
        <v>222</v>
      </c>
      <c r="K76" s="40" t="s">
        <v>38</v>
      </c>
      <c r="L76" s="30" t="s">
        <v>317</v>
      </c>
      <c r="M76" s="40" t="s">
        <v>69</v>
      </c>
      <c r="N76" s="40" t="s">
        <v>41</v>
      </c>
      <c r="O76" s="40" t="s">
        <v>42</v>
      </c>
      <c r="P76" s="40" t="s">
        <v>42</v>
      </c>
      <c r="Q76" s="40" t="s">
        <v>42</v>
      </c>
      <c r="R76" s="40" t="s">
        <v>42</v>
      </c>
      <c r="S76" s="40" t="s">
        <v>42</v>
      </c>
      <c r="T76" s="40" t="s">
        <v>42</v>
      </c>
      <c r="U76" s="40" t="s">
        <v>42</v>
      </c>
      <c r="V76" s="40" t="s">
        <v>42</v>
      </c>
      <c r="W76" s="42" t="s">
        <v>42</v>
      </c>
      <c r="X76" s="43" t="s">
        <v>301</v>
      </c>
      <c r="Y76" s="44" t="str">
        <f>HYPERLINK("testigos/CNCS-74.pdf","CNCS-74")</f>
        <v>CNCS-74</v>
      </c>
    </row>
    <row r="77" spans="1:25" s="45" customFormat="1" ht="25.05" customHeight="1" x14ac:dyDescent="0.3">
      <c r="A77" s="40" t="s">
        <v>318</v>
      </c>
      <c r="B77" s="40" t="s">
        <v>32</v>
      </c>
      <c r="C77" s="40" t="s">
        <v>33</v>
      </c>
      <c r="D77" s="41">
        <v>43022</v>
      </c>
      <c r="E77" s="40" t="s">
        <v>34</v>
      </c>
      <c r="F77" s="40" t="s">
        <v>35</v>
      </c>
      <c r="G77" s="40" t="s">
        <v>34</v>
      </c>
      <c r="H77" s="40" t="s">
        <v>101</v>
      </c>
      <c r="I77" s="40" t="s">
        <v>319</v>
      </c>
      <c r="J77" s="40" t="s">
        <v>320</v>
      </c>
      <c r="K77" s="40" t="s">
        <v>38</v>
      </c>
      <c r="L77" s="30" t="s">
        <v>321</v>
      </c>
      <c r="M77" s="40" t="s">
        <v>69</v>
      </c>
      <c r="N77" s="40" t="s">
        <v>41</v>
      </c>
      <c r="O77" s="40" t="s">
        <v>42</v>
      </c>
      <c r="P77" s="40" t="s">
        <v>42</v>
      </c>
      <c r="Q77" s="40" t="s">
        <v>42</v>
      </c>
      <c r="R77" s="40" t="s">
        <v>42</v>
      </c>
      <c r="S77" s="40" t="s">
        <v>42</v>
      </c>
      <c r="T77" s="40" t="s">
        <v>42</v>
      </c>
      <c r="U77" s="40" t="s">
        <v>42</v>
      </c>
      <c r="V77" s="40" t="s">
        <v>42</v>
      </c>
      <c r="W77" s="42" t="s">
        <v>42</v>
      </c>
      <c r="X77" s="43"/>
      <c r="Y77" s="44" t="str">
        <f>HYPERLINK("testigos/CNCS-80.pdf","CNCS-80")</f>
        <v>CNCS-80</v>
      </c>
    </row>
    <row r="78" spans="1:25" s="45" customFormat="1" ht="25.05" customHeight="1" x14ac:dyDescent="0.3">
      <c r="A78" s="40" t="s">
        <v>322</v>
      </c>
      <c r="B78" s="40" t="s">
        <v>32</v>
      </c>
      <c r="C78" s="40" t="s">
        <v>33</v>
      </c>
      <c r="D78" s="41">
        <v>43022</v>
      </c>
      <c r="E78" s="40" t="s">
        <v>57</v>
      </c>
      <c r="F78" s="40" t="s">
        <v>35</v>
      </c>
      <c r="G78" s="40" t="s">
        <v>323</v>
      </c>
      <c r="H78" s="40" t="s">
        <v>94</v>
      </c>
      <c r="I78" s="40" t="s">
        <v>60</v>
      </c>
      <c r="J78" s="40" t="s">
        <v>222</v>
      </c>
      <c r="K78" s="40" t="s">
        <v>38</v>
      </c>
      <c r="L78" s="30" t="s">
        <v>38</v>
      </c>
      <c r="M78" s="40" t="s">
        <v>69</v>
      </c>
      <c r="N78" s="40" t="s">
        <v>41</v>
      </c>
      <c r="O78" s="40" t="s">
        <v>42</v>
      </c>
      <c r="P78" s="40" t="s">
        <v>42</v>
      </c>
      <c r="Q78" s="40" t="s">
        <v>42</v>
      </c>
      <c r="R78" s="40" t="s">
        <v>42</v>
      </c>
      <c r="S78" s="40" t="s">
        <v>42</v>
      </c>
      <c r="T78" s="40" t="s">
        <v>42</v>
      </c>
      <c r="U78" s="40" t="s">
        <v>42</v>
      </c>
      <c r="V78" s="40" t="s">
        <v>42</v>
      </c>
      <c r="W78" s="42" t="s">
        <v>42</v>
      </c>
      <c r="X78" s="43" t="s">
        <v>324</v>
      </c>
      <c r="Y78" s="44" t="str">
        <f>HYPERLINK("testigos/YUC-5.pdf","YUC-5")</f>
        <v>YUC-5</v>
      </c>
    </row>
    <row r="79" spans="1:25" s="45" customFormat="1" ht="25.05" customHeight="1" x14ac:dyDescent="0.3">
      <c r="A79" s="40" t="s">
        <v>325</v>
      </c>
      <c r="B79" s="40" t="s">
        <v>32</v>
      </c>
      <c r="C79" s="40" t="s">
        <v>110</v>
      </c>
      <c r="D79" s="41">
        <v>43023</v>
      </c>
      <c r="E79" s="40" t="s">
        <v>326</v>
      </c>
      <c r="F79" s="40" t="s">
        <v>35</v>
      </c>
      <c r="G79" s="40" t="s">
        <v>327</v>
      </c>
      <c r="H79" s="40" t="s">
        <v>59</v>
      </c>
      <c r="I79" s="40" t="s">
        <v>328</v>
      </c>
      <c r="J79" s="40" t="s">
        <v>235</v>
      </c>
      <c r="K79" s="40" t="s">
        <v>38</v>
      </c>
      <c r="L79" s="30" t="s">
        <v>329</v>
      </c>
      <c r="M79" s="40" t="s">
        <v>69</v>
      </c>
      <c r="N79" s="40" t="s">
        <v>41</v>
      </c>
      <c r="O79" s="40" t="s">
        <v>42</v>
      </c>
      <c r="P79" s="40" t="s">
        <v>42</v>
      </c>
      <c r="Q79" s="40" t="s">
        <v>42</v>
      </c>
      <c r="R79" s="40" t="s">
        <v>42</v>
      </c>
      <c r="S79" s="40" t="s">
        <v>42</v>
      </c>
      <c r="T79" s="40" t="s">
        <v>42</v>
      </c>
      <c r="U79" s="40" t="s">
        <v>42</v>
      </c>
      <c r="V79" s="40" t="s">
        <v>42</v>
      </c>
      <c r="W79" s="42" t="s">
        <v>42</v>
      </c>
      <c r="X79" s="43" t="s">
        <v>303</v>
      </c>
      <c r="Y79" s="44" t="str">
        <f>HYPERLINK("testigos/NAY-1.pdf","NAY-1")</f>
        <v>NAY-1</v>
      </c>
    </row>
    <row r="80" spans="1:25" s="45" customFormat="1" ht="25.05" customHeight="1" x14ac:dyDescent="0.3">
      <c r="A80" s="40" t="s">
        <v>330</v>
      </c>
      <c r="B80" s="40" t="s">
        <v>32</v>
      </c>
      <c r="C80" s="40" t="s">
        <v>33</v>
      </c>
      <c r="D80" s="41">
        <v>43023</v>
      </c>
      <c r="E80" s="40" t="s">
        <v>34</v>
      </c>
      <c r="F80" s="40" t="s">
        <v>45</v>
      </c>
      <c r="G80" s="40" t="s">
        <v>331</v>
      </c>
      <c r="H80" s="40" t="s">
        <v>310</v>
      </c>
      <c r="I80" s="40" t="s">
        <v>332</v>
      </c>
      <c r="J80" s="40" t="s">
        <v>333</v>
      </c>
      <c r="K80" s="40" t="s">
        <v>38</v>
      </c>
      <c r="L80" s="30" t="s">
        <v>334</v>
      </c>
      <c r="M80" s="40" t="s">
        <v>69</v>
      </c>
      <c r="N80" s="40" t="s">
        <v>41</v>
      </c>
      <c r="O80" s="40" t="s">
        <v>42</v>
      </c>
      <c r="P80" s="40" t="s">
        <v>42</v>
      </c>
      <c r="Q80" s="40" t="s">
        <v>42</v>
      </c>
      <c r="R80" s="40" t="s">
        <v>42</v>
      </c>
      <c r="S80" s="40" t="s">
        <v>42</v>
      </c>
      <c r="T80" s="40" t="s">
        <v>42</v>
      </c>
      <c r="U80" s="40" t="s">
        <v>42</v>
      </c>
      <c r="V80" s="40" t="s">
        <v>42</v>
      </c>
      <c r="W80" s="42" t="s">
        <v>42</v>
      </c>
      <c r="X80" s="43"/>
      <c r="Y80" s="44" t="str">
        <f>HYPERLINK("testigos/CNCS-81.pdf","CNCS-81")</f>
        <v>CNCS-81</v>
      </c>
    </row>
    <row r="81" spans="1:25" s="45" customFormat="1" ht="25.05" customHeight="1" x14ac:dyDescent="0.3">
      <c r="A81" s="40" t="s">
        <v>335</v>
      </c>
      <c r="B81" s="40" t="s">
        <v>32</v>
      </c>
      <c r="C81" s="40" t="s">
        <v>33</v>
      </c>
      <c r="D81" s="41">
        <v>43023</v>
      </c>
      <c r="E81" s="40" t="s">
        <v>34</v>
      </c>
      <c r="F81" s="40" t="s">
        <v>35</v>
      </c>
      <c r="G81" s="40" t="s">
        <v>336</v>
      </c>
      <c r="H81" s="40" t="s">
        <v>73</v>
      </c>
      <c r="I81" s="40" t="s">
        <v>337</v>
      </c>
      <c r="J81" s="40" t="s">
        <v>338</v>
      </c>
      <c r="K81" s="40" t="s">
        <v>38</v>
      </c>
      <c r="L81" s="30" t="s">
        <v>339</v>
      </c>
      <c r="M81" s="40" t="s">
        <v>40</v>
      </c>
      <c r="N81" s="40" t="s">
        <v>41</v>
      </c>
      <c r="O81" s="40" t="s">
        <v>42</v>
      </c>
      <c r="P81" s="40" t="s">
        <v>42</v>
      </c>
      <c r="Q81" s="40" t="s">
        <v>42</v>
      </c>
      <c r="R81" s="40" t="s">
        <v>42</v>
      </c>
      <c r="S81" s="40" t="s">
        <v>42</v>
      </c>
      <c r="T81" s="40" t="s">
        <v>49</v>
      </c>
      <c r="U81" s="40" t="s">
        <v>42</v>
      </c>
      <c r="V81" s="40" t="s">
        <v>42</v>
      </c>
      <c r="W81" s="42" t="s">
        <v>42</v>
      </c>
      <c r="X81" s="43" t="s">
        <v>340</v>
      </c>
      <c r="Y81" s="44" t="str">
        <f>HYPERLINK("testigos/CNCS-77.pdf","CNCS-77")</f>
        <v>CNCS-77</v>
      </c>
    </row>
    <row r="82" spans="1:25" s="45" customFormat="1" ht="25.05" customHeight="1" x14ac:dyDescent="0.3">
      <c r="A82" s="40" t="s">
        <v>341</v>
      </c>
      <c r="B82" s="40" t="s">
        <v>32</v>
      </c>
      <c r="C82" s="40" t="s">
        <v>342</v>
      </c>
      <c r="D82" s="41">
        <v>43024</v>
      </c>
      <c r="E82" s="40" t="s">
        <v>34</v>
      </c>
      <c r="F82" s="40" t="s">
        <v>35</v>
      </c>
      <c r="G82" s="40" t="s">
        <v>34</v>
      </c>
      <c r="H82" s="40" t="s">
        <v>343</v>
      </c>
      <c r="I82" s="40" t="s">
        <v>37</v>
      </c>
      <c r="J82" s="40" t="s">
        <v>37</v>
      </c>
      <c r="K82" s="40" t="s">
        <v>38</v>
      </c>
      <c r="L82" s="30" t="s">
        <v>344</v>
      </c>
      <c r="M82" s="40" t="s">
        <v>55</v>
      </c>
      <c r="N82" s="40" t="s">
        <v>41</v>
      </c>
      <c r="O82" s="40" t="s">
        <v>49</v>
      </c>
      <c r="P82" s="40" t="s">
        <v>49</v>
      </c>
      <c r="Q82" s="40" t="s">
        <v>49</v>
      </c>
      <c r="R82" s="40" t="s">
        <v>49</v>
      </c>
      <c r="S82" s="40" t="s">
        <v>49</v>
      </c>
      <c r="T82" s="40" t="s">
        <v>42</v>
      </c>
      <c r="U82" s="40" t="s">
        <v>49</v>
      </c>
      <c r="V82" s="40" t="s">
        <v>49</v>
      </c>
      <c r="W82" s="42" t="s">
        <v>49</v>
      </c>
      <c r="X82" s="43"/>
      <c r="Y82" s="44" t="str">
        <f>HYPERLINK("testigos/CNCS-79.pdf","CNCS-79")</f>
        <v>CNCS-79</v>
      </c>
    </row>
    <row r="83" spans="1:25" s="45" customFormat="1" ht="25.05" customHeight="1" x14ac:dyDescent="0.3">
      <c r="A83" s="40" t="s">
        <v>345</v>
      </c>
      <c r="B83" s="40" t="s">
        <v>32</v>
      </c>
      <c r="C83" s="40" t="s">
        <v>33</v>
      </c>
      <c r="D83" s="41">
        <v>43024</v>
      </c>
      <c r="E83" s="40" t="s">
        <v>34</v>
      </c>
      <c r="F83" s="40" t="s">
        <v>35</v>
      </c>
      <c r="G83" s="40" t="s">
        <v>189</v>
      </c>
      <c r="H83" s="40" t="s">
        <v>94</v>
      </c>
      <c r="I83" s="40" t="s">
        <v>179</v>
      </c>
      <c r="J83" s="40" t="s">
        <v>179</v>
      </c>
      <c r="K83" s="40" t="s">
        <v>179</v>
      </c>
      <c r="L83" s="30" t="s">
        <v>179</v>
      </c>
      <c r="M83" s="40" t="s">
        <v>55</v>
      </c>
      <c r="N83" s="40" t="s">
        <v>41</v>
      </c>
      <c r="O83" s="40" t="s">
        <v>49</v>
      </c>
      <c r="P83" s="40" t="s">
        <v>49</v>
      </c>
      <c r="Q83" s="40" t="s">
        <v>49</v>
      </c>
      <c r="R83" s="40" t="s">
        <v>49</v>
      </c>
      <c r="S83" s="40" t="s">
        <v>49</v>
      </c>
      <c r="T83" s="40" t="s">
        <v>42</v>
      </c>
      <c r="U83" s="40" t="s">
        <v>49</v>
      </c>
      <c r="V83" s="40" t="s">
        <v>49</v>
      </c>
      <c r="W83" s="42" t="s">
        <v>42</v>
      </c>
      <c r="X83" s="43"/>
      <c r="Y83" s="44" t="str">
        <f>HYPERLINK("testigos/CNCS-83.pdf","CNCS-83")</f>
        <v>CNCS-83</v>
      </c>
    </row>
    <row r="84" spans="1:25" s="45" customFormat="1" ht="25.05" customHeight="1" x14ac:dyDescent="0.3">
      <c r="A84" s="40" t="s">
        <v>346</v>
      </c>
      <c r="B84" s="40" t="s">
        <v>32</v>
      </c>
      <c r="C84" s="40" t="s">
        <v>33</v>
      </c>
      <c r="D84" s="41">
        <v>43024</v>
      </c>
      <c r="E84" s="40" t="s">
        <v>34</v>
      </c>
      <c r="F84" s="40" t="s">
        <v>35</v>
      </c>
      <c r="G84" s="40" t="s">
        <v>347</v>
      </c>
      <c r="H84" s="40" t="s">
        <v>94</v>
      </c>
      <c r="I84" s="40" t="s">
        <v>337</v>
      </c>
      <c r="J84" s="40" t="s">
        <v>338</v>
      </c>
      <c r="K84" s="40" t="s">
        <v>38</v>
      </c>
      <c r="L84" s="30" t="s">
        <v>348</v>
      </c>
      <c r="M84" s="40" t="s">
        <v>40</v>
      </c>
      <c r="N84" s="40" t="s">
        <v>41</v>
      </c>
      <c r="O84" s="40" t="s">
        <v>42</v>
      </c>
      <c r="P84" s="40" t="s">
        <v>42</v>
      </c>
      <c r="Q84" s="40" t="s">
        <v>42</v>
      </c>
      <c r="R84" s="40" t="s">
        <v>42</v>
      </c>
      <c r="S84" s="40" t="s">
        <v>42</v>
      </c>
      <c r="T84" s="40" t="s">
        <v>49</v>
      </c>
      <c r="U84" s="40" t="s">
        <v>42</v>
      </c>
      <c r="V84" s="40" t="s">
        <v>42</v>
      </c>
      <c r="W84" s="42" t="s">
        <v>42</v>
      </c>
      <c r="X84" s="43" t="s">
        <v>340</v>
      </c>
      <c r="Y84" s="44" t="str">
        <f>HYPERLINK("testigos/CNCS-78.pdf","CNCS-78")</f>
        <v>CNCS-78</v>
      </c>
    </row>
    <row r="85" spans="1:25" s="45" customFormat="1" ht="25.05" customHeight="1" x14ac:dyDescent="0.3">
      <c r="A85" s="40" t="s">
        <v>349</v>
      </c>
      <c r="B85" s="40" t="s">
        <v>32</v>
      </c>
      <c r="C85" s="40" t="s">
        <v>33</v>
      </c>
      <c r="D85" s="41">
        <v>43025</v>
      </c>
      <c r="E85" s="40" t="s">
        <v>34</v>
      </c>
      <c r="F85" s="40" t="s">
        <v>35</v>
      </c>
      <c r="G85" s="40" t="s">
        <v>34</v>
      </c>
      <c r="H85" s="40" t="s">
        <v>350</v>
      </c>
      <c r="I85" s="40" t="s">
        <v>37</v>
      </c>
      <c r="J85" s="40" t="s">
        <v>351</v>
      </c>
      <c r="K85" s="40" t="s">
        <v>38</v>
      </c>
      <c r="L85" s="30" t="s">
        <v>352</v>
      </c>
      <c r="M85" s="40" t="s">
        <v>69</v>
      </c>
      <c r="N85" s="40" t="s">
        <v>41</v>
      </c>
      <c r="O85" s="40" t="s">
        <v>42</v>
      </c>
      <c r="P85" s="40" t="s">
        <v>42</v>
      </c>
      <c r="Q85" s="40" t="s">
        <v>42</v>
      </c>
      <c r="R85" s="40" t="s">
        <v>42</v>
      </c>
      <c r="S85" s="40" t="s">
        <v>42</v>
      </c>
      <c r="T85" s="40" t="s">
        <v>42</v>
      </c>
      <c r="U85" s="40" t="s">
        <v>42</v>
      </c>
      <c r="V85" s="40" t="s">
        <v>42</v>
      </c>
      <c r="W85" s="42" t="s">
        <v>42</v>
      </c>
      <c r="X85" s="43"/>
      <c r="Y85" s="44" t="str">
        <f>HYPERLINK("testigos/CNCS-89.pdf","CNCS-89")</f>
        <v>CNCS-89</v>
      </c>
    </row>
    <row r="86" spans="1:25" s="45" customFormat="1" ht="25.05" customHeight="1" x14ac:dyDescent="0.3">
      <c r="A86" s="40" t="s">
        <v>353</v>
      </c>
      <c r="B86" s="40" t="s">
        <v>32</v>
      </c>
      <c r="C86" s="40" t="s">
        <v>342</v>
      </c>
      <c r="D86" s="41">
        <v>43025</v>
      </c>
      <c r="E86" s="40" t="s">
        <v>290</v>
      </c>
      <c r="F86" s="40" t="s">
        <v>35</v>
      </c>
      <c r="G86" s="40" t="s">
        <v>34</v>
      </c>
      <c r="H86" s="40" t="s">
        <v>354</v>
      </c>
      <c r="I86" s="40" t="s">
        <v>291</v>
      </c>
      <c r="J86" s="40" t="s">
        <v>37</v>
      </c>
      <c r="K86" s="40" t="s">
        <v>355</v>
      </c>
      <c r="L86" s="30" t="s">
        <v>38</v>
      </c>
      <c r="M86" s="40" t="s">
        <v>40</v>
      </c>
      <c r="N86" s="40" t="s">
        <v>341</v>
      </c>
      <c r="O86" s="40" t="s">
        <v>49</v>
      </c>
      <c r="P86" s="40" t="s">
        <v>42</v>
      </c>
      <c r="Q86" s="40" t="s">
        <v>42</v>
      </c>
      <c r="R86" s="40" t="s">
        <v>49</v>
      </c>
      <c r="S86" s="40" t="s">
        <v>42</v>
      </c>
      <c r="T86" s="40" t="s">
        <v>42</v>
      </c>
      <c r="U86" s="40" t="s">
        <v>49</v>
      </c>
      <c r="V86" s="40" t="s">
        <v>42</v>
      </c>
      <c r="W86" s="42" t="s">
        <v>42</v>
      </c>
      <c r="X86" s="43"/>
      <c r="Y86" s="44" t="str">
        <f>HYPERLINK("testigos/CAM-6.pdf","CAM-6")</f>
        <v>CAM-6</v>
      </c>
    </row>
    <row r="87" spans="1:25" s="45" customFormat="1" ht="25.05" customHeight="1" x14ac:dyDescent="0.3">
      <c r="A87" s="40" t="s">
        <v>356</v>
      </c>
      <c r="B87" s="40" t="s">
        <v>32</v>
      </c>
      <c r="C87" s="40" t="s">
        <v>33</v>
      </c>
      <c r="D87" s="41">
        <v>43025</v>
      </c>
      <c r="E87" s="40" t="s">
        <v>34</v>
      </c>
      <c r="F87" s="40" t="s">
        <v>35</v>
      </c>
      <c r="G87" s="40" t="s">
        <v>34</v>
      </c>
      <c r="H87" s="40" t="s">
        <v>357</v>
      </c>
      <c r="I87" s="40" t="s">
        <v>37</v>
      </c>
      <c r="J87" s="40" t="s">
        <v>37</v>
      </c>
      <c r="K87" s="40" t="s">
        <v>38</v>
      </c>
      <c r="L87" s="30" t="s">
        <v>358</v>
      </c>
      <c r="M87" s="40" t="s">
        <v>69</v>
      </c>
      <c r="N87" s="40" t="s">
        <v>41</v>
      </c>
      <c r="O87" s="40" t="s">
        <v>42</v>
      </c>
      <c r="P87" s="40" t="s">
        <v>42</v>
      </c>
      <c r="Q87" s="40" t="s">
        <v>42</v>
      </c>
      <c r="R87" s="40" t="s">
        <v>42</v>
      </c>
      <c r="S87" s="40" t="s">
        <v>42</v>
      </c>
      <c r="T87" s="40" t="s">
        <v>42</v>
      </c>
      <c r="U87" s="40" t="s">
        <v>42</v>
      </c>
      <c r="V87" s="40" t="s">
        <v>42</v>
      </c>
      <c r="W87" s="42" t="s">
        <v>42</v>
      </c>
      <c r="X87" s="43"/>
      <c r="Y87" s="44" t="str">
        <f>HYPERLINK("testigos/CNCS-88.pdf","CNCS-88")</f>
        <v>CNCS-88</v>
      </c>
    </row>
    <row r="88" spans="1:25" s="45" customFormat="1" ht="25.05" customHeight="1" x14ac:dyDescent="0.3">
      <c r="A88" s="40" t="s">
        <v>359</v>
      </c>
      <c r="B88" s="40" t="s">
        <v>32</v>
      </c>
      <c r="C88" s="40" t="s">
        <v>33</v>
      </c>
      <c r="D88" s="41">
        <v>43025</v>
      </c>
      <c r="E88" s="40" t="s">
        <v>93</v>
      </c>
      <c r="F88" s="40" t="s">
        <v>35</v>
      </c>
      <c r="G88" s="40" t="s">
        <v>360</v>
      </c>
      <c r="H88" s="40" t="s">
        <v>174</v>
      </c>
      <c r="I88" s="40" t="s">
        <v>130</v>
      </c>
      <c r="J88" s="40" t="s">
        <v>37</v>
      </c>
      <c r="K88" s="40" t="s">
        <v>38</v>
      </c>
      <c r="L88" s="30" t="s">
        <v>38</v>
      </c>
      <c r="M88" s="40" t="s">
        <v>69</v>
      </c>
      <c r="N88" s="40" t="s">
        <v>41</v>
      </c>
      <c r="O88" s="40" t="s">
        <v>42</v>
      </c>
      <c r="P88" s="40" t="s">
        <v>42</v>
      </c>
      <c r="Q88" s="40" t="s">
        <v>42</v>
      </c>
      <c r="R88" s="40" t="s">
        <v>42</v>
      </c>
      <c r="S88" s="40" t="s">
        <v>42</v>
      </c>
      <c r="T88" s="40" t="s">
        <v>42</v>
      </c>
      <c r="U88" s="40" t="s">
        <v>42</v>
      </c>
      <c r="V88" s="40" t="s">
        <v>42</v>
      </c>
      <c r="W88" s="42" t="s">
        <v>42</v>
      </c>
      <c r="X88" s="43"/>
      <c r="Y88" s="44" t="str">
        <f>HYPERLINK("testigos/CNCS-91.pdf","CNCS-91")</f>
        <v>CNCS-91</v>
      </c>
    </row>
    <row r="89" spans="1:25" s="45" customFormat="1" ht="25.05" customHeight="1" x14ac:dyDescent="0.3">
      <c r="A89" s="40" t="s">
        <v>361</v>
      </c>
      <c r="B89" s="40" t="s">
        <v>32</v>
      </c>
      <c r="C89" s="40" t="s">
        <v>33</v>
      </c>
      <c r="D89" s="41">
        <v>43025</v>
      </c>
      <c r="E89" s="40" t="s">
        <v>34</v>
      </c>
      <c r="F89" s="40" t="s">
        <v>35</v>
      </c>
      <c r="G89" s="40" t="s">
        <v>258</v>
      </c>
      <c r="H89" s="40" t="s">
        <v>59</v>
      </c>
      <c r="I89" s="40" t="s">
        <v>259</v>
      </c>
      <c r="J89" s="40" t="s">
        <v>37</v>
      </c>
      <c r="K89" s="40" t="s">
        <v>38</v>
      </c>
      <c r="L89" s="30" t="s">
        <v>260</v>
      </c>
      <c r="M89" s="40" t="s">
        <v>69</v>
      </c>
      <c r="N89" s="40" t="s">
        <v>41</v>
      </c>
      <c r="O89" s="40" t="s">
        <v>42</v>
      </c>
      <c r="P89" s="40" t="s">
        <v>42</v>
      </c>
      <c r="Q89" s="40" t="s">
        <v>42</v>
      </c>
      <c r="R89" s="40" t="s">
        <v>42</v>
      </c>
      <c r="S89" s="40" t="s">
        <v>42</v>
      </c>
      <c r="T89" s="40" t="s">
        <v>42</v>
      </c>
      <c r="U89" s="40" t="s">
        <v>42</v>
      </c>
      <c r="V89" s="40" t="s">
        <v>42</v>
      </c>
      <c r="W89" s="42" t="s">
        <v>42</v>
      </c>
      <c r="X89" s="43"/>
      <c r="Y89" s="44" t="str">
        <f>HYPERLINK("testigos/CNCS-92.pdf","CNCS-92")</f>
        <v>CNCS-92</v>
      </c>
    </row>
    <row r="90" spans="1:25" s="45" customFormat="1" ht="25.05" customHeight="1" x14ac:dyDescent="0.3">
      <c r="A90" s="40" t="s">
        <v>362</v>
      </c>
      <c r="B90" s="40" t="s">
        <v>32</v>
      </c>
      <c r="C90" s="40" t="s">
        <v>33</v>
      </c>
      <c r="D90" s="41">
        <v>43025</v>
      </c>
      <c r="E90" s="40" t="s">
        <v>34</v>
      </c>
      <c r="F90" s="40" t="s">
        <v>35</v>
      </c>
      <c r="G90" s="40" t="s">
        <v>168</v>
      </c>
      <c r="H90" s="40" t="s">
        <v>136</v>
      </c>
      <c r="I90" s="40" t="s">
        <v>169</v>
      </c>
      <c r="J90" s="40" t="s">
        <v>37</v>
      </c>
      <c r="K90" s="40" t="s">
        <v>38</v>
      </c>
      <c r="L90" s="30" t="s">
        <v>363</v>
      </c>
      <c r="M90" s="40" t="s">
        <v>69</v>
      </c>
      <c r="N90" s="40" t="s">
        <v>41</v>
      </c>
      <c r="O90" s="40" t="s">
        <v>42</v>
      </c>
      <c r="P90" s="40" t="s">
        <v>42</v>
      </c>
      <c r="Q90" s="40" t="s">
        <v>42</v>
      </c>
      <c r="R90" s="40" t="s">
        <v>42</v>
      </c>
      <c r="S90" s="40" t="s">
        <v>42</v>
      </c>
      <c r="T90" s="40" t="s">
        <v>42</v>
      </c>
      <c r="U90" s="40" t="s">
        <v>42</v>
      </c>
      <c r="V90" s="40" t="s">
        <v>42</v>
      </c>
      <c r="W90" s="42" t="s">
        <v>42</v>
      </c>
      <c r="X90" s="43"/>
      <c r="Y90" s="44" t="str">
        <f>HYPERLINK("testigos/CNCS-94.pdf","CNCS-94")</f>
        <v>CNCS-94</v>
      </c>
    </row>
    <row r="91" spans="1:25" s="45" customFormat="1" ht="25.05" customHeight="1" x14ac:dyDescent="0.3">
      <c r="A91" s="40" t="s">
        <v>364</v>
      </c>
      <c r="B91" s="40" t="s">
        <v>32</v>
      </c>
      <c r="C91" s="40" t="s">
        <v>33</v>
      </c>
      <c r="D91" s="41">
        <v>43025</v>
      </c>
      <c r="E91" s="40" t="s">
        <v>76</v>
      </c>
      <c r="F91" s="40" t="s">
        <v>35</v>
      </c>
      <c r="G91" s="40" t="s">
        <v>77</v>
      </c>
      <c r="H91" s="40" t="s">
        <v>64</v>
      </c>
      <c r="I91" s="40" t="s">
        <v>78</v>
      </c>
      <c r="J91" s="40" t="s">
        <v>37</v>
      </c>
      <c r="K91" s="40" t="s">
        <v>38</v>
      </c>
      <c r="L91" s="30" t="s">
        <v>38</v>
      </c>
      <c r="M91" s="40" t="s">
        <v>69</v>
      </c>
      <c r="N91" s="40" t="s">
        <v>41</v>
      </c>
      <c r="O91" s="40" t="s">
        <v>42</v>
      </c>
      <c r="P91" s="40" t="s">
        <v>42</v>
      </c>
      <c r="Q91" s="40" t="s">
        <v>42</v>
      </c>
      <c r="R91" s="40" t="s">
        <v>42</v>
      </c>
      <c r="S91" s="40" t="s">
        <v>42</v>
      </c>
      <c r="T91" s="40" t="s">
        <v>42</v>
      </c>
      <c r="U91" s="40" t="s">
        <v>42</v>
      </c>
      <c r="V91" s="40" t="s">
        <v>42</v>
      </c>
      <c r="W91" s="42" t="s">
        <v>42</v>
      </c>
      <c r="X91" s="43"/>
      <c r="Y91" s="44" t="str">
        <f>HYPERLINK("testigos/PUE-18.pdf","PUE-18")</f>
        <v>PUE-18</v>
      </c>
    </row>
    <row r="92" spans="1:25" s="45" customFormat="1" ht="25.05" customHeight="1" x14ac:dyDescent="0.3">
      <c r="A92" s="40" t="s">
        <v>365</v>
      </c>
      <c r="B92" s="40" t="s">
        <v>32</v>
      </c>
      <c r="C92" s="40" t="s">
        <v>33</v>
      </c>
      <c r="D92" s="41">
        <v>43025</v>
      </c>
      <c r="E92" s="40" t="s">
        <v>76</v>
      </c>
      <c r="F92" s="40" t="s">
        <v>35</v>
      </c>
      <c r="G92" s="40" t="s">
        <v>34</v>
      </c>
      <c r="H92" s="40" t="s">
        <v>143</v>
      </c>
      <c r="I92" s="40" t="s">
        <v>366</v>
      </c>
      <c r="J92" s="40" t="s">
        <v>37</v>
      </c>
      <c r="K92" s="40" t="s">
        <v>38</v>
      </c>
      <c r="L92" s="30" t="s">
        <v>38</v>
      </c>
      <c r="M92" s="40" t="s">
        <v>69</v>
      </c>
      <c r="N92" s="40" t="s">
        <v>41</v>
      </c>
      <c r="O92" s="40" t="s">
        <v>42</v>
      </c>
      <c r="P92" s="40" t="s">
        <v>42</v>
      </c>
      <c r="Q92" s="40" t="s">
        <v>42</v>
      </c>
      <c r="R92" s="40" t="s">
        <v>42</v>
      </c>
      <c r="S92" s="40" t="s">
        <v>42</v>
      </c>
      <c r="T92" s="40" t="s">
        <v>42</v>
      </c>
      <c r="U92" s="40" t="s">
        <v>42</v>
      </c>
      <c r="V92" s="40" t="s">
        <v>42</v>
      </c>
      <c r="W92" s="42" t="s">
        <v>42</v>
      </c>
      <c r="X92" s="43"/>
      <c r="Y92" s="44" t="str">
        <f>HYPERLINK("testigos/PUE-19.pdf","PUE-19")</f>
        <v>PUE-19</v>
      </c>
    </row>
    <row r="93" spans="1:25" s="45" customFormat="1" ht="25.05" customHeight="1" x14ac:dyDescent="0.3">
      <c r="A93" s="40" t="s">
        <v>367</v>
      </c>
      <c r="B93" s="40" t="s">
        <v>32</v>
      </c>
      <c r="C93" s="40" t="s">
        <v>33</v>
      </c>
      <c r="D93" s="41">
        <v>43025</v>
      </c>
      <c r="E93" s="40" t="s">
        <v>134</v>
      </c>
      <c r="F93" s="40" t="s">
        <v>35</v>
      </c>
      <c r="G93" s="40" t="s">
        <v>34</v>
      </c>
      <c r="H93" s="40" t="s">
        <v>368</v>
      </c>
      <c r="I93" s="40" t="s">
        <v>369</v>
      </c>
      <c r="J93" s="40" t="s">
        <v>37</v>
      </c>
      <c r="K93" s="40" t="s">
        <v>38</v>
      </c>
      <c r="L93" s="30" t="s">
        <v>247</v>
      </c>
      <c r="M93" s="40" t="s">
        <v>69</v>
      </c>
      <c r="N93" s="40" t="s">
        <v>41</v>
      </c>
      <c r="O93" s="40" t="s">
        <v>49</v>
      </c>
      <c r="P93" s="40" t="s">
        <v>42</v>
      </c>
      <c r="Q93" s="40" t="s">
        <v>42</v>
      </c>
      <c r="R93" s="40" t="s">
        <v>42</v>
      </c>
      <c r="S93" s="40" t="s">
        <v>42</v>
      </c>
      <c r="T93" s="40" t="s">
        <v>42</v>
      </c>
      <c r="U93" s="40" t="s">
        <v>42</v>
      </c>
      <c r="V93" s="40" t="s">
        <v>42</v>
      </c>
      <c r="W93" s="42" t="s">
        <v>42</v>
      </c>
      <c r="X93" s="43"/>
      <c r="Y93" s="44" t="str">
        <f>HYPERLINK("testigos/SLP-8.pdf","SLP-8")</f>
        <v>SLP-8</v>
      </c>
    </row>
    <row r="94" spans="1:25" s="45" customFormat="1" ht="25.05" customHeight="1" x14ac:dyDescent="0.3">
      <c r="A94" s="40" t="s">
        <v>370</v>
      </c>
      <c r="B94" s="40" t="s">
        <v>32</v>
      </c>
      <c r="C94" s="40" t="s">
        <v>33</v>
      </c>
      <c r="D94" s="41">
        <v>43025</v>
      </c>
      <c r="E94" s="40" t="s">
        <v>105</v>
      </c>
      <c r="F94" s="40" t="s">
        <v>35</v>
      </c>
      <c r="G94" s="40" t="s">
        <v>34</v>
      </c>
      <c r="H94" s="40" t="s">
        <v>59</v>
      </c>
      <c r="I94" s="40" t="s">
        <v>107</v>
      </c>
      <c r="J94" s="40" t="s">
        <v>91</v>
      </c>
      <c r="K94" s="40" t="s">
        <v>91</v>
      </c>
      <c r="L94" s="30" t="s">
        <v>38</v>
      </c>
      <c r="M94" s="40" t="s">
        <v>55</v>
      </c>
      <c r="N94" s="40" t="s">
        <v>41</v>
      </c>
      <c r="O94" s="40" t="s">
        <v>49</v>
      </c>
      <c r="P94" s="40" t="s">
        <v>49</v>
      </c>
      <c r="Q94" s="40" t="s">
        <v>49</v>
      </c>
      <c r="R94" s="40" t="s">
        <v>49</v>
      </c>
      <c r="S94" s="40" t="s">
        <v>49</v>
      </c>
      <c r="T94" s="40" t="s">
        <v>42</v>
      </c>
      <c r="U94" s="40" t="s">
        <v>49</v>
      </c>
      <c r="V94" s="40" t="s">
        <v>49</v>
      </c>
      <c r="W94" s="42" t="s">
        <v>49</v>
      </c>
      <c r="X94" s="43"/>
      <c r="Y94" s="44" t="str">
        <f>HYPERLINK("testigos/NL-5.pdf","NL-5")</f>
        <v>NL-5</v>
      </c>
    </row>
    <row r="95" spans="1:25" s="45" customFormat="1" ht="25.05" customHeight="1" x14ac:dyDescent="0.3">
      <c r="A95" s="40" t="s">
        <v>371</v>
      </c>
      <c r="B95" s="40" t="s">
        <v>32</v>
      </c>
      <c r="C95" s="40" t="s">
        <v>33</v>
      </c>
      <c r="D95" s="41">
        <v>43025</v>
      </c>
      <c r="E95" s="40" t="s">
        <v>34</v>
      </c>
      <c r="F95" s="40" t="s">
        <v>35</v>
      </c>
      <c r="G95" s="40" t="s">
        <v>189</v>
      </c>
      <c r="H95" s="40" t="s">
        <v>101</v>
      </c>
      <c r="I95" s="40" t="s">
        <v>179</v>
      </c>
      <c r="J95" s="40" t="s">
        <v>179</v>
      </c>
      <c r="K95" s="40" t="s">
        <v>38</v>
      </c>
      <c r="L95" s="30" t="s">
        <v>372</v>
      </c>
      <c r="M95" s="40" t="s">
        <v>69</v>
      </c>
      <c r="N95" s="40" t="s">
        <v>41</v>
      </c>
      <c r="O95" s="40" t="s">
        <v>42</v>
      </c>
      <c r="P95" s="40" t="s">
        <v>42</v>
      </c>
      <c r="Q95" s="40" t="s">
        <v>42</v>
      </c>
      <c r="R95" s="40" t="s">
        <v>42</v>
      </c>
      <c r="S95" s="40" t="s">
        <v>42</v>
      </c>
      <c r="T95" s="40" t="s">
        <v>42</v>
      </c>
      <c r="U95" s="40" t="s">
        <v>42</v>
      </c>
      <c r="V95" s="40" t="s">
        <v>42</v>
      </c>
      <c r="W95" s="42" t="s">
        <v>42</v>
      </c>
      <c r="X95" s="43"/>
      <c r="Y95" s="44" t="str">
        <f>HYPERLINK("testigos/CNCS-93.pdf","CNCS-93")</f>
        <v>CNCS-93</v>
      </c>
    </row>
    <row r="96" spans="1:25" s="45" customFormat="1" ht="25.05" customHeight="1" x14ac:dyDescent="0.3">
      <c r="A96" s="40" t="s">
        <v>373</v>
      </c>
      <c r="B96" s="40" t="s">
        <v>32</v>
      </c>
      <c r="C96" s="40" t="s">
        <v>33</v>
      </c>
      <c r="D96" s="41">
        <v>43025</v>
      </c>
      <c r="E96" s="40" t="s">
        <v>62</v>
      </c>
      <c r="F96" s="40" t="s">
        <v>35</v>
      </c>
      <c r="G96" s="40" t="s">
        <v>34</v>
      </c>
      <c r="H96" s="40" t="s">
        <v>73</v>
      </c>
      <c r="I96" s="40" t="s">
        <v>67</v>
      </c>
      <c r="J96" s="40" t="s">
        <v>179</v>
      </c>
      <c r="K96" s="40" t="s">
        <v>179</v>
      </c>
      <c r="L96" s="30" t="s">
        <v>179</v>
      </c>
      <c r="M96" s="40" t="s">
        <v>40</v>
      </c>
      <c r="N96" s="40" t="s">
        <v>345</v>
      </c>
      <c r="O96" s="40" t="s">
        <v>49</v>
      </c>
      <c r="P96" s="40" t="s">
        <v>49</v>
      </c>
      <c r="Q96" s="40" t="s">
        <v>49</v>
      </c>
      <c r="R96" s="40" t="s">
        <v>49</v>
      </c>
      <c r="S96" s="40" t="s">
        <v>49</v>
      </c>
      <c r="T96" s="40" t="s">
        <v>42</v>
      </c>
      <c r="U96" s="40" t="s">
        <v>49</v>
      </c>
      <c r="V96" s="40" t="s">
        <v>49</v>
      </c>
      <c r="W96" s="42" t="s">
        <v>42</v>
      </c>
      <c r="X96" s="43"/>
      <c r="Y96" s="44" t="str">
        <f>HYPERLINK("testigos/COA-11.pdf","COA-11")</f>
        <v>COA-11</v>
      </c>
    </row>
    <row r="97" spans="1:25" s="45" customFormat="1" ht="25.05" customHeight="1" x14ac:dyDescent="0.3">
      <c r="A97" s="40" t="s">
        <v>374</v>
      </c>
      <c r="B97" s="40" t="s">
        <v>32</v>
      </c>
      <c r="C97" s="40" t="s">
        <v>33</v>
      </c>
      <c r="D97" s="41">
        <v>43025</v>
      </c>
      <c r="E97" s="40" t="s">
        <v>375</v>
      </c>
      <c r="F97" s="40" t="s">
        <v>35</v>
      </c>
      <c r="G97" s="40" t="s">
        <v>34</v>
      </c>
      <c r="H97" s="40" t="s">
        <v>73</v>
      </c>
      <c r="I97" s="40" t="s">
        <v>67</v>
      </c>
      <c r="J97" s="40" t="s">
        <v>179</v>
      </c>
      <c r="K97" s="40" t="s">
        <v>179</v>
      </c>
      <c r="L97" s="30" t="s">
        <v>38</v>
      </c>
      <c r="M97" s="40" t="s">
        <v>40</v>
      </c>
      <c r="N97" s="40" t="s">
        <v>345</v>
      </c>
      <c r="O97" s="40" t="s">
        <v>49</v>
      </c>
      <c r="P97" s="40" t="s">
        <v>49</v>
      </c>
      <c r="Q97" s="40" t="s">
        <v>49</v>
      </c>
      <c r="R97" s="40" t="s">
        <v>49</v>
      </c>
      <c r="S97" s="40" t="s">
        <v>49</v>
      </c>
      <c r="T97" s="40" t="s">
        <v>42</v>
      </c>
      <c r="U97" s="40" t="s">
        <v>49</v>
      </c>
      <c r="V97" s="40" t="s">
        <v>49</v>
      </c>
      <c r="W97" s="42" t="s">
        <v>42</v>
      </c>
      <c r="X97" s="43"/>
      <c r="Y97" s="44" t="str">
        <f>HYPERLINK("testigos/DGO-1.pdf","DGO-1")</f>
        <v>DGO-1</v>
      </c>
    </row>
    <row r="98" spans="1:25" s="45" customFormat="1" ht="25.05" customHeight="1" x14ac:dyDescent="0.3">
      <c r="A98" s="40" t="s">
        <v>376</v>
      </c>
      <c r="B98" s="40" t="s">
        <v>32</v>
      </c>
      <c r="C98" s="40" t="s">
        <v>33</v>
      </c>
      <c r="D98" s="41">
        <v>43025</v>
      </c>
      <c r="E98" s="40" t="s">
        <v>34</v>
      </c>
      <c r="F98" s="40" t="s">
        <v>35</v>
      </c>
      <c r="G98" s="40" t="s">
        <v>347</v>
      </c>
      <c r="H98" s="40" t="s">
        <v>89</v>
      </c>
      <c r="I98" s="40" t="s">
        <v>337</v>
      </c>
      <c r="J98" s="40" t="s">
        <v>377</v>
      </c>
      <c r="K98" s="40" t="s">
        <v>38</v>
      </c>
      <c r="L98" s="30" t="s">
        <v>378</v>
      </c>
      <c r="M98" s="40" t="s">
        <v>69</v>
      </c>
      <c r="N98" s="40" t="s">
        <v>41</v>
      </c>
      <c r="O98" s="40" t="s">
        <v>42</v>
      </c>
      <c r="P98" s="40" t="s">
        <v>42</v>
      </c>
      <c r="Q98" s="40" t="s">
        <v>42</v>
      </c>
      <c r="R98" s="40" t="s">
        <v>42</v>
      </c>
      <c r="S98" s="40" t="s">
        <v>42</v>
      </c>
      <c r="T98" s="40" t="s">
        <v>42</v>
      </c>
      <c r="U98" s="40" t="s">
        <v>42</v>
      </c>
      <c r="V98" s="40" t="s">
        <v>42</v>
      </c>
      <c r="W98" s="42" t="s">
        <v>42</v>
      </c>
      <c r="X98" s="43"/>
      <c r="Y98" s="44" t="str">
        <f>HYPERLINK("testigos/CNCS-84.pdf","CNCS-84")</f>
        <v>CNCS-84</v>
      </c>
    </row>
    <row r="99" spans="1:25" s="45" customFormat="1" ht="25.05" customHeight="1" x14ac:dyDescent="0.3">
      <c r="A99" s="40" t="s">
        <v>379</v>
      </c>
      <c r="B99" s="40" t="s">
        <v>32</v>
      </c>
      <c r="C99" s="40" t="s">
        <v>33</v>
      </c>
      <c r="D99" s="41">
        <v>43025</v>
      </c>
      <c r="E99" s="40" t="s">
        <v>34</v>
      </c>
      <c r="F99" s="40" t="s">
        <v>35</v>
      </c>
      <c r="G99" s="40" t="s">
        <v>347</v>
      </c>
      <c r="H99" s="40" t="s">
        <v>59</v>
      </c>
      <c r="I99" s="40" t="s">
        <v>337</v>
      </c>
      <c r="J99" s="40" t="s">
        <v>377</v>
      </c>
      <c r="K99" s="40" t="s">
        <v>38</v>
      </c>
      <c r="L99" s="30" t="s">
        <v>380</v>
      </c>
      <c r="M99" s="40" t="s">
        <v>69</v>
      </c>
      <c r="N99" s="40" t="s">
        <v>41</v>
      </c>
      <c r="O99" s="40" t="s">
        <v>42</v>
      </c>
      <c r="P99" s="40" t="s">
        <v>42</v>
      </c>
      <c r="Q99" s="40" t="s">
        <v>42</v>
      </c>
      <c r="R99" s="40" t="s">
        <v>42</v>
      </c>
      <c r="S99" s="40" t="s">
        <v>42</v>
      </c>
      <c r="T99" s="40" t="s">
        <v>42</v>
      </c>
      <c r="U99" s="40" t="s">
        <v>42</v>
      </c>
      <c r="V99" s="40" t="s">
        <v>42</v>
      </c>
      <c r="W99" s="42" t="s">
        <v>42</v>
      </c>
      <c r="X99" s="43"/>
      <c r="Y99" s="44" t="str">
        <f>HYPERLINK("testigos/CNCS-85.pdf","CNCS-85")</f>
        <v>CNCS-85</v>
      </c>
    </row>
    <row r="100" spans="1:25" s="45" customFormat="1" ht="25.05" customHeight="1" x14ac:dyDescent="0.3">
      <c r="A100" s="40" t="s">
        <v>381</v>
      </c>
      <c r="B100" s="40" t="s">
        <v>32</v>
      </c>
      <c r="C100" s="40" t="s">
        <v>33</v>
      </c>
      <c r="D100" s="41">
        <v>43025</v>
      </c>
      <c r="E100" s="40" t="s">
        <v>382</v>
      </c>
      <c r="F100" s="40" t="s">
        <v>35</v>
      </c>
      <c r="G100" s="40" t="s">
        <v>135</v>
      </c>
      <c r="H100" s="40" t="s">
        <v>136</v>
      </c>
      <c r="I100" s="40" t="s">
        <v>383</v>
      </c>
      <c r="J100" s="40" t="s">
        <v>377</v>
      </c>
      <c r="K100" s="40" t="s">
        <v>38</v>
      </c>
      <c r="L100" s="30" t="s">
        <v>384</v>
      </c>
      <c r="M100" s="40" t="s">
        <v>69</v>
      </c>
      <c r="N100" s="40" t="s">
        <v>41</v>
      </c>
      <c r="O100" s="40" t="s">
        <v>42</v>
      </c>
      <c r="P100" s="40" t="s">
        <v>42</v>
      </c>
      <c r="Q100" s="40" t="s">
        <v>42</v>
      </c>
      <c r="R100" s="40" t="s">
        <v>42</v>
      </c>
      <c r="S100" s="40" t="s">
        <v>42</v>
      </c>
      <c r="T100" s="40" t="s">
        <v>42</v>
      </c>
      <c r="U100" s="40" t="s">
        <v>42</v>
      </c>
      <c r="V100" s="40" t="s">
        <v>42</v>
      </c>
      <c r="W100" s="42" t="s">
        <v>42</v>
      </c>
      <c r="X100" s="43"/>
      <c r="Y100" s="44" t="str">
        <f>HYPERLINK("testigos/TLAX-2.pdf","TLAX-2")</f>
        <v>TLAX-2</v>
      </c>
    </row>
    <row r="101" spans="1:25" s="45" customFormat="1" ht="25.05" customHeight="1" x14ac:dyDescent="0.3">
      <c r="A101" s="40" t="s">
        <v>385</v>
      </c>
      <c r="B101" s="40" t="s">
        <v>32</v>
      </c>
      <c r="C101" s="40" t="s">
        <v>33</v>
      </c>
      <c r="D101" s="41">
        <v>43025</v>
      </c>
      <c r="E101" s="40" t="s">
        <v>100</v>
      </c>
      <c r="F101" s="40" t="s">
        <v>35</v>
      </c>
      <c r="G101" s="40" t="s">
        <v>34</v>
      </c>
      <c r="H101" s="40" t="s">
        <v>101</v>
      </c>
      <c r="I101" s="40" t="s">
        <v>102</v>
      </c>
      <c r="J101" s="40" t="s">
        <v>91</v>
      </c>
      <c r="K101" s="40" t="s">
        <v>91</v>
      </c>
      <c r="L101" s="30" t="s">
        <v>386</v>
      </c>
      <c r="M101" s="40" t="s">
        <v>55</v>
      </c>
      <c r="N101" s="40" t="s">
        <v>41</v>
      </c>
      <c r="O101" s="40" t="s">
        <v>49</v>
      </c>
      <c r="P101" s="40" t="s">
        <v>49</v>
      </c>
      <c r="Q101" s="40" t="s">
        <v>49</v>
      </c>
      <c r="R101" s="40" t="s">
        <v>49</v>
      </c>
      <c r="S101" s="40" t="s">
        <v>49</v>
      </c>
      <c r="T101" s="40" t="s">
        <v>42</v>
      </c>
      <c r="U101" s="40" t="s">
        <v>49</v>
      </c>
      <c r="V101" s="40" t="s">
        <v>49</v>
      </c>
      <c r="W101" s="42" t="s">
        <v>49</v>
      </c>
      <c r="X101" s="43"/>
      <c r="Y101" s="44" t="str">
        <f>HYPERLINK("testigos/JAL-3.pdf","JAL-3")</f>
        <v>JAL-3</v>
      </c>
    </row>
    <row r="102" spans="1:25" s="45" customFormat="1" ht="25.05" customHeight="1" x14ac:dyDescent="0.3">
      <c r="A102" s="40" t="s">
        <v>387</v>
      </c>
      <c r="B102" s="40" t="s">
        <v>32</v>
      </c>
      <c r="C102" s="40" t="s">
        <v>33</v>
      </c>
      <c r="D102" s="41">
        <v>43025</v>
      </c>
      <c r="E102" s="40" t="s">
        <v>34</v>
      </c>
      <c r="F102" s="40" t="s">
        <v>35</v>
      </c>
      <c r="G102" s="40" t="s">
        <v>34</v>
      </c>
      <c r="H102" s="40" t="s">
        <v>249</v>
      </c>
      <c r="I102" s="40" t="s">
        <v>213</v>
      </c>
      <c r="J102" s="40" t="s">
        <v>38</v>
      </c>
      <c r="K102" s="40" t="s">
        <v>38</v>
      </c>
      <c r="L102" s="30" t="s">
        <v>388</v>
      </c>
      <c r="M102" s="40" t="s">
        <v>69</v>
      </c>
      <c r="N102" s="40" t="s">
        <v>41</v>
      </c>
      <c r="O102" s="40" t="s">
        <v>42</v>
      </c>
      <c r="P102" s="40" t="s">
        <v>42</v>
      </c>
      <c r="Q102" s="40" t="s">
        <v>42</v>
      </c>
      <c r="R102" s="40" t="s">
        <v>42</v>
      </c>
      <c r="S102" s="40" t="s">
        <v>42</v>
      </c>
      <c r="T102" s="40" t="s">
        <v>42</v>
      </c>
      <c r="U102" s="40" t="s">
        <v>42</v>
      </c>
      <c r="V102" s="40" t="s">
        <v>42</v>
      </c>
      <c r="W102" s="42" t="s">
        <v>42</v>
      </c>
      <c r="X102" s="43" t="s">
        <v>389</v>
      </c>
      <c r="Y102" s="44" t="str">
        <f>HYPERLINK("testigos/CNCS-86.pdf","CNCS-86")</f>
        <v>CNCS-86</v>
      </c>
    </row>
    <row r="103" spans="1:25" s="45" customFormat="1" ht="25.05" customHeight="1" x14ac:dyDescent="0.3">
      <c r="A103" s="40" t="s">
        <v>390</v>
      </c>
      <c r="B103" s="40" t="s">
        <v>32</v>
      </c>
      <c r="C103" s="40" t="s">
        <v>33</v>
      </c>
      <c r="D103" s="41">
        <v>43025</v>
      </c>
      <c r="E103" s="40" t="s">
        <v>93</v>
      </c>
      <c r="F103" s="40" t="s">
        <v>35</v>
      </c>
      <c r="G103" s="40" t="s">
        <v>34</v>
      </c>
      <c r="H103" s="40" t="s">
        <v>101</v>
      </c>
      <c r="I103" s="40" t="s">
        <v>391</v>
      </c>
      <c r="J103" s="40" t="s">
        <v>91</v>
      </c>
      <c r="K103" s="40" t="s">
        <v>91</v>
      </c>
      <c r="L103" s="30" t="s">
        <v>386</v>
      </c>
      <c r="M103" s="40" t="s">
        <v>55</v>
      </c>
      <c r="N103" s="40" t="s">
        <v>41</v>
      </c>
      <c r="O103" s="40" t="s">
        <v>49</v>
      </c>
      <c r="P103" s="40" t="s">
        <v>49</v>
      </c>
      <c r="Q103" s="40" t="s">
        <v>49</v>
      </c>
      <c r="R103" s="40" t="s">
        <v>49</v>
      </c>
      <c r="S103" s="40" t="s">
        <v>49</v>
      </c>
      <c r="T103" s="40" t="s">
        <v>42</v>
      </c>
      <c r="U103" s="40" t="s">
        <v>49</v>
      </c>
      <c r="V103" s="40" t="s">
        <v>49</v>
      </c>
      <c r="W103" s="42" t="s">
        <v>49</v>
      </c>
      <c r="X103" s="43"/>
      <c r="Y103" s="44" t="str">
        <f>HYPERLINK("testigos/CNCS-87.pdf","CNCS-87")</f>
        <v>CNCS-87</v>
      </c>
    </row>
    <row r="104" spans="1:25" s="45" customFormat="1" ht="25.05" customHeight="1" x14ac:dyDescent="0.3">
      <c r="A104" s="40" t="s">
        <v>392</v>
      </c>
      <c r="B104" s="40" t="s">
        <v>32</v>
      </c>
      <c r="C104" s="40" t="s">
        <v>33</v>
      </c>
      <c r="D104" s="41">
        <v>43025</v>
      </c>
      <c r="E104" s="40" t="s">
        <v>34</v>
      </c>
      <c r="F104" s="40" t="s">
        <v>35</v>
      </c>
      <c r="G104" s="40" t="s">
        <v>34</v>
      </c>
      <c r="H104" s="40" t="s">
        <v>101</v>
      </c>
      <c r="I104" s="40" t="s">
        <v>90</v>
      </c>
      <c r="J104" s="40" t="s">
        <v>91</v>
      </c>
      <c r="K104" s="40" t="s">
        <v>91</v>
      </c>
      <c r="L104" s="30" t="s">
        <v>386</v>
      </c>
      <c r="M104" s="40" t="s">
        <v>55</v>
      </c>
      <c r="N104" s="40" t="s">
        <v>41</v>
      </c>
      <c r="O104" s="40" t="s">
        <v>49</v>
      </c>
      <c r="P104" s="40" t="s">
        <v>49</v>
      </c>
      <c r="Q104" s="40" t="s">
        <v>49</v>
      </c>
      <c r="R104" s="40" t="s">
        <v>49</v>
      </c>
      <c r="S104" s="40" t="s">
        <v>49</v>
      </c>
      <c r="T104" s="40" t="s">
        <v>42</v>
      </c>
      <c r="U104" s="40" t="s">
        <v>49</v>
      </c>
      <c r="V104" s="40" t="s">
        <v>49</v>
      </c>
      <c r="W104" s="42" t="s">
        <v>49</v>
      </c>
      <c r="X104" s="43"/>
      <c r="Y104" s="44" t="str">
        <f>HYPERLINK("testigos/CNCS-90.pdf","CNCS-90")</f>
        <v>CNCS-90</v>
      </c>
    </row>
    <row r="105" spans="1:25" s="45" customFormat="1" ht="25.05" customHeight="1" x14ac:dyDescent="0.3">
      <c r="A105" s="40" t="s">
        <v>393</v>
      </c>
      <c r="B105" s="40" t="s">
        <v>32</v>
      </c>
      <c r="C105" s="40" t="s">
        <v>33</v>
      </c>
      <c r="D105" s="41">
        <v>43025</v>
      </c>
      <c r="E105" s="40" t="s">
        <v>62</v>
      </c>
      <c r="F105" s="40" t="s">
        <v>35</v>
      </c>
      <c r="G105" s="40" t="s">
        <v>34</v>
      </c>
      <c r="H105" s="40" t="s">
        <v>101</v>
      </c>
      <c r="I105" s="40" t="s">
        <v>65</v>
      </c>
      <c r="J105" s="40" t="s">
        <v>91</v>
      </c>
      <c r="K105" s="40" t="s">
        <v>91</v>
      </c>
      <c r="L105" s="30" t="s">
        <v>386</v>
      </c>
      <c r="M105" s="40" t="s">
        <v>55</v>
      </c>
      <c r="N105" s="40" t="s">
        <v>41</v>
      </c>
      <c r="O105" s="40" t="s">
        <v>49</v>
      </c>
      <c r="P105" s="40" t="s">
        <v>49</v>
      </c>
      <c r="Q105" s="40" t="s">
        <v>49</v>
      </c>
      <c r="R105" s="40" t="s">
        <v>49</v>
      </c>
      <c r="S105" s="40" t="s">
        <v>49</v>
      </c>
      <c r="T105" s="40" t="s">
        <v>42</v>
      </c>
      <c r="U105" s="40" t="s">
        <v>49</v>
      </c>
      <c r="V105" s="40" t="s">
        <v>49</v>
      </c>
      <c r="W105" s="42" t="s">
        <v>49</v>
      </c>
      <c r="X105" s="43"/>
      <c r="Y105" s="44" t="str">
        <f>HYPERLINK("testigos/COA-12.pdf","COA-12")</f>
        <v>COA-12</v>
      </c>
    </row>
    <row r="106" spans="1:25" s="45" customFormat="1" ht="25.05" customHeight="1" x14ac:dyDescent="0.3">
      <c r="A106" s="40" t="s">
        <v>394</v>
      </c>
      <c r="B106" s="40" t="s">
        <v>32</v>
      </c>
      <c r="C106" s="40" t="s">
        <v>33</v>
      </c>
      <c r="D106" s="41">
        <v>43025</v>
      </c>
      <c r="E106" s="40" t="s">
        <v>326</v>
      </c>
      <c r="F106" s="40" t="s">
        <v>35</v>
      </c>
      <c r="G106" s="40" t="s">
        <v>395</v>
      </c>
      <c r="H106" s="40" t="s">
        <v>106</v>
      </c>
      <c r="I106" s="40" t="s">
        <v>396</v>
      </c>
      <c r="J106" s="40" t="s">
        <v>37</v>
      </c>
      <c r="K106" s="40" t="s">
        <v>38</v>
      </c>
      <c r="L106" s="30" t="s">
        <v>38</v>
      </c>
      <c r="M106" s="40" t="s">
        <v>69</v>
      </c>
      <c r="N106" s="40" t="s">
        <v>41</v>
      </c>
      <c r="O106" s="40" t="s">
        <v>49</v>
      </c>
      <c r="P106" s="40" t="s">
        <v>42</v>
      </c>
      <c r="Q106" s="40" t="s">
        <v>42</v>
      </c>
      <c r="R106" s="40" t="s">
        <v>42</v>
      </c>
      <c r="S106" s="40" t="s">
        <v>42</v>
      </c>
      <c r="T106" s="40" t="s">
        <v>42</v>
      </c>
      <c r="U106" s="40" t="s">
        <v>49</v>
      </c>
      <c r="V106" s="40" t="s">
        <v>42</v>
      </c>
      <c r="W106" s="42" t="s">
        <v>42</v>
      </c>
      <c r="X106" s="43"/>
      <c r="Y106" s="44" t="str">
        <f>HYPERLINK("testigos/NAY-2.pdf","NAY-2")</f>
        <v>NAY-2</v>
      </c>
    </row>
    <row r="107" spans="1:25" s="45" customFormat="1" ht="25.05" customHeight="1" x14ac:dyDescent="0.3">
      <c r="A107" s="40" t="s">
        <v>397</v>
      </c>
      <c r="B107" s="40" t="s">
        <v>32</v>
      </c>
      <c r="C107" s="40" t="s">
        <v>33</v>
      </c>
      <c r="D107" s="41">
        <v>43026</v>
      </c>
      <c r="E107" s="40" t="s">
        <v>34</v>
      </c>
      <c r="F107" s="40" t="s">
        <v>35</v>
      </c>
      <c r="G107" s="40" t="s">
        <v>168</v>
      </c>
      <c r="H107" s="40" t="s">
        <v>59</v>
      </c>
      <c r="I107" s="40" t="s">
        <v>169</v>
      </c>
      <c r="J107" s="40" t="s">
        <v>37</v>
      </c>
      <c r="K107" s="40" t="s">
        <v>38</v>
      </c>
      <c r="L107" s="30" t="s">
        <v>170</v>
      </c>
      <c r="M107" s="40" t="s">
        <v>69</v>
      </c>
      <c r="N107" s="40" t="s">
        <v>41</v>
      </c>
      <c r="O107" s="40" t="s">
        <v>42</v>
      </c>
      <c r="P107" s="40" t="s">
        <v>42</v>
      </c>
      <c r="Q107" s="40" t="s">
        <v>42</v>
      </c>
      <c r="R107" s="40" t="s">
        <v>42</v>
      </c>
      <c r="S107" s="40" t="s">
        <v>42</v>
      </c>
      <c r="T107" s="40" t="s">
        <v>42</v>
      </c>
      <c r="U107" s="40" t="s">
        <v>42</v>
      </c>
      <c r="V107" s="40" t="s">
        <v>42</v>
      </c>
      <c r="W107" s="42" t="s">
        <v>42</v>
      </c>
      <c r="X107" s="43"/>
      <c r="Y107" s="44" t="str">
        <f>HYPERLINK("testigos/CNCS-97.pdf","CNCS-97")</f>
        <v>CNCS-97</v>
      </c>
    </row>
    <row r="108" spans="1:25" s="45" customFormat="1" ht="25.05" customHeight="1" x14ac:dyDescent="0.3">
      <c r="A108" s="40" t="s">
        <v>398</v>
      </c>
      <c r="B108" s="40" t="s">
        <v>32</v>
      </c>
      <c r="C108" s="40" t="s">
        <v>33</v>
      </c>
      <c r="D108" s="41">
        <v>43026</v>
      </c>
      <c r="E108" s="40" t="s">
        <v>62</v>
      </c>
      <c r="F108" s="40" t="s">
        <v>35</v>
      </c>
      <c r="G108" s="40" t="s">
        <v>72</v>
      </c>
      <c r="H108" s="40" t="s">
        <v>59</v>
      </c>
      <c r="I108" s="40" t="s">
        <v>65</v>
      </c>
      <c r="J108" s="40" t="s">
        <v>377</v>
      </c>
      <c r="K108" s="40" t="s">
        <v>38</v>
      </c>
      <c r="L108" s="30" t="s">
        <v>317</v>
      </c>
      <c r="M108" s="40" t="s">
        <v>69</v>
      </c>
      <c r="N108" s="40" t="s">
        <v>41</v>
      </c>
      <c r="O108" s="40" t="s">
        <v>42</v>
      </c>
      <c r="P108" s="40" t="s">
        <v>42</v>
      </c>
      <c r="Q108" s="40" t="s">
        <v>42</v>
      </c>
      <c r="R108" s="40" t="s">
        <v>42</v>
      </c>
      <c r="S108" s="40" t="s">
        <v>42</v>
      </c>
      <c r="T108" s="40" t="s">
        <v>42</v>
      </c>
      <c r="U108" s="40" t="s">
        <v>42</v>
      </c>
      <c r="V108" s="40" t="s">
        <v>42</v>
      </c>
      <c r="W108" s="42" t="s">
        <v>42</v>
      </c>
      <c r="X108" s="43"/>
      <c r="Y108" s="44" t="str">
        <f>HYPERLINK("testigos/COA-17.pdf","COA-17")</f>
        <v>COA-17</v>
      </c>
    </row>
    <row r="109" spans="1:25" s="45" customFormat="1" ht="25.05" customHeight="1" x14ac:dyDescent="0.3">
      <c r="A109" s="40" t="s">
        <v>399</v>
      </c>
      <c r="B109" s="40" t="s">
        <v>32</v>
      </c>
      <c r="C109" s="40" t="s">
        <v>33</v>
      </c>
      <c r="D109" s="41">
        <v>43026</v>
      </c>
      <c r="E109" s="40" t="s">
        <v>62</v>
      </c>
      <c r="F109" s="40" t="s">
        <v>35</v>
      </c>
      <c r="G109" s="40" t="s">
        <v>72</v>
      </c>
      <c r="H109" s="40" t="s">
        <v>73</v>
      </c>
      <c r="I109" s="40" t="s">
        <v>65</v>
      </c>
      <c r="J109" s="40" t="s">
        <v>37</v>
      </c>
      <c r="K109" s="40" t="s">
        <v>38</v>
      </c>
      <c r="L109" s="30" t="s">
        <v>400</v>
      </c>
      <c r="M109" s="40" t="s">
        <v>69</v>
      </c>
      <c r="N109" s="40" t="s">
        <v>41</v>
      </c>
      <c r="O109" s="40" t="s">
        <v>42</v>
      </c>
      <c r="P109" s="40" t="s">
        <v>42</v>
      </c>
      <c r="Q109" s="40" t="s">
        <v>42</v>
      </c>
      <c r="R109" s="40" t="s">
        <v>42</v>
      </c>
      <c r="S109" s="40" t="s">
        <v>42</v>
      </c>
      <c r="T109" s="40" t="s">
        <v>42</v>
      </c>
      <c r="U109" s="40" t="s">
        <v>42</v>
      </c>
      <c r="V109" s="40" t="s">
        <v>42</v>
      </c>
      <c r="W109" s="42" t="s">
        <v>42</v>
      </c>
      <c r="X109" s="43" t="s">
        <v>401</v>
      </c>
      <c r="Y109" s="44" t="str">
        <f>HYPERLINK("testigos/COA-19.pdf","COA-19")</f>
        <v>COA-19</v>
      </c>
    </row>
    <row r="110" spans="1:25" s="45" customFormat="1" ht="25.05" customHeight="1" x14ac:dyDescent="0.3">
      <c r="A110" s="40" t="s">
        <v>402</v>
      </c>
      <c r="B110" s="40" t="s">
        <v>32</v>
      </c>
      <c r="C110" s="40" t="s">
        <v>33</v>
      </c>
      <c r="D110" s="41">
        <v>43026</v>
      </c>
      <c r="E110" s="40" t="s">
        <v>34</v>
      </c>
      <c r="F110" s="40" t="s">
        <v>35</v>
      </c>
      <c r="G110" s="40" t="s">
        <v>72</v>
      </c>
      <c r="H110" s="40" t="s">
        <v>178</v>
      </c>
      <c r="I110" s="40" t="s">
        <v>179</v>
      </c>
      <c r="J110" s="40" t="s">
        <v>179</v>
      </c>
      <c r="K110" s="40" t="s">
        <v>38</v>
      </c>
      <c r="L110" s="30" t="s">
        <v>403</v>
      </c>
      <c r="M110" s="40" t="s">
        <v>69</v>
      </c>
      <c r="N110" s="40" t="s">
        <v>41</v>
      </c>
      <c r="O110" s="40" t="s">
        <v>42</v>
      </c>
      <c r="P110" s="40" t="s">
        <v>42</v>
      </c>
      <c r="Q110" s="40" t="s">
        <v>42</v>
      </c>
      <c r="R110" s="40" t="s">
        <v>42</v>
      </c>
      <c r="S110" s="40" t="s">
        <v>42</v>
      </c>
      <c r="T110" s="40" t="s">
        <v>42</v>
      </c>
      <c r="U110" s="40" t="s">
        <v>42</v>
      </c>
      <c r="V110" s="40" t="s">
        <v>42</v>
      </c>
      <c r="W110" s="42" t="s">
        <v>42</v>
      </c>
      <c r="X110" s="43"/>
      <c r="Y110" s="44" t="str">
        <f>HYPERLINK("testigos/CNCS-100.pdf","CNCS-100")</f>
        <v>CNCS-100</v>
      </c>
    </row>
    <row r="111" spans="1:25" s="45" customFormat="1" ht="25.05" customHeight="1" x14ac:dyDescent="0.3">
      <c r="A111" s="40" t="s">
        <v>404</v>
      </c>
      <c r="B111" s="40" t="s">
        <v>32</v>
      </c>
      <c r="C111" s="40" t="s">
        <v>33</v>
      </c>
      <c r="D111" s="41">
        <v>43026</v>
      </c>
      <c r="E111" s="40" t="s">
        <v>62</v>
      </c>
      <c r="F111" s="40" t="s">
        <v>35</v>
      </c>
      <c r="G111" s="40" t="s">
        <v>72</v>
      </c>
      <c r="H111" s="40" t="s">
        <v>136</v>
      </c>
      <c r="I111" s="40" t="s">
        <v>194</v>
      </c>
      <c r="J111" s="40" t="s">
        <v>377</v>
      </c>
      <c r="K111" s="40" t="s">
        <v>179</v>
      </c>
      <c r="L111" s="30" t="s">
        <v>317</v>
      </c>
      <c r="M111" s="40" t="s">
        <v>69</v>
      </c>
      <c r="N111" s="40" t="s">
        <v>41</v>
      </c>
      <c r="O111" s="40" t="s">
        <v>42</v>
      </c>
      <c r="P111" s="40" t="s">
        <v>42</v>
      </c>
      <c r="Q111" s="40" t="s">
        <v>42</v>
      </c>
      <c r="R111" s="40" t="s">
        <v>42</v>
      </c>
      <c r="S111" s="40" t="s">
        <v>42</v>
      </c>
      <c r="T111" s="40" t="s">
        <v>42</v>
      </c>
      <c r="U111" s="40" t="s">
        <v>42</v>
      </c>
      <c r="V111" s="40" t="s">
        <v>42</v>
      </c>
      <c r="W111" s="42" t="s">
        <v>42</v>
      </c>
      <c r="X111" s="43"/>
      <c r="Y111" s="44" t="str">
        <f>HYPERLINK("testigos/COA-15.pdf","COA-15")</f>
        <v>COA-15</v>
      </c>
    </row>
    <row r="112" spans="1:25" s="45" customFormat="1" ht="25.05" customHeight="1" x14ac:dyDescent="0.3">
      <c r="A112" s="40" t="s">
        <v>405</v>
      </c>
      <c r="B112" s="40" t="s">
        <v>32</v>
      </c>
      <c r="C112" s="40" t="s">
        <v>33</v>
      </c>
      <c r="D112" s="41">
        <v>43026</v>
      </c>
      <c r="E112" s="40" t="s">
        <v>62</v>
      </c>
      <c r="F112" s="40" t="s">
        <v>35</v>
      </c>
      <c r="G112" s="40" t="s">
        <v>72</v>
      </c>
      <c r="H112" s="40" t="s">
        <v>73</v>
      </c>
      <c r="I112" s="40" t="s">
        <v>65</v>
      </c>
      <c r="J112" s="40" t="s">
        <v>179</v>
      </c>
      <c r="K112" s="40" t="s">
        <v>38</v>
      </c>
      <c r="L112" s="30" t="s">
        <v>403</v>
      </c>
      <c r="M112" s="40" t="s">
        <v>69</v>
      </c>
      <c r="N112" s="40" t="s">
        <v>41</v>
      </c>
      <c r="O112" s="40" t="s">
        <v>42</v>
      </c>
      <c r="P112" s="40" t="s">
        <v>42</v>
      </c>
      <c r="Q112" s="40" t="s">
        <v>42</v>
      </c>
      <c r="R112" s="40" t="s">
        <v>42</v>
      </c>
      <c r="S112" s="40" t="s">
        <v>42</v>
      </c>
      <c r="T112" s="40" t="s">
        <v>42</v>
      </c>
      <c r="U112" s="40" t="s">
        <v>42</v>
      </c>
      <c r="V112" s="40" t="s">
        <v>42</v>
      </c>
      <c r="W112" s="42" t="s">
        <v>42</v>
      </c>
      <c r="X112" s="43"/>
      <c r="Y112" s="44" t="str">
        <f>HYPERLINK("testigos/COA-21.pdf","COA-21")</f>
        <v>COA-21</v>
      </c>
    </row>
    <row r="113" spans="1:25" s="45" customFormat="1" ht="25.05" customHeight="1" x14ac:dyDescent="0.3">
      <c r="A113" s="40" t="s">
        <v>406</v>
      </c>
      <c r="B113" s="40" t="s">
        <v>32</v>
      </c>
      <c r="C113" s="40" t="s">
        <v>33</v>
      </c>
      <c r="D113" s="41">
        <v>43026</v>
      </c>
      <c r="E113" s="40" t="s">
        <v>134</v>
      </c>
      <c r="F113" s="40" t="s">
        <v>35</v>
      </c>
      <c r="G113" s="40" t="s">
        <v>34</v>
      </c>
      <c r="H113" s="40" t="s">
        <v>94</v>
      </c>
      <c r="I113" s="40" t="s">
        <v>407</v>
      </c>
      <c r="J113" s="40" t="s">
        <v>37</v>
      </c>
      <c r="K113" s="40" t="s">
        <v>38</v>
      </c>
      <c r="L113" s="30" t="s">
        <v>400</v>
      </c>
      <c r="M113" s="40" t="s">
        <v>69</v>
      </c>
      <c r="N113" s="40" t="s">
        <v>41</v>
      </c>
      <c r="O113" s="40" t="s">
        <v>42</v>
      </c>
      <c r="P113" s="40" t="s">
        <v>42</v>
      </c>
      <c r="Q113" s="40" t="s">
        <v>42</v>
      </c>
      <c r="R113" s="40" t="s">
        <v>42</v>
      </c>
      <c r="S113" s="40" t="s">
        <v>42</v>
      </c>
      <c r="T113" s="40" t="s">
        <v>42</v>
      </c>
      <c r="U113" s="40" t="s">
        <v>42</v>
      </c>
      <c r="V113" s="40" t="s">
        <v>42</v>
      </c>
      <c r="W113" s="42" t="s">
        <v>42</v>
      </c>
      <c r="X113" s="43"/>
      <c r="Y113" s="44" t="str">
        <f>HYPERLINK("testigos/SLP-9.pdf","SLP-9")</f>
        <v>SLP-9</v>
      </c>
    </row>
    <row r="114" spans="1:25" s="45" customFormat="1" ht="25.05" customHeight="1" x14ac:dyDescent="0.3">
      <c r="A114" s="40" t="s">
        <v>408</v>
      </c>
      <c r="B114" s="40" t="s">
        <v>32</v>
      </c>
      <c r="C114" s="40" t="s">
        <v>33</v>
      </c>
      <c r="D114" s="41">
        <v>43026</v>
      </c>
      <c r="E114" s="40" t="s">
        <v>34</v>
      </c>
      <c r="F114" s="40" t="s">
        <v>35</v>
      </c>
      <c r="G114" s="40" t="s">
        <v>72</v>
      </c>
      <c r="H114" s="40" t="s">
        <v>220</v>
      </c>
      <c r="I114" s="40" t="s">
        <v>90</v>
      </c>
      <c r="J114" s="40" t="s">
        <v>377</v>
      </c>
      <c r="K114" s="40" t="s">
        <v>38</v>
      </c>
      <c r="L114" s="30" t="s">
        <v>400</v>
      </c>
      <c r="M114" s="40" t="s">
        <v>69</v>
      </c>
      <c r="N114" s="40" t="s">
        <v>41</v>
      </c>
      <c r="O114" s="40" t="s">
        <v>42</v>
      </c>
      <c r="P114" s="40" t="s">
        <v>42</v>
      </c>
      <c r="Q114" s="40" t="s">
        <v>42</v>
      </c>
      <c r="R114" s="40" t="s">
        <v>42</v>
      </c>
      <c r="S114" s="40" t="s">
        <v>42</v>
      </c>
      <c r="T114" s="40" t="s">
        <v>42</v>
      </c>
      <c r="U114" s="40" t="s">
        <v>42</v>
      </c>
      <c r="V114" s="40" t="s">
        <v>42</v>
      </c>
      <c r="W114" s="42" t="s">
        <v>42</v>
      </c>
      <c r="X114" s="43"/>
      <c r="Y114" s="44" t="str">
        <f>HYPERLINK("testigos/CNCS-101.pdf","CNCS-101")</f>
        <v>CNCS-101</v>
      </c>
    </row>
    <row r="115" spans="1:25" s="45" customFormat="1" ht="25.05" customHeight="1" x14ac:dyDescent="0.3">
      <c r="A115" s="40" t="s">
        <v>409</v>
      </c>
      <c r="B115" s="40" t="s">
        <v>32</v>
      </c>
      <c r="C115" s="40" t="s">
        <v>33</v>
      </c>
      <c r="D115" s="41">
        <v>43026</v>
      </c>
      <c r="E115" s="40" t="s">
        <v>34</v>
      </c>
      <c r="F115" s="40" t="s">
        <v>35</v>
      </c>
      <c r="G115" s="40" t="s">
        <v>34</v>
      </c>
      <c r="H115" s="40" t="s">
        <v>410</v>
      </c>
      <c r="I115" s="40" t="s">
        <v>37</v>
      </c>
      <c r="J115" s="40" t="s">
        <v>377</v>
      </c>
      <c r="K115" s="40" t="s">
        <v>38</v>
      </c>
      <c r="L115" s="30" t="s">
        <v>411</v>
      </c>
      <c r="M115" s="40" t="s">
        <v>69</v>
      </c>
      <c r="N115" s="40" t="s">
        <v>41</v>
      </c>
      <c r="O115" s="40" t="s">
        <v>42</v>
      </c>
      <c r="P115" s="40" t="s">
        <v>42</v>
      </c>
      <c r="Q115" s="40" t="s">
        <v>42</v>
      </c>
      <c r="R115" s="40" t="s">
        <v>42</v>
      </c>
      <c r="S115" s="40" t="s">
        <v>42</v>
      </c>
      <c r="T115" s="40" t="s">
        <v>42</v>
      </c>
      <c r="U115" s="40" t="s">
        <v>42</v>
      </c>
      <c r="V115" s="40" t="s">
        <v>42</v>
      </c>
      <c r="W115" s="42" t="s">
        <v>42</v>
      </c>
      <c r="X115" s="43"/>
      <c r="Y115" s="44" t="str">
        <f>HYPERLINK("testigos/CNCS-95.pdf","CNCS-95")</f>
        <v>CNCS-95</v>
      </c>
    </row>
    <row r="116" spans="1:25" s="45" customFormat="1" ht="25.05" customHeight="1" x14ac:dyDescent="0.3">
      <c r="A116" s="40" t="s">
        <v>412</v>
      </c>
      <c r="B116" s="40" t="s">
        <v>32</v>
      </c>
      <c r="C116" s="40" t="s">
        <v>33</v>
      </c>
      <c r="D116" s="41">
        <v>43026</v>
      </c>
      <c r="E116" s="40" t="s">
        <v>34</v>
      </c>
      <c r="F116" s="40" t="s">
        <v>35</v>
      </c>
      <c r="G116" s="40" t="s">
        <v>34</v>
      </c>
      <c r="H116" s="40" t="s">
        <v>413</v>
      </c>
      <c r="I116" s="40" t="s">
        <v>37</v>
      </c>
      <c r="J116" s="40" t="s">
        <v>377</v>
      </c>
      <c r="K116" s="40" t="s">
        <v>38</v>
      </c>
      <c r="L116" s="30" t="s">
        <v>317</v>
      </c>
      <c r="M116" s="40" t="s">
        <v>69</v>
      </c>
      <c r="N116" s="40" t="s">
        <v>41</v>
      </c>
      <c r="O116" s="40" t="s">
        <v>42</v>
      </c>
      <c r="P116" s="40" t="s">
        <v>42</v>
      </c>
      <c r="Q116" s="40" t="s">
        <v>42</v>
      </c>
      <c r="R116" s="40" t="s">
        <v>42</v>
      </c>
      <c r="S116" s="40" t="s">
        <v>42</v>
      </c>
      <c r="T116" s="40" t="s">
        <v>42</v>
      </c>
      <c r="U116" s="40" t="s">
        <v>42</v>
      </c>
      <c r="V116" s="40" t="s">
        <v>42</v>
      </c>
      <c r="W116" s="42" t="s">
        <v>42</v>
      </c>
      <c r="X116" s="43"/>
      <c r="Y116" s="44" t="str">
        <f>HYPERLINK("testigos/CNCS-96.pdf","CNCS-96")</f>
        <v>CNCS-96</v>
      </c>
    </row>
    <row r="117" spans="1:25" s="45" customFormat="1" ht="25.05" customHeight="1" x14ac:dyDescent="0.3">
      <c r="A117" s="40" t="s">
        <v>414</v>
      </c>
      <c r="B117" s="40" t="s">
        <v>32</v>
      </c>
      <c r="C117" s="40" t="s">
        <v>33</v>
      </c>
      <c r="D117" s="41">
        <v>43026</v>
      </c>
      <c r="E117" s="40" t="s">
        <v>34</v>
      </c>
      <c r="F117" s="40" t="s">
        <v>35</v>
      </c>
      <c r="G117" s="40" t="s">
        <v>347</v>
      </c>
      <c r="H117" s="40" t="s">
        <v>136</v>
      </c>
      <c r="I117" s="40" t="s">
        <v>337</v>
      </c>
      <c r="J117" s="40" t="s">
        <v>415</v>
      </c>
      <c r="K117" s="40" t="s">
        <v>38</v>
      </c>
      <c r="L117" s="30" t="s">
        <v>416</v>
      </c>
      <c r="M117" s="40" t="s">
        <v>55</v>
      </c>
      <c r="N117" s="40" t="s">
        <v>41</v>
      </c>
      <c r="O117" s="40" t="s">
        <v>42</v>
      </c>
      <c r="P117" s="40" t="s">
        <v>42</v>
      </c>
      <c r="Q117" s="40" t="s">
        <v>49</v>
      </c>
      <c r="R117" s="40" t="s">
        <v>42</v>
      </c>
      <c r="S117" s="40" t="s">
        <v>42</v>
      </c>
      <c r="T117" s="40" t="s">
        <v>42</v>
      </c>
      <c r="U117" s="40" t="s">
        <v>42</v>
      </c>
      <c r="V117" s="40" t="s">
        <v>42</v>
      </c>
      <c r="W117" s="42" t="s">
        <v>42</v>
      </c>
      <c r="X117" s="43" t="s">
        <v>417</v>
      </c>
      <c r="Y117" s="44" t="str">
        <f>HYPERLINK("testigos/CNCS-98.pdf","CNCS-98")</f>
        <v>CNCS-98</v>
      </c>
    </row>
    <row r="118" spans="1:25" s="45" customFormat="1" ht="25.05" customHeight="1" x14ac:dyDescent="0.3">
      <c r="A118" s="40" t="s">
        <v>418</v>
      </c>
      <c r="B118" s="40" t="s">
        <v>32</v>
      </c>
      <c r="C118" s="40" t="s">
        <v>33</v>
      </c>
      <c r="D118" s="41">
        <v>43026</v>
      </c>
      <c r="E118" s="40" t="s">
        <v>57</v>
      </c>
      <c r="F118" s="40" t="s">
        <v>35</v>
      </c>
      <c r="G118" s="40" t="s">
        <v>419</v>
      </c>
      <c r="H118" s="40" t="s">
        <v>220</v>
      </c>
      <c r="I118" s="40" t="s">
        <v>420</v>
      </c>
      <c r="J118" s="40" t="s">
        <v>377</v>
      </c>
      <c r="K118" s="40" t="s">
        <v>38</v>
      </c>
      <c r="L118" s="30" t="s">
        <v>400</v>
      </c>
      <c r="M118" s="40" t="s">
        <v>69</v>
      </c>
      <c r="N118" s="40" t="s">
        <v>41</v>
      </c>
      <c r="O118" s="40" t="s">
        <v>42</v>
      </c>
      <c r="P118" s="40" t="s">
        <v>42</v>
      </c>
      <c r="Q118" s="40" t="s">
        <v>42</v>
      </c>
      <c r="R118" s="40" t="s">
        <v>42</v>
      </c>
      <c r="S118" s="40" t="s">
        <v>42</v>
      </c>
      <c r="T118" s="40" t="s">
        <v>42</v>
      </c>
      <c r="U118" s="40" t="s">
        <v>42</v>
      </c>
      <c r="V118" s="40" t="s">
        <v>42</v>
      </c>
      <c r="W118" s="42" t="s">
        <v>42</v>
      </c>
      <c r="X118" s="43"/>
      <c r="Y118" s="44" t="str">
        <f>HYPERLINK("testigos/YUC-6.pdf","YUC-6")</f>
        <v>YUC-6</v>
      </c>
    </row>
    <row r="119" spans="1:25" s="45" customFormat="1" ht="25.05" customHeight="1" x14ac:dyDescent="0.3">
      <c r="A119" s="40" t="s">
        <v>421</v>
      </c>
      <c r="B119" s="40" t="s">
        <v>32</v>
      </c>
      <c r="C119" s="40" t="s">
        <v>33</v>
      </c>
      <c r="D119" s="41">
        <v>43026</v>
      </c>
      <c r="E119" s="40" t="s">
        <v>62</v>
      </c>
      <c r="F119" s="40" t="s">
        <v>35</v>
      </c>
      <c r="G119" s="40" t="s">
        <v>34</v>
      </c>
      <c r="H119" s="40" t="s">
        <v>101</v>
      </c>
      <c r="I119" s="40" t="s">
        <v>65</v>
      </c>
      <c r="J119" s="40" t="s">
        <v>190</v>
      </c>
      <c r="K119" s="40" t="s">
        <v>38</v>
      </c>
      <c r="L119" s="30" t="s">
        <v>38</v>
      </c>
      <c r="M119" s="40" t="s">
        <v>55</v>
      </c>
      <c r="N119" s="40" t="s">
        <v>41</v>
      </c>
      <c r="O119" s="40" t="s">
        <v>42</v>
      </c>
      <c r="P119" s="40" t="s">
        <v>42</v>
      </c>
      <c r="Q119" s="40" t="s">
        <v>42</v>
      </c>
      <c r="R119" s="40" t="s">
        <v>42</v>
      </c>
      <c r="S119" s="40" t="s">
        <v>42</v>
      </c>
      <c r="T119" s="40" t="s">
        <v>49</v>
      </c>
      <c r="U119" s="40" t="s">
        <v>42</v>
      </c>
      <c r="V119" s="40" t="s">
        <v>42</v>
      </c>
      <c r="W119" s="42" t="s">
        <v>42</v>
      </c>
      <c r="X119" s="43"/>
      <c r="Y119" s="44" t="str">
        <f>HYPERLINK("testigos/COA-13.pdf","COA-13")</f>
        <v>COA-13</v>
      </c>
    </row>
    <row r="120" spans="1:25" s="45" customFormat="1" ht="25.05" customHeight="1" x14ac:dyDescent="0.3">
      <c r="A120" s="40" t="s">
        <v>422</v>
      </c>
      <c r="B120" s="40" t="s">
        <v>32</v>
      </c>
      <c r="C120" s="40" t="s">
        <v>33</v>
      </c>
      <c r="D120" s="41">
        <v>43026</v>
      </c>
      <c r="E120" s="40" t="s">
        <v>76</v>
      </c>
      <c r="F120" s="40" t="s">
        <v>35</v>
      </c>
      <c r="G120" s="40" t="s">
        <v>77</v>
      </c>
      <c r="H120" s="40" t="s">
        <v>64</v>
      </c>
      <c r="I120" s="40" t="s">
        <v>78</v>
      </c>
      <c r="J120" s="40" t="s">
        <v>190</v>
      </c>
      <c r="K120" s="40" t="s">
        <v>38</v>
      </c>
      <c r="L120" s="30" t="s">
        <v>38</v>
      </c>
      <c r="M120" s="40" t="s">
        <v>55</v>
      </c>
      <c r="N120" s="40" t="s">
        <v>41</v>
      </c>
      <c r="O120" s="40" t="s">
        <v>49</v>
      </c>
      <c r="P120" s="40" t="s">
        <v>42</v>
      </c>
      <c r="Q120" s="40" t="s">
        <v>49</v>
      </c>
      <c r="R120" s="40" t="s">
        <v>42</v>
      </c>
      <c r="S120" s="40" t="s">
        <v>42</v>
      </c>
      <c r="T120" s="40" t="s">
        <v>42</v>
      </c>
      <c r="U120" s="40" t="s">
        <v>49</v>
      </c>
      <c r="V120" s="40" t="s">
        <v>42</v>
      </c>
      <c r="W120" s="42" t="s">
        <v>42</v>
      </c>
      <c r="X120" s="43"/>
      <c r="Y120" s="44" t="str">
        <f>HYPERLINK("testigos/PUE-21.pdf","PUE-21")</f>
        <v>PUE-21</v>
      </c>
    </row>
    <row r="121" spans="1:25" s="45" customFormat="1" ht="25.05" customHeight="1" x14ac:dyDescent="0.3">
      <c r="A121" s="40" t="s">
        <v>423</v>
      </c>
      <c r="B121" s="40" t="s">
        <v>32</v>
      </c>
      <c r="C121" s="40" t="s">
        <v>33</v>
      </c>
      <c r="D121" s="41">
        <v>43026</v>
      </c>
      <c r="E121" s="40" t="s">
        <v>57</v>
      </c>
      <c r="F121" s="40" t="s">
        <v>35</v>
      </c>
      <c r="G121" s="40" t="s">
        <v>34</v>
      </c>
      <c r="H121" s="40" t="s">
        <v>89</v>
      </c>
      <c r="I121" s="40" t="s">
        <v>60</v>
      </c>
      <c r="J121" s="40" t="s">
        <v>190</v>
      </c>
      <c r="K121" s="40" t="s">
        <v>38</v>
      </c>
      <c r="L121" s="30" t="s">
        <v>38</v>
      </c>
      <c r="M121" s="40" t="s">
        <v>55</v>
      </c>
      <c r="N121" s="40" t="s">
        <v>41</v>
      </c>
      <c r="O121" s="40" t="s">
        <v>42</v>
      </c>
      <c r="P121" s="40" t="s">
        <v>42</v>
      </c>
      <c r="Q121" s="40" t="s">
        <v>42</v>
      </c>
      <c r="R121" s="40" t="s">
        <v>42</v>
      </c>
      <c r="S121" s="40" t="s">
        <v>49</v>
      </c>
      <c r="T121" s="40" t="s">
        <v>42</v>
      </c>
      <c r="U121" s="40" t="s">
        <v>42</v>
      </c>
      <c r="V121" s="40" t="s">
        <v>42</v>
      </c>
      <c r="W121" s="42" t="s">
        <v>42</v>
      </c>
      <c r="X121" s="43"/>
      <c r="Y121" s="44" t="str">
        <f>HYPERLINK("testigos/YUC-7.pdf","YUC-7")</f>
        <v>YUC-7</v>
      </c>
    </row>
    <row r="122" spans="1:25" s="45" customFormat="1" ht="25.05" customHeight="1" x14ac:dyDescent="0.3">
      <c r="A122" s="40" t="s">
        <v>424</v>
      </c>
      <c r="B122" s="40" t="s">
        <v>32</v>
      </c>
      <c r="C122" s="40" t="s">
        <v>33</v>
      </c>
      <c r="D122" s="41">
        <v>43026</v>
      </c>
      <c r="E122" s="40" t="s">
        <v>62</v>
      </c>
      <c r="F122" s="40" t="s">
        <v>35</v>
      </c>
      <c r="G122" s="40" t="s">
        <v>425</v>
      </c>
      <c r="H122" s="40" t="s">
        <v>220</v>
      </c>
      <c r="I122" s="40" t="s">
        <v>194</v>
      </c>
      <c r="J122" s="40" t="s">
        <v>91</v>
      </c>
      <c r="K122" s="40" t="s">
        <v>91</v>
      </c>
      <c r="L122" s="30" t="s">
        <v>426</v>
      </c>
      <c r="M122" s="40" t="s">
        <v>69</v>
      </c>
      <c r="N122" s="40" t="s">
        <v>41</v>
      </c>
      <c r="O122" s="40" t="s">
        <v>49</v>
      </c>
      <c r="P122" s="40" t="s">
        <v>42</v>
      </c>
      <c r="Q122" s="40" t="s">
        <v>42</v>
      </c>
      <c r="R122" s="40" t="s">
        <v>42</v>
      </c>
      <c r="S122" s="40" t="s">
        <v>42</v>
      </c>
      <c r="T122" s="40" t="s">
        <v>49</v>
      </c>
      <c r="U122" s="40" t="s">
        <v>42</v>
      </c>
      <c r="V122" s="40" t="s">
        <v>42</v>
      </c>
      <c r="W122" s="42" t="s">
        <v>42</v>
      </c>
      <c r="X122" s="43"/>
      <c r="Y122" s="44" t="str">
        <f>HYPERLINK("testigos/COA-14.pdf","COA-14")</f>
        <v>COA-14</v>
      </c>
    </row>
    <row r="123" spans="1:25" s="45" customFormat="1" ht="25.05" customHeight="1" x14ac:dyDescent="0.3">
      <c r="A123" s="40" t="s">
        <v>427</v>
      </c>
      <c r="B123" s="40" t="s">
        <v>32</v>
      </c>
      <c r="C123" s="40" t="s">
        <v>33</v>
      </c>
      <c r="D123" s="41">
        <v>43026</v>
      </c>
      <c r="E123" s="40" t="s">
        <v>105</v>
      </c>
      <c r="F123" s="40" t="s">
        <v>35</v>
      </c>
      <c r="G123" s="40" t="s">
        <v>34</v>
      </c>
      <c r="H123" s="40" t="s">
        <v>428</v>
      </c>
      <c r="I123" s="40" t="s">
        <v>429</v>
      </c>
      <c r="J123" s="40" t="s">
        <v>429</v>
      </c>
      <c r="K123" s="40" t="s">
        <v>38</v>
      </c>
      <c r="L123" s="30" t="s">
        <v>38</v>
      </c>
      <c r="M123" s="40" t="s">
        <v>55</v>
      </c>
      <c r="N123" s="40" t="s">
        <v>41</v>
      </c>
      <c r="O123" s="40" t="s">
        <v>42</v>
      </c>
      <c r="P123" s="40" t="s">
        <v>42</v>
      </c>
      <c r="Q123" s="40" t="s">
        <v>42</v>
      </c>
      <c r="R123" s="40" t="s">
        <v>42</v>
      </c>
      <c r="S123" s="40" t="s">
        <v>42</v>
      </c>
      <c r="T123" s="40" t="s">
        <v>42</v>
      </c>
      <c r="U123" s="40" t="s">
        <v>42</v>
      </c>
      <c r="V123" s="40" t="s">
        <v>42</v>
      </c>
      <c r="W123" s="42" t="s">
        <v>42</v>
      </c>
      <c r="X123" s="43" t="s">
        <v>430</v>
      </c>
      <c r="Y123" s="44" t="str">
        <f>HYPERLINK("testigos/NL-6.pdf","NL-6")</f>
        <v>NL-6</v>
      </c>
    </row>
    <row r="124" spans="1:25" s="45" customFormat="1" ht="25.05" customHeight="1" x14ac:dyDescent="0.3">
      <c r="A124" s="40" t="s">
        <v>431</v>
      </c>
      <c r="B124" s="40" t="s">
        <v>32</v>
      </c>
      <c r="C124" s="40" t="s">
        <v>33</v>
      </c>
      <c r="D124" s="41">
        <v>43017</v>
      </c>
      <c r="E124" s="40" t="s">
        <v>76</v>
      </c>
      <c r="F124" s="40" t="s">
        <v>35</v>
      </c>
      <c r="G124" s="40" t="s">
        <v>135</v>
      </c>
      <c r="H124" s="40" t="s">
        <v>73</v>
      </c>
      <c r="I124" s="40" t="s">
        <v>116</v>
      </c>
      <c r="J124" s="40" t="s">
        <v>338</v>
      </c>
      <c r="K124" s="40" t="s">
        <v>38</v>
      </c>
      <c r="L124" s="40" t="s">
        <v>432</v>
      </c>
      <c r="M124" s="40" t="s">
        <v>55</v>
      </c>
      <c r="N124" s="40" t="s">
        <v>41</v>
      </c>
      <c r="O124" s="40" t="s">
        <v>49</v>
      </c>
      <c r="P124" s="40" t="s">
        <v>42</v>
      </c>
      <c r="Q124" s="40" t="s">
        <v>49</v>
      </c>
      <c r="R124" s="40" t="s">
        <v>49</v>
      </c>
      <c r="S124" s="40" t="s">
        <v>42</v>
      </c>
      <c r="T124" s="40" t="s">
        <v>49</v>
      </c>
      <c r="U124" s="40" t="s">
        <v>49</v>
      </c>
      <c r="V124" s="40" t="s">
        <v>49</v>
      </c>
      <c r="W124" s="42" t="s">
        <v>42</v>
      </c>
      <c r="X124" s="43" t="s">
        <v>433</v>
      </c>
      <c r="Y124" s="44" t="str">
        <f>HYPERLINK("testigos/PUE-9.pdf","PUE-9")</f>
        <v>PUE-9</v>
      </c>
    </row>
  </sheetData>
  <mergeCells count="31">
    <mergeCell ref="O3:O4"/>
    <mergeCell ref="P3:P4"/>
    <mergeCell ref="Q3:Q4"/>
    <mergeCell ref="X3:X4"/>
    <mergeCell ref="Y3:Y4"/>
    <mergeCell ref="S3:S4"/>
    <mergeCell ref="T3:T4"/>
    <mergeCell ref="U3:U4"/>
    <mergeCell ref="V3:V4"/>
    <mergeCell ref="W3:W4"/>
    <mergeCell ref="J3:J4"/>
    <mergeCell ref="K3:K4"/>
    <mergeCell ref="L3:L4"/>
    <mergeCell ref="M3:M4"/>
    <mergeCell ref="N3:N4"/>
    <mergeCell ref="F3:F4"/>
    <mergeCell ref="A1:Y1"/>
    <mergeCell ref="A2:H2"/>
    <mergeCell ref="I2:L2"/>
    <mergeCell ref="M2:N2"/>
    <mergeCell ref="O2:W2"/>
    <mergeCell ref="X2:Y2"/>
    <mergeCell ref="A3:A4"/>
    <mergeCell ref="B3:B4"/>
    <mergeCell ref="C3:C4"/>
    <mergeCell ref="D3:D4"/>
    <mergeCell ref="E3:E4"/>
    <mergeCell ref="R3:R4"/>
    <mergeCell ref="G3:G4"/>
    <mergeCell ref="H3:H4"/>
    <mergeCell ref="I3:I4"/>
  </mergeCells>
  <printOptions horizontalCentered="1"/>
  <pageMargins left="0.31496062992125984" right="0.11811023622047245" top="0.74803149606299213" bottom="0.74803149606299213" header="0.31496062992125984" footer="0.31496062992125984"/>
  <pageSetup scale="2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Anexo-monitoreo</vt:lpstr>
      <vt:lpstr>'Anexo-monitoreo'!Títulos_a_imprimir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Luis Mendoza Oviedo</cp:lastModifiedBy>
  <cp:lastPrinted>2017-10-27T15:39:00Z</cp:lastPrinted>
  <dcterms:created xsi:type="dcterms:W3CDTF">2014-03-07T16:08:25Z</dcterms:created>
  <dcterms:modified xsi:type="dcterms:W3CDTF">2017-10-27T15:39:01Z</dcterms:modified>
</cp:coreProperties>
</file>