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mian.nieto\Downloads\ANEXOS 2025\"/>
    </mc:Choice>
  </mc:AlternateContent>
  <xr:revisionPtr revIDLastSave="0" documentId="13_ncr:1_{E51AFBE2-5C32-41B0-AFE7-029CB5535561}" xr6:coauthVersionLast="47" xr6:coauthVersionMax="47" xr10:uidLastSave="{00000000-0000-0000-0000-000000000000}"/>
  <bookViews>
    <workbookView xWindow="-110" yWindow="-110" windowWidth="19420" windowHeight="12220" tabRatio="775" xr2:uid="{00000000-000D-0000-FFFF-FFFF00000000}"/>
  </bookViews>
  <sheets>
    <sheet name="Anexo lV" sheetId="26" r:id="rId1"/>
    <sheet name="IA Anexo Vll" sheetId="24" state="hidden" r:id="rId2"/>
    <sheet name="IA Anexo Vlll" sheetId="25" state="hidden" r:id="rId3"/>
    <sheet name="IA Anexo X" sheetId="15" state="hidden" r:id="rId4"/>
    <sheet name="IA Anexo XI" sheetId="22" state="hidden" r:id="rId5"/>
  </sheets>
  <externalReferences>
    <externalReference r:id="rId6"/>
  </externalReferences>
  <definedNames>
    <definedName name="_xlnm._FilterDatabase" localSheetId="0" hidden="1">'Anexo lV'!$A$7:$O$323</definedName>
    <definedName name="_xlnm._FilterDatabase" localSheetId="1" hidden="1">'IA Anexo Vll'!$A$9:$K$413</definedName>
    <definedName name="_xlnm._FilterDatabase" localSheetId="2" hidden="1">'IA Anexo Vlll'!$A$9:$K$413</definedName>
    <definedName name="_xlnm._FilterDatabase" localSheetId="3" hidden="1">'IA Anexo X'!$A$8:$AA$412</definedName>
    <definedName name="_xlnm._FilterDatabase" localSheetId="4" hidden="1">'IA Anexo XI'!$A$8:$H$412</definedName>
    <definedName name="EntidadesFederativas">[1]Datos!$D$3:$D$34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8" i="26" l="1"/>
  <c r="O237" i="26"/>
  <c r="O236" i="26"/>
  <c r="O235" i="26"/>
  <c r="O234" i="26"/>
  <c r="O233" i="26"/>
  <c r="O168" i="26"/>
  <c r="O167" i="26"/>
  <c r="O166" i="26"/>
  <c r="O165" i="26"/>
  <c r="O164" i="26"/>
  <c r="O163" i="26"/>
  <c r="O162" i="26"/>
  <c r="O161" i="26"/>
  <c r="O160" i="26"/>
  <c r="O159" i="26"/>
  <c r="O158" i="26"/>
  <c r="O157" i="26"/>
  <c r="O156" i="26"/>
  <c r="O155" i="26"/>
  <c r="O154" i="26"/>
  <c r="O153" i="26"/>
  <c r="O152" i="26"/>
  <c r="O151" i="26"/>
  <c r="O150" i="26"/>
  <c r="O110" i="26"/>
  <c r="O109" i="26"/>
  <c r="O108" i="26"/>
  <c r="O107" i="26"/>
  <c r="O106" i="26"/>
  <c r="O105" i="26"/>
  <c r="O104" i="26"/>
  <c r="O251" i="26" l="1"/>
  <c r="O250" i="26"/>
  <c r="O249" i="26"/>
  <c r="O248" i="26"/>
  <c r="O247" i="26"/>
  <c r="O246" i="26"/>
  <c r="O245" i="26"/>
  <c r="O244" i="26"/>
  <c r="O243" i="26"/>
  <c r="O242" i="26"/>
  <c r="O241" i="26"/>
  <c r="O232" i="26"/>
  <c r="O231" i="26"/>
  <c r="O230" i="26"/>
  <c r="O229" i="26"/>
  <c r="O228" i="26"/>
  <c r="O227" i="26"/>
  <c r="O226" i="26"/>
  <c r="O225" i="26"/>
  <c r="O214" i="26"/>
  <c r="O213" i="26"/>
  <c r="O212" i="26"/>
  <c r="O211" i="26"/>
  <c r="O210" i="26"/>
  <c r="O209" i="26"/>
  <c r="O208" i="26"/>
  <c r="O207" i="26"/>
  <c r="O206" i="26"/>
  <c r="O205" i="26"/>
  <c r="O204" i="26"/>
  <c r="O132" i="26"/>
  <c r="O131" i="26"/>
  <c r="O130" i="26"/>
  <c r="O129" i="26"/>
  <c r="O128" i="26"/>
  <c r="O127" i="26"/>
  <c r="O126" i="26"/>
  <c r="O125" i="26"/>
  <c r="O124" i="26"/>
  <c r="O123" i="26"/>
  <c r="O122" i="26"/>
  <c r="O121" i="26"/>
  <c r="O120" i="26"/>
  <c r="O119" i="26"/>
  <c r="O118" i="26"/>
  <c r="O78" i="26" l="1"/>
  <c r="O77" i="26"/>
  <c r="O10" i="26" l="1"/>
  <c r="O11" i="26"/>
  <c r="O12" i="26"/>
  <c r="O13" i="26"/>
  <c r="O14" i="26"/>
  <c r="O15" i="26"/>
  <c r="O16" i="26"/>
  <c r="O17" i="26"/>
  <c r="O18" i="26"/>
  <c r="O19" i="26"/>
  <c r="O20" i="26"/>
  <c r="O21" i="26"/>
  <c r="O22" i="26"/>
  <c r="O23" i="26"/>
  <c r="O24" i="26"/>
  <c r="O25" i="26"/>
  <c r="O26" i="26"/>
  <c r="O27" i="26"/>
  <c r="O28" i="26"/>
  <c r="O29" i="26"/>
  <c r="O30" i="26"/>
  <c r="O31" i="26"/>
  <c r="O32" i="26"/>
  <c r="O33" i="26"/>
  <c r="O34" i="26"/>
  <c r="O35" i="26"/>
  <c r="O36" i="26"/>
  <c r="O37" i="26"/>
  <c r="O38" i="26"/>
  <c r="O39" i="26"/>
  <c r="O40" i="26"/>
  <c r="O41" i="26"/>
  <c r="O42" i="26"/>
  <c r="O43" i="26"/>
  <c r="O44" i="26"/>
  <c r="O45" i="26"/>
  <c r="O46" i="26"/>
  <c r="O47" i="26"/>
  <c r="O48" i="26"/>
  <c r="O49" i="26"/>
  <c r="O50" i="26"/>
  <c r="O51" i="26"/>
  <c r="O52" i="26"/>
  <c r="O53" i="26"/>
  <c r="O54" i="26"/>
  <c r="O55" i="26"/>
  <c r="O56" i="26"/>
  <c r="O57" i="26"/>
  <c r="O58" i="26"/>
  <c r="O59" i="26"/>
  <c r="O60" i="26"/>
  <c r="O61" i="26"/>
  <c r="O62" i="26"/>
  <c r="O63" i="26"/>
  <c r="O64" i="26"/>
  <c r="O65" i="26"/>
  <c r="O66" i="26"/>
  <c r="O67" i="26"/>
  <c r="O68" i="26"/>
  <c r="O69" i="26"/>
  <c r="O70" i="26"/>
  <c r="O71" i="26"/>
  <c r="O72" i="26"/>
  <c r="O73" i="26"/>
  <c r="O74" i="26"/>
  <c r="O75" i="26"/>
  <c r="O76" i="26"/>
  <c r="O79" i="26"/>
  <c r="O80" i="26"/>
  <c r="O81" i="26"/>
  <c r="O82" i="26"/>
  <c r="O83" i="26"/>
  <c r="O84" i="26"/>
  <c r="O85" i="26"/>
  <c r="O86" i="26"/>
  <c r="O87" i="26"/>
  <c r="O88" i="26"/>
  <c r="O89" i="26"/>
  <c r="O90" i="26"/>
  <c r="O91" i="26"/>
  <c r="O92" i="26"/>
  <c r="O93" i="26"/>
  <c r="O94" i="26"/>
  <c r="O95" i="26"/>
  <c r="O96" i="26"/>
  <c r="O97" i="26"/>
  <c r="O98" i="26"/>
  <c r="O99" i="26"/>
  <c r="O100" i="26"/>
  <c r="O101" i="26"/>
  <c r="O102" i="26"/>
  <c r="O103" i="26"/>
  <c r="O111" i="26"/>
  <c r="O112" i="26"/>
  <c r="O113" i="26"/>
  <c r="O114" i="26"/>
  <c r="O115" i="26"/>
  <c r="O116" i="26"/>
  <c r="O117" i="26"/>
  <c r="O133" i="26"/>
  <c r="O134" i="26"/>
  <c r="O135" i="26"/>
  <c r="O136" i="26"/>
  <c r="O137" i="26"/>
  <c r="O138" i="26"/>
  <c r="O139" i="26"/>
  <c r="O140" i="26"/>
  <c r="O141" i="26"/>
  <c r="O142" i="26"/>
  <c r="O143" i="26"/>
  <c r="O144" i="26"/>
  <c r="O145" i="26"/>
  <c r="O146" i="26"/>
  <c r="O147" i="26"/>
  <c r="O148" i="26"/>
  <c r="O149" i="26"/>
  <c r="O169" i="26"/>
  <c r="O170" i="26"/>
  <c r="O171" i="26"/>
  <c r="O172" i="26"/>
  <c r="O173" i="26"/>
  <c r="O174" i="26"/>
  <c r="O175" i="26"/>
  <c r="O176" i="26"/>
  <c r="O177" i="26"/>
  <c r="O178" i="26"/>
  <c r="O179" i="26"/>
  <c r="O180" i="26"/>
  <c r="O181" i="26"/>
  <c r="O182" i="26"/>
  <c r="O183" i="26"/>
  <c r="O184" i="26"/>
  <c r="O185" i="26"/>
  <c r="O186" i="26"/>
  <c r="O187" i="26"/>
  <c r="O188" i="26"/>
  <c r="O189" i="26"/>
  <c r="O190" i="26"/>
  <c r="O191" i="26"/>
  <c r="O192" i="26"/>
  <c r="O193" i="26"/>
  <c r="O194" i="26"/>
  <c r="O195" i="26"/>
  <c r="O196" i="26"/>
  <c r="O197" i="26"/>
  <c r="O198" i="26"/>
  <c r="O199" i="26"/>
  <c r="O200" i="26"/>
  <c r="O201" i="26"/>
  <c r="O202" i="26"/>
  <c r="O203" i="26"/>
  <c r="O215" i="26"/>
  <c r="O216" i="26"/>
  <c r="O217" i="26"/>
  <c r="O218" i="26"/>
  <c r="O219" i="26"/>
  <c r="O220" i="26"/>
  <c r="O221" i="26"/>
  <c r="O222" i="26"/>
  <c r="O223" i="26"/>
  <c r="O224" i="26"/>
  <c r="O252" i="26"/>
  <c r="O253" i="26"/>
  <c r="O254" i="26"/>
  <c r="O255" i="26"/>
  <c r="O256" i="26"/>
  <c r="O257" i="26"/>
  <c r="O258" i="26"/>
  <c r="O259" i="26"/>
  <c r="O260" i="26"/>
  <c r="O261" i="26"/>
  <c r="O262" i="26"/>
  <c r="O263" i="26"/>
  <c r="O264" i="26"/>
  <c r="O265" i="26"/>
  <c r="O266" i="26"/>
  <c r="O267" i="26"/>
  <c r="O268" i="26"/>
  <c r="O269" i="26"/>
  <c r="O270" i="26"/>
  <c r="O271" i="26"/>
  <c r="O272" i="26"/>
  <c r="O273" i="26"/>
  <c r="O274" i="26"/>
  <c r="O275" i="26"/>
  <c r="O276" i="26"/>
  <c r="O277" i="26"/>
  <c r="O278" i="26"/>
  <c r="O279" i="26"/>
  <c r="O280" i="26"/>
  <c r="O281" i="26"/>
  <c r="O282" i="26"/>
  <c r="O283" i="26"/>
  <c r="O284" i="26"/>
  <c r="O285" i="26"/>
  <c r="O286" i="26"/>
  <c r="O287" i="26"/>
  <c r="O288" i="26"/>
  <c r="O289" i="26"/>
  <c r="O290" i="26"/>
  <c r="O291" i="26"/>
  <c r="O292" i="26"/>
  <c r="O293" i="26"/>
  <c r="O294" i="26"/>
  <c r="O295" i="26"/>
  <c r="O296" i="26"/>
  <c r="O297" i="26"/>
  <c r="O298" i="26"/>
  <c r="O299" i="26"/>
  <c r="O300" i="26"/>
  <c r="O301" i="26"/>
  <c r="O302" i="26"/>
  <c r="O303" i="26"/>
  <c r="O304" i="26"/>
  <c r="O305" i="26"/>
  <c r="O306" i="26"/>
  <c r="O307" i="26"/>
  <c r="O308" i="26"/>
  <c r="O309" i="26"/>
  <c r="O310" i="26"/>
  <c r="O311" i="26"/>
  <c r="O312" i="26"/>
  <c r="O313" i="26"/>
  <c r="O314" i="26"/>
  <c r="O315" i="26"/>
  <c r="O316" i="26"/>
  <c r="O317" i="26"/>
  <c r="O318" i="26"/>
  <c r="O319" i="26"/>
  <c r="O320" i="26"/>
  <c r="O321" i="26"/>
  <c r="O322" i="26"/>
  <c r="O323" i="26"/>
  <c r="O9" i="26"/>
  <c r="K13" i="25" l="1"/>
  <c r="K13" i="24"/>
  <c r="I373" i="15" l="1"/>
  <c r="M373" i="15"/>
  <c r="R373" i="15"/>
  <c r="I374" i="15"/>
  <c r="M374" i="15"/>
  <c r="R374" i="15"/>
  <c r="AA374" i="15"/>
  <c r="I375" i="15"/>
  <c r="M375" i="15"/>
  <c r="R375" i="15"/>
  <c r="I376" i="15"/>
  <c r="M376" i="15"/>
  <c r="R376" i="15"/>
  <c r="I377" i="15"/>
  <c r="M377" i="15"/>
  <c r="R377" i="15"/>
  <c r="I378" i="15"/>
  <c r="M378" i="15"/>
  <c r="R378" i="15"/>
  <c r="I379" i="15"/>
  <c r="M379" i="15"/>
  <c r="R379" i="15"/>
  <c r="I380" i="15"/>
  <c r="M380" i="15"/>
  <c r="R380" i="15"/>
  <c r="I381" i="15"/>
  <c r="M381" i="15"/>
  <c r="R381" i="15"/>
  <c r="I382" i="15"/>
  <c r="M382" i="15"/>
  <c r="R382" i="15"/>
  <c r="I383" i="15"/>
  <c r="M383" i="15"/>
  <c r="R383" i="15"/>
  <c r="AA383" i="15"/>
  <c r="I384" i="15"/>
  <c r="M384" i="15"/>
  <c r="R384" i="15"/>
  <c r="AA384" i="15"/>
  <c r="I385" i="15"/>
  <c r="M385" i="15"/>
  <c r="R385" i="15"/>
  <c r="I386" i="15"/>
  <c r="M386" i="15"/>
  <c r="R386" i="15"/>
  <c r="K115" i="25"/>
  <c r="K116" i="25"/>
  <c r="K117" i="25"/>
  <c r="K118" i="25"/>
  <c r="K109" i="25"/>
  <c r="K110" i="25"/>
  <c r="K111" i="25"/>
  <c r="K112" i="25"/>
  <c r="K113" i="25"/>
  <c r="K114" i="25"/>
  <c r="K106" i="25"/>
  <c r="K107" i="25"/>
  <c r="K108" i="25"/>
  <c r="K105" i="25"/>
  <c r="K118" i="24"/>
  <c r="K117" i="24"/>
  <c r="J111" i="24"/>
  <c r="K111" i="24" s="1"/>
  <c r="AA29" i="15"/>
  <c r="AA30" i="15"/>
  <c r="AA31" i="15"/>
  <c r="AA32" i="15"/>
  <c r="AA33" i="15"/>
  <c r="AA34" i="15"/>
  <c r="AA35" i="15"/>
  <c r="AA36" i="15"/>
  <c r="AA37" i="15"/>
  <c r="AA38" i="15"/>
  <c r="AA39" i="15"/>
  <c r="AA40" i="15"/>
  <c r="AA41" i="15"/>
  <c r="AA42" i="15"/>
  <c r="AA43" i="15"/>
  <c r="AA19" i="15"/>
  <c r="AA20" i="15"/>
  <c r="AA21" i="15"/>
  <c r="AA22" i="15"/>
  <c r="AA23" i="15"/>
  <c r="AA24" i="15"/>
  <c r="AA25" i="15"/>
  <c r="AA26" i="15"/>
  <c r="AA27" i="15"/>
  <c r="AA28" i="15"/>
  <c r="V51" i="15"/>
  <c r="X51" i="15" s="1"/>
  <c r="I51" i="15"/>
  <c r="AA10" i="15"/>
  <c r="I52" i="15"/>
  <c r="S52" i="15" s="1"/>
  <c r="V52" i="15" s="1"/>
  <c r="X52" i="15" s="1"/>
  <c r="I48" i="15"/>
  <c r="S48" i="15" s="1"/>
  <c r="V48" i="15" s="1"/>
  <c r="X48" i="15" s="1"/>
  <c r="I44" i="15"/>
  <c r="S44" i="15" s="1"/>
  <c r="V44" i="15" s="1"/>
  <c r="X44" i="15" s="1"/>
  <c r="V55" i="15"/>
  <c r="X55" i="15" s="1"/>
  <c r="I55" i="15"/>
  <c r="R119" i="15"/>
  <c r="R120" i="15"/>
  <c r="V50" i="15"/>
  <c r="X50" i="15" s="1"/>
  <c r="I50" i="15"/>
  <c r="V49" i="15"/>
  <c r="X49" i="15" s="1"/>
  <c r="I49" i="15"/>
  <c r="V56" i="15"/>
  <c r="X56" i="15" s="1"/>
  <c r="I56" i="15"/>
  <c r="I117" i="15"/>
  <c r="H118" i="22"/>
  <c r="H120" i="22"/>
  <c r="H119" i="22"/>
  <c r="H121" i="22"/>
  <c r="H122" i="22"/>
  <c r="H123" i="22"/>
  <c r="H124" i="22"/>
  <c r="H125" i="22"/>
  <c r="H126" i="22"/>
  <c r="H127" i="22"/>
  <c r="H128" i="22"/>
  <c r="AA57" i="15"/>
  <c r="AA129" i="15"/>
  <c r="AA53" i="15"/>
  <c r="M58" i="15"/>
  <c r="M65" i="15"/>
  <c r="M66" i="15"/>
  <c r="M67" i="15"/>
  <c r="M68" i="15"/>
  <c r="M69" i="15"/>
  <c r="M70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M116" i="15"/>
  <c r="M117" i="15"/>
  <c r="M118" i="15"/>
  <c r="M119" i="15"/>
  <c r="M120" i="15"/>
  <c r="M121" i="15"/>
  <c r="M122" i="15"/>
  <c r="M123" i="15"/>
  <c r="M124" i="15"/>
  <c r="M125" i="15"/>
  <c r="M126" i="15"/>
  <c r="M127" i="15"/>
  <c r="M128" i="15"/>
  <c r="M129" i="15"/>
  <c r="M130" i="15"/>
  <c r="M131" i="15"/>
  <c r="M132" i="15"/>
  <c r="M133" i="15"/>
  <c r="M134" i="15"/>
  <c r="M135" i="15"/>
  <c r="M136" i="15"/>
  <c r="M137" i="15"/>
  <c r="M138" i="15"/>
  <c r="M139" i="15"/>
  <c r="M140" i="15"/>
  <c r="M141" i="15"/>
  <c r="M142" i="15"/>
  <c r="M143" i="15"/>
  <c r="M144" i="15"/>
  <c r="M145" i="15"/>
  <c r="M146" i="15"/>
  <c r="M147" i="15"/>
  <c r="M148" i="15"/>
  <c r="M149" i="15"/>
  <c r="M150" i="15"/>
  <c r="M151" i="15"/>
  <c r="M152" i="15"/>
  <c r="M153" i="15"/>
  <c r="M154" i="15"/>
  <c r="M155" i="15"/>
  <c r="M156" i="15"/>
  <c r="M157" i="15"/>
  <c r="M158" i="15"/>
  <c r="M159" i="15"/>
  <c r="M160" i="15"/>
  <c r="I176" i="15"/>
  <c r="I175" i="15"/>
  <c r="M11" i="15"/>
  <c r="I199" i="15"/>
  <c r="M199" i="15"/>
  <c r="R199" i="15"/>
  <c r="D200" i="15"/>
  <c r="I200" i="15"/>
  <c r="M200" i="15"/>
  <c r="R200" i="15"/>
  <c r="E201" i="15"/>
  <c r="I201" i="15" s="1"/>
  <c r="K201" i="15"/>
  <c r="M201" i="15" s="1"/>
  <c r="R201" i="15"/>
  <c r="U201" i="15"/>
  <c r="I202" i="15"/>
  <c r="M202" i="15"/>
  <c r="R202" i="15"/>
  <c r="AA202" i="15"/>
  <c r="I203" i="15"/>
  <c r="M203" i="15"/>
  <c r="R203" i="15"/>
  <c r="T203" i="15"/>
  <c r="I204" i="15"/>
  <c r="M204" i="15"/>
  <c r="R204" i="15"/>
  <c r="Z204" i="15"/>
  <c r="AA204" i="15" s="1"/>
  <c r="I205" i="15"/>
  <c r="M205" i="15"/>
  <c r="R205" i="15"/>
  <c r="I206" i="15"/>
  <c r="M206" i="15"/>
  <c r="R206" i="15"/>
  <c r="I207" i="15"/>
  <c r="M207" i="15"/>
  <c r="R207" i="15"/>
  <c r="I208" i="15"/>
  <c r="M208" i="15"/>
  <c r="R208" i="15"/>
  <c r="I9" i="15"/>
  <c r="AA357" i="15"/>
  <c r="K185" i="25"/>
  <c r="J176" i="25"/>
  <c r="K176" i="25" s="1"/>
  <c r="J177" i="25"/>
  <c r="K177" i="25" s="1"/>
  <c r="J178" i="25"/>
  <c r="K178" i="25" s="1"/>
  <c r="J179" i="25"/>
  <c r="K179" i="25" s="1"/>
  <c r="J180" i="25"/>
  <c r="K180" i="25" s="1"/>
  <c r="J181" i="25"/>
  <c r="K181" i="25" s="1"/>
  <c r="J182" i="25"/>
  <c r="K182" i="25" s="1"/>
  <c r="J183" i="25"/>
  <c r="K183" i="25" s="1"/>
  <c r="J184" i="25"/>
  <c r="K184" i="25" s="1"/>
  <c r="J185" i="25"/>
  <c r="J186" i="25"/>
  <c r="K186" i="25" s="1"/>
  <c r="J187" i="25"/>
  <c r="K187" i="25" s="1"/>
  <c r="J188" i="25"/>
  <c r="K188" i="25" s="1"/>
  <c r="J176" i="24"/>
  <c r="K176" i="24" s="1"/>
  <c r="J177" i="24"/>
  <c r="K177" i="24" s="1"/>
  <c r="J178" i="24"/>
  <c r="K178" i="24" s="1"/>
  <c r="J179" i="24"/>
  <c r="K179" i="24" s="1"/>
  <c r="J180" i="24"/>
  <c r="K180" i="24" s="1"/>
  <c r="J181" i="24"/>
  <c r="K181" i="24" s="1"/>
  <c r="J182" i="24"/>
  <c r="K182" i="24" s="1"/>
  <c r="J183" i="24"/>
  <c r="K183" i="24" s="1"/>
  <c r="J184" i="24"/>
  <c r="K184" i="24" s="1"/>
  <c r="J185" i="24"/>
  <c r="K185" i="24" s="1"/>
  <c r="J186" i="24"/>
  <c r="K186" i="24" s="1"/>
  <c r="J187" i="24"/>
  <c r="K187" i="24" s="1"/>
  <c r="J188" i="24"/>
  <c r="K188" i="24" s="1"/>
  <c r="H83" i="22"/>
  <c r="H84" i="22"/>
  <c r="H85" i="22"/>
  <c r="H86" i="22"/>
  <c r="H87" i="22"/>
  <c r="H88" i="22"/>
  <c r="H89" i="22"/>
  <c r="H90" i="22"/>
  <c r="H91" i="22"/>
  <c r="H92" i="22"/>
  <c r="H82" i="22"/>
  <c r="R9" i="15"/>
  <c r="M9" i="15"/>
  <c r="K93" i="25"/>
  <c r="J349" i="25"/>
  <c r="K349" i="25" s="1"/>
  <c r="J350" i="25"/>
  <c r="K350" i="25" s="1"/>
  <c r="J351" i="25"/>
  <c r="K351" i="25" s="1"/>
  <c r="J352" i="25"/>
  <c r="K352" i="25" s="1"/>
  <c r="J353" i="25"/>
  <c r="K353" i="25" s="1"/>
  <c r="J354" i="25"/>
  <c r="K354" i="25" s="1"/>
  <c r="J355" i="25"/>
  <c r="K355" i="25" s="1"/>
  <c r="J356" i="25"/>
  <c r="K356" i="25" s="1"/>
  <c r="J357" i="25"/>
  <c r="K357" i="25" s="1"/>
  <c r="J358" i="25"/>
  <c r="K358" i="25" s="1"/>
  <c r="J83" i="25"/>
  <c r="K83" i="25" s="1"/>
  <c r="J84" i="25"/>
  <c r="K84" i="25" s="1"/>
  <c r="J85" i="25"/>
  <c r="K85" i="25" s="1"/>
  <c r="J86" i="25"/>
  <c r="K86" i="25" s="1"/>
  <c r="J87" i="25"/>
  <c r="K87" i="25" s="1"/>
  <c r="J88" i="25"/>
  <c r="K88" i="25" s="1"/>
  <c r="J89" i="25"/>
  <c r="K89" i="25" s="1"/>
  <c r="J90" i="25"/>
  <c r="K90" i="25" s="1"/>
  <c r="J91" i="25"/>
  <c r="K91" i="25" s="1"/>
  <c r="J92" i="25"/>
  <c r="K92" i="25" s="1"/>
  <c r="J93" i="25"/>
  <c r="K329" i="24"/>
  <c r="K330" i="24"/>
  <c r="K331" i="24"/>
  <c r="K332" i="24"/>
  <c r="K333" i="24"/>
  <c r="K334" i="24"/>
  <c r="K335" i="24"/>
  <c r="K336" i="24"/>
  <c r="K337" i="24"/>
  <c r="K338" i="24"/>
  <c r="K328" i="24"/>
  <c r="K83" i="24"/>
  <c r="K84" i="24"/>
  <c r="K85" i="24"/>
  <c r="K86" i="24"/>
  <c r="K87" i="24"/>
  <c r="K88" i="24"/>
  <c r="K89" i="24"/>
  <c r="K90" i="24"/>
  <c r="K91" i="24"/>
  <c r="K92" i="24"/>
  <c r="K93" i="24"/>
  <c r="J349" i="24"/>
  <c r="K349" i="24" s="1"/>
  <c r="J350" i="24"/>
  <c r="K350" i="24" s="1"/>
  <c r="J351" i="24"/>
  <c r="K351" i="24" s="1"/>
  <c r="J352" i="24"/>
  <c r="K352" i="24" s="1"/>
  <c r="J353" i="24"/>
  <c r="K353" i="24" s="1"/>
  <c r="J354" i="24"/>
  <c r="K354" i="24" s="1"/>
  <c r="J355" i="24"/>
  <c r="K355" i="24" s="1"/>
  <c r="J356" i="24"/>
  <c r="K356" i="24" s="1"/>
  <c r="J357" i="24"/>
  <c r="K357" i="24" s="1"/>
  <c r="J358" i="24"/>
  <c r="K358" i="24" s="1"/>
  <c r="AA361" i="15"/>
  <c r="I150" i="15"/>
  <c r="I149" i="15"/>
  <c r="I148" i="15"/>
  <c r="I147" i="15"/>
  <c r="I146" i="15"/>
  <c r="I145" i="15"/>
  <c r="I144" i="15"/>
  <c r="I143" i="15"/>
  <c r="I142" i="15"/>
  <c r="I141" i="15"/>
  <c r="I15" i="15"/>
  <c r="M15" i="15"/>
  <c r="I17" i="15"/>
  <c r="AA268" i="15"/>
  <c r="R338" i="15"/>
  <c r="M338" i="15"/>
  <c r="I338" i="15"/>
  <c r="R347" i="15"/>
  <c r="M347" i="15"/>
  <c r="I347" i="15"/>
  <c r="AA344" i="15"/>
  <c r="R344" i="15"/>
  <c r="M344" i="15"/>
  <c r="I344" i="15"/>
  <c r="AA269" i="15"/>
  <c r="AA270" i="15"/>
  <c r="AA271" i="15"/>
  <c r="AA272" i="15"/>
  <c r="AA273" i="15"/>
  <c r="AA274" i="15"/>
  <c r="AA275" i="15"/>
  <c r="AA276" i="15"/>
  <c r="AA277" i="15"/>
  <c r="AA278" i="15"/>
  <c r="AA279" i="15"/>
  <c r="AA267" i="15"/>
  <c r="R339" i="15"/>
  <c r="M339" i="15"/>
  <c r="I339" i="15"/>
  <c r="R340" i="15"/>
  <c r="M340" i="15"/>
  <c r="I340" i="15"/>
  <c r="R346" i="15"/>
  <c r="M346" i="15"/>
  <c r="I346" i="15"/>
  <c r="R343" i="15"/>
  <c r="M343" i="15"/>
  <c r="I343" i="15"/>
  <c r="R342" i="15"/>
  <c r="M342" i="15"/>
  <c r="I342" i="15"/>
  <c r="R345" i="15"/>
  <c r="M345" i="15"/>
  <c r="I345" i="15"/>
  <c r="R341" i="15"/>
  <c r="M341" i="15"/>
  <c r="I341" i="15"/>
  <c r="S341" i="15" s="1"/>
  <c r="V341" i="15" s="1"/>
  <c r="X341" i="15" s="1"/>
  <c r="AA341" i="15" s="1"/>
  <c r="X230" i="15"/>
  <c r="AA230" i="15" s="1"/>
  <c r="R229" i="15"/>
  <c r="M229" i="15"/>
  <c r="I229" i="15"/>
  <c r="R228" i="15"/>
  <c r="M228" i="15"/>
  <c r="I228" i="15"/>
  <c r="R227" i="15"/>
  <c r="M227" i="15"/>
  <c r="I227" i="15"/>
  <c r="X226" i="15"/>
  <c r="AA226" i="15" s="1"/>
  <c r="AA225" i="15"/>
  <c r="R225" i="15"/>
  <c r="M225" i="15"/>
  <c r="I225" i="15"/>
  <c r="R224" i="15"/>
  <c r="M224" i="15"/>
  <c r="I224" i="15"/>
  <c r="R223" i="15"/>
  <c r="M223" i="15"/>
  <c r="I223" i="15"/>
  <c r="R222" i="15"/>
  <c r="M222" i="15"/>
  <c r="I222" i="15"/>
  <c r="X221" i="15"/>
  <c r="AA221" i="15" s="1"/>
  <c r="AA220" i="15"/>
  <c r="R220" i="15"/>
  <c r="M220" i="15"/>
  <c r="I220" i="15"/>
  <c r="R219" i="15"/>
  <c r="M219" i="15"/>
  <c r="I219" i="15"/>
  <c r="R218" i="15"/>
  <c r="M218" i="15"/>
  <c r="I218" i="15"/>
  <c r="R217" i="15"/>
  <c r="M217" i="15"/>
  <c r="I217" i="15"/>
  <c r="R216" i="15"/>
  <c r="M216" i="15"/>
  <c r="I216" i="15"/>
  <c r="AA215" i="15"/>
  <c r="R215" i="15"/>
  <c r="M215" i="15"/>
  <c r="I215" i="15"/>
  <c r="AA214" i="15"/>
  <c r="R214" i="15"/>
  <c r="M214" i="15"/>
  <c r="I214" i="15"/>
  <c r="R213" i="15"/>
  <c r="M213" i="15"/>
  <c r="I213" i="15"/>
  <c r="R212" i="15"/>
  <c r="M212" i="15"/>
  <c r="I212" i="15"/>
  <c r="AA211" i="15"/>
  <c r="R211" i="15"/>
  <c r="M211" i="15"/>
  <c r="I211" i="15"/>
  <c r="R210" i="15"/>
  <c r="M210" i="15"/>
  <c r="I210" i="15"/>
  <c r="R209" i="15"/>
  <c r="M209" i="15"/>
  <c r="I209" i="15"/>
  <c r="J245" i="25"/>
  <c r="K245" i="25" s="1"/>
  <c r="J246" i="25"/>
  <c r="K246" i="25" s="1"/>
  <c r="J247" i="25"/>
  <c r="K247" i="25" s="1"/>
  <c r="J248" i="25"/>
  <c r="K248" i="25" s="1"/>
  <c r="J249" i="25"/>
  <c r="K249" i="25" s="1"/>
  <c r="J250" i="25"/>
  <c r="K250" i="25" s="1"/>
  <c r="J251" i="25"/>
  <c r="K251" i="25" s="1"/>
  <c r="J252" i="25"/>
  <c r="K252" i="25" s="1"/>
  <c r="J253" i="25"/>
  <c r="K253" i="25" s="1"/>
  <c r="J254" i="25"/>
  <c r="K254" i="25" s="1"/>
  <c r="J255" i="25"/>
  <c r="K255" i="25" s="1"/>
  <c r="J245" i="24"/>
  <c r="K245" i="24" s="1"/>
  <c r="J246" i="24"/>
  <c r="K246" i="24" s="1"/>
  <c r="J247" i="24"/>
  <c r="K247" i="24" s="1"/>
  <c r="J248" i="24"/>
  <c r="K248" i="24" s="1"/>
  <c r="J249" i="24"/>
  <c r="K249" i="24" s="1"/>
  <c r="J250" i="24"/>
  <c r="K250" i="24" s="1"/>
  <c r="J251" i="24"/>
  <c r="K251" i="24" s="1"/>
  <c r="J252" i="24"/>
  <c r="K252" i="24" s="1"/>
  <c r="J253" i="24"/>
  <c r="K253" i="24" s="1"/>
  <c r="J254" i="24"/>
  <c r="K254" i="24" s="1"/>
  <c r="J255" i="24"/>
  <c r="K255" i="24" s="1"/>
  <c r="M257" i="15"/>
  <c r="I257" i="15"/>
  <c r="I129" i="15"/>
  <c r="R129" i="15"/>
  <c r="S215" i="15" l="1"/>
  <c r="V215" i="15" s="1"/>
  <c r="X215" i="15" s="1"/>
  <c r="S220" i="15"/>
  <c r="V220" i="15" s="1"/>
  <c r="X220" i="15" s="1"/>
  <c r="S223" i="15"/>
  <c r="V223" i="15" s="1"/>
  <c r="X223" i="15" s="1"/>
  <c r="AA223" i="15" s="1"/>
  <c r="S338" i="15"/>
  <c r="V338" i="15" s="1"/>
  <c r="X338" i="15" s="1"/>
  <c r="AA338" i="15" s="1"/>
  <c r="S374" i="15"/>
  <c r="V374" i="15" s="1"/>
  <c r="X374" i="15" s="1"/>
  <c r="S204" i="15"/>
  <c r="V204" i="15" s="1"/>
  <c r="X204" i="15" s="1"/>
  <c r="S375" i="15"/>
  <c r="V375" i="15" s="1"/>
  <c r="X375" i="15" s="1"/>
  <c r="S373" i="15"/>
  <c r="V373" i="15" s="1"/>
  <c r="X373" i="15" s="1"/>
  <c r="S382" i="15"/>
  <c r="V382" i="15" s="1"/>
  <c r="X382" i="15" s="1"/>
  <c r="S205" i="15"/>
  <c r="V205" i="15" s="1"/>
  <c r="X205" i="15" s="1"/>
  <c r="AA205" i="15" s="1"/>
  <c r="S199" i="15"/>
  <c r="V199" i="15" s="1"/>
  <c r="X199" i="15" s="1"/>
  <c r="AA199" i="15" s="1"/>
  <c r="S384" i="15"/>
  <c r="V384" i="15" s="1"/>
  <c r="X384" i="15" s="1"/>
  <c r="S385" i="15"/>
  <c r="V385" i="15" s="1"/>
  <c r="X385" i="15" s="1"/>
  <c r="AA385" i="15" s="1"/>
  <c r="S200" i="15"/>
  <c r="V200" i="15" s="1"/>
  <c r="X200" i="15" s="1"/>
  <c r="AA200" i="15" s="1"/>
  <c r="S201" i="15"/>
  <c r="V201" i="15" s="1"/>
  <c r="X201" i="15" s="1"/>
  <c r="AA201" i="15" s="1"/>
  <c r="S9" i="15"/>
  <c r="V9" i="15" s="1"/>
  <c r="X9" i="15" s="1"/>
  <c r="S206" i="15"/>
  <c r="V206" i="15" s="1"/>
  <c r="X206" i="15" s="1"/>
  <c r="AA206" i="15" s="1"/>
  <c r="S376" i="15"/>
  <c r="V376" i="15" s="1"/>
  <c r="X376" i="15" s="1"/>
  <c r="S207" i="15"/>
  <c r="V207" i="15" s="1"/>
  <c r="X207" i="15" s="1"/>
  <c r="AA207" i="15" s="1"/>
  <c r="S378" i="15"/>
  <c r="V378" i="15" s="1"/>
  <c r="X378" i="15" s="1"/>
  <c r="S380" i="15"/>
  <c r="V380" i="15" s="1"/>
  <c r="X380" i="15" s="1"/>
  <c r="S203" i="15"/>
  <c r="V203" i="15" s="1"/>
  <c r="X203" i="15" s="1"/>
  <c r="AA203" i="15" s="1"/>
  <c r="S208" i="15"/>
  <c r="V208" i="15" s="1"/>
  <c r="X208" i="15" s="1"/>
  <c r="S386" i="15"/>
  <c r="V386" i="15" s="1"/>
  <c r="X386" i="15" s="1"/>
  <c r="S202" i="15"/>
  <c r="V202" i="15" s="1"/>
  <c r="X202" i="15" s="1"/>
  <c r="S257" i="15"/>
  <c r="S379" i="15"/>
  <c r="V379" i="15" s="1"/>
  <c r="X379" i="15" s="1"/>
  <c r="S224" i="15"/>
  <c r="V224" i="15" s="1"/>
  <c r="X224" i="15" s="1"/>
  <c r="AA224" i="15" s="1"/>
  <c r="S227" i="15"/>
  <c r="V227" i="15" s="1"/>
  <c r="X227" i="15" s="1"/>
  <c r="AA227" i="15" s="1"/>
  <c r="S345" i="15"/>
  <c r="V345" i="15" s="1"/>
  <c r="X345" i="15" s="1"/>
  <c r="AA345" i="15" s="1"/>
  <c r="S377" i="15"/>
  <c r="V377" i="15" s="1"/>
  <c r="X377" i="15" s="1"/>
  <c r="S347" i="15"/>
  <c r="V347" i="15" s="1"/>
  <c r="X347" i="15" s="1"/>
  <c r="AA347" i="15" s="1"/>
  <c r="S383" i="15"/>
  <c r="V383" i="15" s="1"/>
  <c r="X383" i="15" s="1"/>
  <c r="S381" i="15"/>
  <c r="V381" i="15" s="1"/>
  <c r="X381" i="15" s="1"/>
  <c r="S209" i="15"/>
  <c r="V209" i="15" s="1"/>
  <c r="X209" i="15" s="1"/>
  <c r="AA209" i="15" s="1"/>
  <c r="S214" i="15"/>
  <c r="V214" i="15" s="1"/>
  <c r="X214" i="15" s="1"/>
  <c r="S216" i="15"/>
  <c r="V216" i="15" s="1"/>
  <c r="X216" i="15" s="1"/>
  <c r="AA216" i="15" s="1"/>
  <c r="S346" i="15"/>
  <c r="V346" i="15" s="1"/>
  <c r="X346" i="15" s="1"/>
  <c r="AA346" i="15" s="1"/>
  <c r="S212" i="15"/>
  <c r="V212" i="15" s="1"/>
  <c r="X212" i="15" s="1"/>
  <c r="AA212" i="15" s="1"/>
  <c r="S225" i="15"/>
  <c r="V225" i="15" s="1"/>
  <c r="X225" i="15" s="1"/>
  <c r="S228" i="15"/>
  <c r="V228" i="15" s="1"/>
  <c r="X228" i="15" s="1"/>
  <c r="AA228" i="15" s="1"/>
  <c r="S342" i="15"/>
  <c r="V342" i="15" s="1"/>
  <c r="X342" i="15" s="1"/>
  <c r="AA342" i="15" s="1"/>
  <c r="S217" i="15"/>
  <c r="V217" i="15" s="1"/>
  <c r="X217" i="15" s="1"/>
  <c r="AA217" i="15" s="1"/>
  <c r="S340" i="15"/>
  <c r="V340" i="15" s="1"/>
  <c r="X340" i="15" s="1"/>
  <c r="AA340" i="15" s="1"/>
  <c r="S213" i="15"/>
  <c r="V213" i="15" s="1"/>
  <c r="X213" i="15" s="1"/>
  <c r="AA213" i="15" s="1"/>
  <c r="S229" i="15"/>
  <c r="V229" i="15" s="1"/>
  <c r="X229" i="15" s="1"/>
  <c r="AA229" i="15" s="1"/>
  <c r="S343" i="15"/>
  <c r="V343" i="15" s="1"/>
  <c r="X343" i="15" s="1"/>
  <c r="AA343" i="15" s="1"/>
  <c r="S344" i="15"/>
  <c r="V344" i="15" s="1"/>
  <c r="X344" i="15" s="1"/>
  <c r="S339" i="15"/>
  <c r="V339" i="15" s="1"/>
  <c r="X339" i="15" s="1"/>
  <c r="AA339" i="15" s="1"/>
  <c r="S210" i="15"/>
  <c r="V210" i="15" s="1"/>
  <c r="X210" i="15" s="1"/>
  <c r="AA210" i="15" s="1"/>
  <c r="S211" i="15"/>
  <c r="V211" i="15" s="1"/>
  <c r="X211" i="15" s="1"/>
  <c r="S218" i="15"/>
  <c r="V218" i="15" s="1"/>
  <c r="X218" i="15" s="1"/>
  <c r="AA218" i="15" s="1"/>
  <c r="S219" i="15"/>
  <c r="V219" i="15" s="1"/>
  <c r="X219" i="15" s="1"/>
  <c r="AA219" i="15" s="1"/>
  <c r="S222" i="15"/>
  <c r="V222" i="15" s="1"/>
  <c r="X222" i="15" s="1"/>
  <c r="AA222" i="15" s="1"/>
  <c r="S129" i="15"/>
  <c r="V129" i="15" s="1"/>
  <c r="X129" i="15" s="1"/>
  <c r="R133" i="15" l="1"/>
  <c r="I133" i="15"/>
  <c r="S133" i="15" l="1"/>
  <c r="V133" i="15" s="1"/>
  <c r="X133" i="15" s="1"/>
  <c r="AA133" i="15" s="1"/>
  <c r="AA135" i="15" l="1"/>
  <c r="T135" i="15"/>
  <c r="R135" i="15"/>
  <c r="I135" i="15"/>
  <c r="S135" i="15" l="1"/>
  <c r="V135" i="15" s="1"/>
  <c r="X135" i="15" s="1"/>
  <c r="AA131" i="15"/>
  <c r="R131" i="15"/>
  <c r="I131" i="15"/>
  <c r="S131" i="15" l="1"/>
  <c r="V131" i="15" s="1"/>
  <c r="X131" i="15" s="1"/>
  <c r="AA130" i="15"/>
  <c r="W130" i="15"/>
  <c r="R130" i="15"/>
  <c r="I130" i="15"/>
  <c r="S130" i="15" l="1"/>
  <c r="V130" i="15" s="1"/>
  <c r="X130" i="15" s="1"/>
  <c r="AA138" i="15"/>
  <c r="R138" i="15"/>
  <c r="I138" i="15"/>
  <c r="S138" i="15" l="1"/>
  <c r="V138" i="15" s="1"/>
  <c r="X138" i="15" s="1"/>
  <c r="AA132" i="15"/>
  <c r="T132" i="15"/>
  <c r="R132" i="15"/>
  <c r="I132" i="15"/>
  <c r="S132" i="15" l="1"/>
  <c r="V132" i="15" s="1"/>
  <c r="X132" i="15" s="1"/>
  <c r="AA134" i="15"/>
  <c r="R134" i="15"/>
  <c r="I134" i="15"/>
  <c r="S134" i="15" l="1"/>
  <c r="V134" i="15" s="1"/>
  <c r="X134" i="15" s="1"/>
  <c r="AA137" i="15"/>
  <c r="R137" i="15"/>
  <c r="I137" i="15"/>
  <c r="S137" i="15" l="1"/>
  <c r="V137" i="15" s="1"/>
  <c r="X137" i="15" s="1"/>
  <c r="AA136" i="15"/>
  <c r="R136" i="15"/>
  <c r="I136" i="15"/>
  <c r="I125" i="15"/>
  <c r="R125" i="15"/>
  <c r="S136" i="15" l="1"/>
  <c r="V136" i="15" s="1"/>
  <c r="X136" i="15" s="1"/>
  <c r="S125" i="15"/>
  <c r="V125" i="15" s="1"/>
  <c r="X125" i="15" s="1"/>
  <c r="AA125" i="15" s="1"/>
  <c r="R139" i="15"/>
  <c r="I139" i="15"/>
  <c r="S139" i="15" l="1"/>
  <c r="V139" i="15" s="1"/>
  <c r="X139" i="15" s="1"/>
  <c r="AA139" i="15" s="1"/>
  <c r="AA245" i="15"/>
  <c r="R245" i="15"/>
  <c r="M245" i="15"/>
  <c r="I245" i="15"/>
  <c r="S245" i="15" l="1"/>
  <c r="V245" i="15" s="1"/>
  <c r="X245" i="15" s="1"/>
  <c r="AA250" i="15"/>
  <c r="R250" i="15"/>
  <c r="M250" i="15"/>
  <c r="I250" i="15"/>
  <c r="S250" i="15" l="1"/>
  <c r="V250" i="15" s="1"/>
  <c r="X250" i="15" s="1"/>
  <c r="AA252" i="15"/>
  <c r="R253" i="15" l="1"/>
  <c r="M253" i="15"/>
  <c r="I253" i="15"/>
  <c r="S253" i="15" l="1"/>
  <c r="V253" i="15" s="1"/>
  <c r="X253" i="15" s="1"/>
  <c r="AA253" i="15" s="1"/>
  <c r="R246" i="15"/>
  <c r="M246" i="15"/>
  <c r="I246" i="15"/>
  <c r="S246" i="15" l="1"/>
  <c r="V246" i="15" s="1"/>
  <c r="X246" i="15" s="1"/>
  <c r="AA246" i="15" s="1"/>
  <c r="M247" i="15"/>
  <c r="I247" i="15"/>
  <c r="S247" i="15" l="1"/>
  <c r="V247" i="15" s="1"/>
  <c r="X247" i="15" s="1"/>
  <c r="AA247" i="15" s="1"/>
  <c r="R254" i="15"/>
  <c r="M254" i="15"/>
  <c r="I254" i="15"/>
  <c r="S254" i="15" l="1"/>
  <c r="V254" i="15" s="1"/>
  <c r="X254" i="15" s="1"/>
  <c r="AA254" i="15" s="1"/>
  <c r="I251" i="15"/>
  <c r="S251" i="15" s="1"/>
  <c r="V251" i="15" s="1"/>
  <c r="X251" i="15" s="1"/>
  <c r="AA251" i="15" s="1"/>
  <c r="R248" i="15" l="1"/>
  <c r="M248" i="15"/>
  <c r="I248" i="15"/>
  <c r="S248" i="15" l="1"/>
  <c r="V248" i="15" s="1"/>
  <c r="X248" i="15" s="1"/>
  <c r="AA248" i="15" s="1"/>
  <c r="AA14" i="15"/>
  <c r="J82" i="25" l="1"/>
  <c r="K82" i="25" s="1"/>
  <c r="J81" i="25"/>
  <c r="K81" i="25" s="1"/>
  <c r="J80" i="25"/>
  <c r="K80" i="25" s="1"/>
  <c r="J79" i="25"/>
  <c r="K79" i="25" s="1"/>
  <c r="J78" i="25"/>
  <c r="K78" i="25" s="1"/>
  <c r="J77" i="25"/>
  <c r="K77" i="25" s="1"/>
  <c r="J76" i="25"/>
  <c r="K76" i="25" s="1"/>
  <c r="J75" i="25"/>
  <c r="K75" i="25" s="1"/>
  <c r="J74" i="25"/>
  <c r="K74" i="25" s="1"/>
  <c r="J73" i="25"/>
  <c r="K73" i="25" s="1"/>
  <c r="J72" i="25"/>
  <c r="K72" i="25" s="1"/>
  <c r="J71" i="25"/>
  <c r="K71" i="25" s="1"/>
  <c r="J70" i="25"/>
  <c r="K70" i="25" s="1"/>
  <c r="J69" i="25"/>
  <c r="K69" i="25" s="1"/>
  <c r="J82" i="24"/>
  <c r="K82" i="24" s="1"/>
  <c r="J81" i="24"/>
  <c r="K81" i="24" s="1"/>
  <c r="J80" i="24"/>
  <c r="K80" i="24" s="1"/>
  <c r="J79" i="24"/>
  <c r="K79" i="24" s="1"/>
  <c r="J78" i="24"/>
  <c r="K78" i="24" s="1"/>
  <c r="J77" i="24"/>
  <c r="K77" i="24" s="1"/>
  <c r="J76" i="24"/>
  <c r="K76" i="24" s="1"/>
  <c r="J75" i="24"/>
  <c r="K75" i="24" s="1"/>
  <c r="J74" i="24"/>
  <c r="K74" i="24" s="1"/>
  <c r="J73" i="24"/>
  <c r="K73" i="24" s="1"/>
  <c r="J72" i="24"/>
  <c r="K72" i="24" s="1"/>
  <c r="J71" i="24"/>
  <c r="K71" i="24" s="1"/>
  <c r="J70" i="24"/>
  <c r="K70" i="24" s="1"/>
  <c r="J69" i="24"/>
  <c r="K69" i="24" s="1"/>
  <c r="I58" i="15"/>
  <c r="R58" i="15"/>
  <c r="AA59" i="15"/>
  <c r="AA64" i="15"/>
  <c r="I65" i="15"/>
  <c r="R65" i="15"/>
  <c r="I66" i="15"/>
  <c r="R66" i="15"/>
  <c r="I67" i="15"/>
  <c r="R67" i="15"/>
  <c r="J63" i="25"/>
  <c r="K63" i="25" s="1"/>
  <c r="F266" i="22"/>
  <c r="H266" i="22" s="1"/>
  <c r="F265" i="22"/>
  <c r="H265" i="22" s="1"/>
  <c r="F264" i="22"/>
  <c r="H264" i="22" s="1"/>
  <c r="F263" i="22"/>
  <c r="H263" i="22" s="1"/>
  <c r="F262" i="22"/>
  <c r="H262" i="22" s="1"/>
  <c r="F261" i="22"/>
  <c r="H261" i="22" s="1"/>
  <c r="F260" i="22"/>
  <c r="H260" i="22" s="1"/>
  <c r="F259" i="22"/>
  <c r="H259" i="22" s="1"/>
  <c r="F258" i="22"/>
  <c r="H258" i="22" s="1"/>
  <c r="F257" i="22"/>
  <c r="H257" i="22" s="1"/>
  <c r="F256" i="22"/>
  <c r="H256" i="22" s="1"/>
  <c r="F255" i="22"/>
  <c r="H255" i="22" s="1"/>
  <c r="J267" i="25"/>
  <c r="K267" i="25" s="1"/>
  <c r="J266" i="25"/>
  <c r="K266" i="25" s="1"/>
  <c r="J265" i="25"/>
  <c r="K265" i="25" s="1"/>
  <c r="J264" i="25"/>
  <c r="K264" i="25" s="1"/>
  <c r="J263" i="25"/>
  <c r="K263" i="25" s="1"/>
  <c r="J262" i="25"/>
  <c r="K262" i="25" s="1"/>
  <c r="J261" i="25"/>
  <c r="K261" i="25" s="1"/>
  <c r="J260" i="25"/>
  <c r="K260" i="25" s="1"/>
  <c r="J259" i="25"/>
  <c r="K259" i="25" s="1"/>
  <c r="J258" i="25"/>
  <c r="K258" i="25" s="1"/>
  <c r="J257" i="25"/>
  <c r="K257" i="25" s="1"/>
  <c r="J256" i="25"/>
  <c r="K256" i="25" s="1"/>
  <c r="J267" i="24"/>
  <c r="K267" i="24" s="1"/>
  <c r="J266" i="24"/>
  <c r="K266" i="24" s="1"/>
  <c r="J265" i="24"/>
  <c r="K265" i="24" s="1"/>
  <c r="J264" i="24"/>
  <c r="K264" i="24" s="1"/>
  <c r="J263" i="24"/>
  <c r="K263" i="24" s="1"/>
  <c r="J262" i="24"/>
  <c r="K262" i="24" s="1"/>
  <c r="J261" i="24"/>
  <c r="K261" i="24" s="1"/>
  <c r="J260" i="24"/>
  <c r="K260" i="24" s="1"/>
  <c r="J259" i="24"/>
  <c r="K259" i="24" s="1"/>
  <c r="J258" i="24"/>
  <c r="K258" i="24" s="1"/>
  <c r="J257" i="24"/>
  <c r="K257" i="24" s="1"/>
  <c r="J256" i="24"/>
  <c r="K256" i="24" s="1"/>
  <c r="K209" i="24"/>
  <c r="K201" i="24"/>
  <c r="K202" i="24"/>
  <c r="K203" i="24"/>
  <c r="K204" i="24"/>
  <c r="K205" i="24"/>
  <c r="K206" i="24"/>
  <c r="K207" i="24"/>
  <c r="K208" i="24"/>
  <c r="K200" i="24"/>
  <c r="K201" i="25"/>
  <c r="K202" i="25"/>
  <c r="K203" i="25"/>
  <c r="K204" i="25"/>
  <c r="K205" i="25"/>
  <c r="K206" i="25"/>
  <c r="K207" i="25"/>
  <c r="K208" i="25"/>
  <c r="K209" i="25"/>
  <c r="K200" i="25"/>
  <c r="J200" i="25"/>
  <c r="J201" i="25"/>
  <c r="J202" i="25"/>
  <c r="J203" i="25"/>
  <c r="J204" i="25"/>
  <c r="J205" i="25"/>
  <c r="J206" i="25"/>
  <c r="J207" i="25"/>
  <c r="J208" i="25"/>
  <c r="J209" i="25"/>
  <c r="S58" i="15" l="1"/>
  <c r="V58" i="15" s="1"/>
  <c r="X58" i="15" s="1"/>
  <c r="AA58" i="15" s="1"/>
  <c r="S67" i="15"/>
  <c r="V67" i="15" s="1"/>
  <c r="X67" i="15" s="1"/>
  <c r="AA67" i="15" s="1"/>
  <c r="S65" i="15"/>
  <c r="V65" i="15" s="1"/>
  <c r="X65" i="15" s="1"/>
  <c r="AA65" i="15" s="1"/>
  <c r="S66" i="15"/>
  <c r="V66" i="15" s="1"/>
  <c r="X66" i="15" s="1"/>
  <c r="AA66" i="15" s="1"/>
  <c r="F210" i="22"/>
  <c r="H210" i="22" s="1"/>
  <c r="F211" i="22"/>
  <c r="H211" i="22"/>
  <c r="F213" i="22"/>
  <c r="H213" i="22" s="1"/>
  <c r="F215" i="22"/>
  <c r="H215" i="22" s="1"/>
  <c r="F216" i="22"/>
  <c r="H216" i="22" s="1"/>
  <c r="F217" i="22"/>
  <c r="H217" i="22" s="1"/>
  <c r="F218" i="22"/>
  <c r="H218" i="22" s="1"/>
  <c r="F219" i="22"/>
  <c r="H219" i="22" s="1"/>
  <c r="F220" i="22"/>
  <c r="H220" i="22" s="1"/>
  <c r="F222" i="22"/>
  <c r="H222" i="22" s="1"/>
  <c r="F223" i="22"/>
  <c r="H223" i="22" s="1"/>
  <c r="F224" i="22"/>
  <c r="H224" i="22" s="1"/>
  <c r="F226" i="22"/>
  <c r="H226" i="22" s="1"/>
  <c r="F227" i="22"/>
  <c r="H227" i="22" s="1"/>
  <c r="F228" i="22"/>
  <c r="H228" i="22" s="1"/>
  <c r="F230" i="22"/>
  <c r="J210" i="25"/>
  <c r="K210" i="25" s="1"/>
  <c r="J211" i="25"/>
  <c r="K211" i="25" s="1"/>
  <c r="J212" i="25"/>
  <c r="K212" i="25" s="1"/>
  <c r="J213" i="25"/>
  <c r="K213" i="25"/>
  <c r="J214" i="25"/>
  <c r="K214" i="25" s="1"/>
  <c r="J217" i="25"/>
  <c r="K217" i="25" s="1"/>
  <c r="J218" i="25"/>
  <c r="K218" i="25" s="1"/>
  <c r="K219" i="25"/>
  <c r="J220" i="25"/>
  <c r="K220" i="25"/>
  <c r="J222" i="25"/>
  <c r="K222" i="25"/>
  <c r="K223" i="25"/>
  <c r="J224" i="25"/>
  <c r="K224" i="25" s="1"/>
  <c r="J225" i="25"/>
  <c r="K225" i="25"/>
  <c r="J226" i="25"/>
  <c r="K226" i="25" s="1"/>
  <c r="J228" i="25"/>
  <c r="K228" i="25" s="1"/>
  <c r="J229" i="25"/>
  <c r="K229" i="25" s="1"/>
  <c r="J230" i="25"/>
  <c r="K230" i="25" s="1"/>
  <c r="J210" i="24"/>
  <c r="K210" i="24" s="1"/>
  <c r="J211" i="24"/>
  <c r="K211" i="24" s="1"/>
  <c r="J212" i="24"/>
  <c r="K212" i="24" s="1"/>
  <c r="J214" i="24"/>
  <c r="K214" i="24" s="1"/>
  <c r="J217" i="24"/>
  <c r="K217" i="24" s="1"/>
  <c r="J218" i="24"/>
  <c r="K218" i="24" s="1"/>
  <c r="K219" i="24"/>
  <c r="J220" i="24"/>
  <c r="K220" i="24" s="1"/>
  <c r="J222" i="24"/>
  <c r="K222" i="24" s="1"/>
  <c r="K223" i="24"/>
  <c r="J224" i="24"/>
  <c r="K224" i="24" s="1"/>
  <c r="J225" i="24"/>
  <c r="K225" i="24" s="1"/>
  <c r="J226" i="24"/>
  <c r="K226" i="24" s="1"/>
  <c r="J228" i="24"/>
  <c r="K228" i="24" s="1"/>
  <c r="J229" i="24"/>
  <c r="K229" i="24" s="1"/>
  <c r="J230" i="24"/>
  <c r="K230" i="24" s="1"/>
  <c r="J104" i="25"/>
  <c r="K104" i="25" s="1"/>
  <c r="J103" i="25"/>
  <c r="K103" i="25" s="1"/>
  <c r="J102" i="25"/>
  <c r="K102" i="25" s="1"/>
  <c r="J101" i="25"/>
  <c r="K101" i="25" s="1"/>
  <c r="J100" i="25"/>
  <c r="K100" i="25" s="1"/>
  <c r="J99" i="25"/>
  <c r="K99" i="25" s="1"/>
  <c r="J98" i="25"/>
  <c r="K98" i="25" s="1"/>
  <c r="J97" i="25"/>
  <c r="K97" i="25" s="1"/>
  <c r="J96" i="25"/>
  <c r="K96" i="25" s="1"/>
  <c r="J95" i="25"/>
  <c r="K95" i="25" s="1"/>
  <c r="J94" i="25"/>
  <c r="K94" i="25" s="1"/>
  <c r="J15" i="25"/>
  <c r="K15" i="25" s="1"/>
  <c r="K346" i="25"/>
  <c r="K347" i="25"/>
  <c r="K348" i="25"/>
  <c r="K344" i="25"/>
  <c r="K345" i="25"/>
  <c r="K343" i="25"/>
  <c r="K341" i="25"/>
  <c r="K342" i="25"/>
  <c r="K340" i="25"/>
  <c r="K339" i="25"/>
  <c r="K343" i="24"/>
  <c r="K344" i="24"/>
  <c r="K345" i="24"/>
  <c r="K346" i="24"/>
  <c r="K347" i="24"/>
  <c r="K348" i="24"/>
  <c r="K341" i="24"/>
  <c r="K342" i="24"/>
  <c r="J339" i="24"/>
  <c r="K339" i="24" s="1"/>
  <c r="J340" i="24"/>
  <c r="K340" i="24" s="1"/>
  <c r="J15" i="24"/>
  <c r="K15" i="24" s="1"/>
  <c r="J104" i="24"/>
  <c r="K104" i="24" s="1"/>
  <c r="J103" i="24"/>
  <c r="K103" i="24" s="1"/>
  <c r="J102" i="24"/>
  <c r="K102" i="24" s="1"/>
  <c r="J101" i="24"/>
  <c r="K101" i="24" s="1"/>
  <c r="J100" i="24"/>
  <c r="K100" i="24" s="1"/>
  <c r="J99" i="24"/>
  <c r="K99" i="24" s="1"/>
  <c r="J98" i="24"/>
  <c r="K98" i="24" s="1"/>
  <c r="J97" i="24"/>
  <c r="K97" i="24" s="1"/>
  <c r="J96" i="24"/>
  <c r="K96" i="24" s="1"/>
  <c r="J95" i="24"/>
  <c r="K95" i="24" s="1"/>
  <c r="J94" i="24"/>
  <c r="K94" i="24" s="1"/>
  <c r="J130" i="25"/>
  <c r="K130" i="25" s="1"/>
  <c r="J131" i="25"/>
  <c r="K131" i="25" s="1"/>
  <c r="J132" i="25"/>
  <c r="K132" i="25" s="1"/>
  <c r="J133" i="25"/>
  <c r="J134" i="25"/>
  <c r="K134" i="25" s="1"/>
  <c r="J135" i="25"/>
  <c r="K135" i="25" s="1"/>
  <c r="J136" i="25"/>
  <c r="K136" i="25" s="1"/>
  <c r="J137" i="25"/>
  <c r="K137" i="25" s="1"/>
  <c r="J138" i="25"/>
  <c r="K138" i="25" s="1"/>
  <c r="J139" i="25"/>
  <c r="K139" i="25" s="1"/>
  <c r="J140" i="25"/>
  <c r="K140" i="25" s="1"/>
  <c r="J130" i="24"/>
  <c r="K130" i="24" s="1"/>
  <c r="J131" i="24"/>
  <c r="K131" i="24" s="1"/>
  <c r="J132" i="24"/>
  <c r="K132" i="24" s="1"/>
  <c r="J133" i="24"/>
  <c r="J134" i="24"/>
  <c r="J135" i="24"/>
  <c r="K135" i="24" s="1"/>
  <c r="J136" i="24"/>
  <c r="K136" i="24" s="1"/>
  <c r="J137" i="24"/>
  <c r="K137" i="24" s="1"/>
  <c r="J138" i="24"/>
  <c r="K138" i="24" s="1"/>
  <c r="J139" i="24"/>
  <c r="J140" i="24"/>
  <c r="K140" i="24" s="1"/>
  <c r="J19" i="25"/>
  <c r="K19" i="25" s="1"/>
  <c r="J19" i="24"/>
  <c r="K19" i="24" s="1"/>
  <c r="F339" i="22"/>
  <c r="F340" i="22"/>
  <c r="F343" i="22"/>
  <c r="G343" i="22" s="1"/>
  <c r="F344" i="22"/>
  <c r="F345" i="22"/>
  <c r="F346" i="22"/>
  <c r="F347" i="22"/>
  <c r="H327" i="22"/>
  <c r="H328" i="22"/>
  <c r="H329" i="22"/>
  <c r="H330" i="22"/>
  <c r="H331" i="22"/>
  <c r="H332" i="22"/>
  <c r="H333" i="22"/>
  <c r="H334" i="22"/>
  <c r="H335" i="22"/>
  <c r="H336" i="22"/>
  <c r="H337" i="22"/>
  <c r="K338" i="25"/>
  <c r="K337" i="25"/>
  <c r="K336" i="25"/>
  <c r="K335" i="25"/>
  <c r="K334" i="25"/>
  <c r="K333" i="25"/>
  <c r="K332" i="25"/>
  <c r="K331" i="25"/>
  <c r="K330" i="25"/>
  <c r="K329" i="25"/>
  <c r="K328" i="25"/>
  <c r="F19" i="22"/>
  <c r="H19" i="22" s="1"/>
  <c r="F129" i="22"/>
  <c r="H129" i="22" s="1"/>
  <c r="F130" i="22"/>
  <c r="H130" i="22" s="1"/>
  <c r="F131" i="22"/>
  <c r="H131" i="22" s="1"/>
  <c r="F132" i="22"/>
  <c r="H132" i="22" s="1"/>
  <c r="F133" i="22"/>
  <c r="H133" i="22" s="1"/>
  <c r="F134" i="22"/>
  <c r="H134" i="22" s="1"/>
  <c r="F135" i="22"/>
  <c r="H135" i="22" s="1"/>
  <c r="F136" i="22"/>
  <c r="H136" i="22" s="1"/>
  <c r="F137" i="22"/>
  <c r="H137" i="22" s="1"/>
  <c r="F138" i="22"/>
  <c r="H138" i="22" s="1"/>
  <c r="F139" i="22"/>
  <c r="H139" i="22" s="1"/>
  <c r="J11" i="24" l="1"/>
  <c r="K11" i="24" s="1"/>
  <c r="F386" i="22"/>
  <c r="H386" i="22" s="1"/>
  <c r="F385" i="22"/>
  <c r="H385" i="22" s="1"/>
  <c r="F384" i="22"/>
  <c r="H384" i="22" s="1"/>
  <c r="F383" i="22"/>
  <c r="H383" i="22" s="1"/>
  <c r="F382" i="22"/>
  <c r="H382" i="22" s="1"/>
  <c r="F381" i="22"/>
  <c r="H381" i="22" s="1"/>
  <c r="F380" i="22"/>
  <c r="H380" i="22" s="1"/>
  <c r="F379" i="22"/>
  <c r="H379" i="22" s="1"/>
  <c r="F378" i="22"/>
  <c r="H378" i="22" s="1"/>
  <c r="F377" i="22"/>
  <c r="H377" i="22" s="1"/>
  <c r="F376" i="22"/>
  <c r="H376" i="22" s="1"/>
  <c r="F375" i="22"/>
  <c r="H375" i="22" s="1"/>
  <c r="F374" i="22"/>
  <c r="H374" i="22" s="1"/>
  <c r="F373" i="22"/>
  <c r="H373" i="22" s="1"/>
  <c r="J387" i="25"/>
  <c r="K387" i="25" s="1"/>
  <c r="J386" i="25"/>
  <c r="K386" i="25" s="1"/>
  <c r="J385" i="25"/>
  <c r="K385" i="25" s="1"/>
  <c r="J384" i="25"/>
  <c r="K384" i="25" s="1"/>
  <c r="J383" i="25"/>
  <c r="K383" i="25" s="1"/>
  <c r="J382" i="25"/>
  <c r="K382" i="25" s="1"/>
  <c r="J381" i="25"/>
  <c r="K381" i="25" s="1"/>
  <c r="J380" i="25"/>
  <c r="K380" i="25" s="1"/>
  <c r="J379" i="25"/>
  <c r="K379" i="25" s="1"/>
  <c r="J378" i="25"/>
  <c r="K378" i="25" s="1"/>
  <c r="J377" i="25"/>
  <c r="K377" i="25" s="1"/>
  <c r="J376" i="25"/>
  <c r="K376" i="25" s="1"/>
  <c r="J375" i="25"/>
  <c r="K375" i="25" s="1"/>
  <c r="J374" i="25"/>
  <c r="K374" i="25" s="1"/>
  <c r="J387" i="24"/>
  <c r="K387" i="24" s="1"/>
  <c r="J386" i="24"/>
  <c r="K386" i="24" s="1"/>
  <c r="J385" i="24"/>
  <c r="K385" i="24" s="1"/>
  <c r="J384" i="24"/>
  <c r="K384" i="24" s="1"/>
  <c r="J383" i="24"/>
  <c r="K383" i="24" s="1"/>
  <c r="J382" i="24"/>
  <c r="K382" i="24" s="1"/>
  <c r="J381" i="24"/>
  <c r="K381" i="24" s="1"/>
  <c r="J380" i="24"/>
  <c r="K380" i="24" s="1"/>
  <c r="J379" i="24"/>
  <c r="K379" i="24" s="1"/>
  <c r="J378" i="24"/>
  <c r="K378" i="24" s="1"/>
  <c r="J377" i="24"/>
  <c r="K377" i="24" s="1"/>
  <c r="J376" i="24"/>
  <c r="K376" i="24" s="1"/>
  <c r="J375" i="24"/>
  <c r="K375" i="24" s="1"/>
  <c r="J374" i="24"/>
  <c r="K374" i="24" s="1"/>
  <c r="F67" i="22" l="1"/>
  <c r="H67" i="22" s="1"/>
  <c r="F66" i="22"/>
  <c r="H66" i="22" s="1"/>
  <c r="F65" i="22"/>
  <c r="H65" i="22" s="1"/>
  <c r="F64" i="22"/>
  <c r="H64" i="22" s="1"/>
  <c r="F63" i="22"/>
  <c r="H63" i="22" s="1"/>
  <c r="F62" i="22"/>
  <c r="H62" i="22" s="1"/>
  <c r="F61" i="22"/>
  <c r="H61" i="22" s="1"/>
  <c r="F60" i="22"/>
  <c r="H60" i="22" s="1"/>
  <c r="F59" i="22"/>
  <c r="H59" i="22" s="1"/>
  <c r="F58" i="22"/>
  <c r="H58" i="22" s="1"/>
  <c r="H365" i="22"/>
  <c r="J45" i="24"/>
  <c r="K45" i="24" s="1"/>
  <c r="J46" i="24"/>
  <c r="K46" i="24" s="1"/>
  <c r="I358" i="15"/>
  <c r="I359" i="15"/>
  <c r="I360" i="15"/>
  <c r="J11" i="25"/>
  <c r="K11" i="25" s="1"/>
  <c r="F15" i="22"/>
  <c r="H15" i="22" s="1"/>
  <c r="J14" i="25"/>
  <c r="R15" i="15"/>
  <c r="S15" i="15" s="1"/>
  <c r="F322" i="22"/>
  <c r="H322" i="22" s="1"/>
  <c r="R319" i="15"/>
  <c r="K153" i="24"/>
  <c r="K154" i="24"/>
  <c r="K155" i="24"/>
  <c r="K157" i="24"/>
  <c r="K158" i="24"/>
  <c r="K159" i="24"/>
  <c r="K160" i="24"/>
  <c r="K152" i="24"/>
  <c r="R150" i="15"/>
  <c r="R149" i="15"/>
  <c r="R148" i="15"/>
  <c r="R147" i="15"/>
  <c r="R146" i="15"/>
  <c r="R145" i="15"/>
  <c r="R144" i="15"/>
  <c r="R143" i="15"/>
  <c r="R142" i="15"/>
  <c r="R141" i="15"/>
  <c r="R140" i="15"/>
  <c r="I140" i="15"/>
  <c r="J58" i="25"/>
  <c r="K58" i="25" s="1"/>
  <c r="J57" i="25"/>
  <c r="K57" i="25" s="1"/>
  <c r="J56" i="25"/>
  <c r="K56" i="25" s="1"/>
  <c r="J55" i="25"/>
  <c r="K55" i="25" s="1"/>
  <c r="J54" i="25"/>
  <c r="K54" i="25" s="1"/>
  <c r="J53" i="25"/>
  <c r="K53" i="25" s="1"/>
  <c r="J52" i="25"/>
  <c r="K52" i="25" s="1"/>
  <c r="J51" i="25"/>
  <c r="K51" i="25" s="1"/>
  <c r="J50" i="25"/>
  <c r="K50" i="25" s="1"/>
  <c r="J49" i="25"/>
  <c r="K49" i="25" s="1"/>
  <c r="J48" i="25"/>
  <c r="K48" i="25" s="1"/>
  <c r="J47" i="25"/>
  <c r="K47" i="25" s="1"/>
  <c r="J46" i="25"/>
  <c r="K46" i="25" s="1"/>
  <c r="J45" i="25"/>
  <c r="K45" i="25" s="1"/>
  <c r="J47" i="24"/>
  <c r="K47" i="24" s="1"/>
  <c r="J48" i="24"/>
  <c r="K48" i="24" s="1"/>
  <c r="J49" i="24"/>
  <c r="K49" i="24" s="1"/>
  <c r="J50" i="24"/>
  <c r="K50" i="24" s="1"/>
  <c r="J51" i="24"/>
  <c r="K51" i="24" s="1"/>
  <c r="J52" i="24"/>
  <c r="K52" i="24" s="1"/>
  <c r="J53" i="24"/>
  <c r="K53" i="24" s="1"/>
  <c r="J54" i="24"/>
  <c r="K54" i="24" s="1"/>
  <c r="J55" i="24"/>
  <c r="K55" i="24" s="1"/>
  <c r="J56" i="24"/>
  <c r="K56" i="24" s="1"/>
  <c r="J57" i="24"/>
  <c r="K57" i="24" s="1"/>
  <c r="J58" i="24"/>
  <c r="K58" i="24" s="1"/>
  <c r="F151" i="22"/>
  <c r="H151" i="22" s="1"/>
  <c r="F152" i="22"/>
  <c r="H152" i="22" s="1"/>
  <c r="F153" i="22"/>
  <c r="H153" i="22" s="1"/>
  <c r="F154" i="22"/>
  <c r="H154" i="22" s="1"/>
  <c r="F155" i="22"/>
  <c r="H155" i="22" s="1"/>
  <c r="F156" i="22"/>
  <c r="H156" i="22" s="1"/>
  <c r="F157" i="22"/>
  <c r="H157" i="22" s="1"/>
  <c r="F158" i="22"/>
  <c r="H158" i="22" s="1"/>
  <c r="F159" i="22"/>
  <c r="H159" i="22" s="1"/>
  <c r="F160" i="22"/>
  <c r="H160" i="22" s="1"/>
  <c r="F141" i="22"/>
  <c r="H141" i="22" s="1"/>
  <c r="F142" i="22"/>
  <c r="H142" i="22" s="1"/>
  <c r="F143" i="22"/>
  <c r="H143" i="22" s="1"/>
  <c r="F144" i="22"/>
  <c r="H144" i="22" s="1"/>
  <c r="F145" i="22"/>
  <c r="H145" i="22" s="1"/>
  <c r="F146" i="22"/>
  <c r="H146" i="22" s="1"/>
  <c r="F147" i="22"/>
  <c r="H147" i="22" s="1"/>
  <c r="F148" i="22"/>
  <c r="H148" i="22" s="1"/>
  <c r="F149" i="22"/>
  <c r="H149" i="22" s="1"/>
  <c r="F150" i="22"/>
  <c r="H150" i="22" s="1"/>
  <c r="F140" i="22"/>
  <c r="H140" i="22" s="1"/>
  <c r="J151" i="25"/>
  <c r="K151" i="25" s="1"/>
  <c r="J150" i="25"/>
  <c r="K150" i="25" s="1"/>
  <c r="J149" i="25"/>
  <c r="K149" i="25" s="1"/>
  <c r="J148" i="25"/>
  <c r="K148" i="25" s="1"/>
  <c r="J147" i="25"/>
  <c r="K147" i="25" s="1"/>
  <c r="J146" i="25"/>
  <c r="K146" i="25" s="1"/>
  <c r="J145" i="25"/>
  <c r="K145" i="25" s="1"/>
  <c r="J144" i="25"/>
  <c r="K144" i="25" s="1"/>
  <c r="J143" i="25"/>
  <c r="K143" i="25" s="1"/>
  <c r="J142" i="25"/>
  <c r="K142" i="25" s="1"/>
  <c r="J141" i="25"/>
  <c r="K141" i="25" s="1"/>
  <c r="J142" i="24"/>
  <c r="K142" i="24" s="1"/>
  <c r="J143" i="24"/>
  <c r="K143" i="24" s="1"/>
  <c r="J144" i="24"/>
  <c r="K144" i="24" s="1"/>
  <c r="J145" i="24"/>
  <c r="K145" i="24" s="1"/>
  <c r="J146" i="24"/>
  <c r="K146" i="24" s="1"/>
  <c r="J147" i="24"/>
  <c r="K147" i="24" s="1"/>
  <c r="J148" i="24"/>
  <c r="K148" i="24" s="1"/>
  <c r="J149" i="24"/>
  <c r="K149" i="24" s="1"/>
  <c r="J150" i="24"/>
  <c r="K150" i="24" s="1"/>
  <c r="J151" i="24"/>
  <c r="K151" i="24" s="1"/>
  <c r="J141" i="24"/>
  <c r="K141" i="24" s="1"/>
  <c r="F279" i="22"/>
  <c r="F278" i="22"/>
  <c r="F277" i="22"/>
  <c r="F276" i="22"/>
  <c r="F275" i="22"/>
  <c r="F274" i="22"/>
  <c r="F273" i="22"/>
  <c r="F272" i="22"/>
  <c r="F271" i="22"/>
  <c r="F270" i="22"/>
  <c r="F269" i="22"/>
  <c r="F268" i="22"/>
  <c r="F267" i="22"/>
  <c r="R279" i="15"/>
  <c r="M279" i="15"/>
  <c r="I279" i="15"/>
  <c r="R278" i="15"/>
  <c r="M278" i="15"/>
  <c r="I278" i="15"/>
  <c r="R277" i="15"/>
  <c r="M277" i="15"/>
  <c r="I277" i="15"/>
  <c r="R276" i="15"/>
  <c r="M276" i="15"/>
  <c r="I276" i="15"/>
  <c r="R275" i="15"/>
  <c r="M275" i="15"/>
  <c r="I275" i="15"/>
  <c r="R274" i="15"/>
  <c r="M274" i="15"/>
  <c r="I274" i="15"/>
  <c r="R273" i="15"/>
  <c r="M273" i="15"/>
  <c r="I273" i="15"/>
  <c r="R272" i="15"/>
  <c r="M272" i="15"/>
  <c r="I272" i="15"/>
  <c r="R271" i="15"/>
  <c r="M271" i="15"/>
  <c r="I271" i="15"/>
  <c r="R270" i="15"/>
  <c r="M270" i="15"/>
  <c r="I270" i="15"/>
  <c r="R269" i="15"/>
  <c r="M269" i="15"/>
  <c r="I269" i="15"/>
  <c r="R268" i="15"/>
  <c r="M268" i="15"/>
  <c r="I268" i="15"/>
  <c r="R267" i="15"/>
  <c r="M267" i="15"/>
  <c r="I267" i="15"/>
  <c r="J280" i="25"/>
  <c r="K280" i="25" s="1"/>
  <c r="J279" i="25"/>
  <c r="K279" i="25" s="1"/>
  <c r="J278" i="25"/>
  <c r="K278" i="25" s="1"/>
  <c r="J277" i="25"/>
  <c r="K277" i="25" s="1"/>
  <c r="J276" i="25"/>
  <c r="K276" i="25" s="1"/>
  <c r="J275" i="25"/>
  <c r="K275" i="25" s="1"/>
  <c r="J274" i="25"/>
  <c r="K274" i="25" s="1"/>
  <c r="J273" i="25"/>
  <c r="K273" i="25" s="1"/>
  <c r="J272" i="25"/>
  <c r="K272" i="25" s="1"/>
  <c r="J271" i="25"/>
  <c r="K271" i="25" s="1"/>
  <c r="J270" i="25"/>
  <c r="K270" i="25" s="1"/>
  <c r="J269" i="25"/>
  <c r="K269" i="25" s="1"/>
  <c r="J268" i="25"/>
  <c r="K268" i="25" s="1"/>
  <c r="J280" i="24"/>
  <c r="K280" i="24" s="1"/>
  <c r="J279" i="24"/>
  <c r="K279" i="24" s="1"/>
  <c r="J278" i="24"/>
  <c r="K278" i="24" s="1"/>
  <c r="J277" i="24"/>
  <c r="K277" i="24" s="1"/>
  <c r="J276" i="24"/>
  <c r="K276" i="24" s="1"/>
  <c r="J275" i="24"/>
  <c r="K275" i="24" s="1"/>
  <c r="J274" i="24"/>
  <c r="K274" i="24" s="1"/>
  <c r="J273" i="24"/>
  <c r="K273" i="24" s="1"/>
  <c r="J272" i="24"/>
  <c r="K272" i="24" s="1"/>
  <c r="J271" i="24"/>
  <c r="K271" i="24" s="1"/>
  <c r="J270" i="24"/>
  <c r="K270" i="24" s="1"/>
  <c r="J269" i="24"/>
  <c r="K269" i="24" s="1"/>
  <c r="J268" i="24"/>
  <c r="K268" i="24" s="1"/>
  <c r="S269" i="15" l="1"/>
  <c r="V269" i="15" s="1"/>
  <c r="S277" i="15"/>
  <c r="V277" i="15" s="1"/>
  <c r="S270" i="15"/>
  <c r="V270" i="15" s="1"/>
  <c r="S274" i="15"/>
  <c r="V274" i="15" s="1"/>
  <c r="S278" i="15"/>
  <c r="V278" i="15" s="1"/>
  <c r="S140" i="15"/>
  <c r="V140" i="15" s="1"/>
  <c r="X140" i="15" s="1"/>
  <c r="AA140" i="15" s="1"/>
  <c r="S148" i="15"/>
  <c r="V148" i="15" s="1"/>
  <c r="X148" i="15" s="1"/>
  <c r="AA148" i="15" s="1"/>
  <c r="S141" i="15"/>
  <c r="V141" i="15" s="1"/>
  <c r="X141" i="15" s="1"/>
  <c r="AA141" i="15" s="1"/>
  <c r="S142" i="15"/>
  <c r="V142" i="15" s="1"/>
  <c r="X142" i="15" s="1"/>
  <c r="AA142" i="15" s="1"/>
  <c r="S143" i="15"/>
  <c r="V143" i="15" s="1"/>
  <c r="X143" i="15" s="1"/>
  <c r="AA143" i="15" s="1"/>
  <c r="S144" i="15"/>
  <c r="V144" i="15" s="1"/>
  <c r="X144" i="15" s="1"/>
  <c r="AA144" i="15" s="1"/>
  <c r="S145" i="15"/>
  <c r="V145" i="15" s="1"/>
  <c r="X145" i="15" s="1"/>
  <c r="AA145" i="15" s="1"/>
  <c r="S146" i="15"/>
  <c r="V146" i="15" s="1"/>
  <c r="X146" i="15" s="1"/>
  <c r="AA146" i="15" s="1"/>
  <c r="S147" i="15"/>
  <c r="V147" i="15" s="1"/>
  <c r="X147" i="15" s="1"/>
  <c r="S149" i="15"/>
  <c r="V149" i="15" s="1"/>
  <c r="X149" i="15" s="1"/>
  <c r="AA149" i="15" s="1"/>
  <c r="S150" i="15"/>
  <c r="V150" i="15" s="1"/>
  <c r="X150" i="15" s="1"/>
  <c r="AA150" i="15" s="1"/>
  <c r="S272" i="15"/>
  <c r="V272" i="15" s="1"/>
  <c r="S267" i="15"/>
  <c r="V267" i="15" s="1"/>
  <c r="S275" i="15"/>
  <c r="V275" i="15" s="1"/>
  <c r="S273" i="15"/>
  <c r="V273" i="15" s="1"/>
  <c r="S268" i="15"/>
  <c r="V268" i="15" s="1"/>
  <c r="S276" i="15"/>
  <c r="V276" i="15" s="1"/>
  <c r="S271" i="15"/>
  <c r="V271" i="15" s="1"/>
  <c r="S279" i="15"/>
  <c r="V279" i="15" s="1"/>
  <c r="F18" i="22" l="1"/>
  <c r="F14" i="22"/>
  <c r="F9" i="22"/>
  <c r="H9" i="22" s="1"/>
  <c r="F11" i="22"/>
  <c r="F12" i="22"/>
  <c r="H12" i="22" s="1"/>
  <c r="F10" i="22"/>
  <c r="F17" i="22"/>
  <c r="H17" i="22" s="1"/>
  <c r="F20" i="22"/>
  <c r="H20" i="22" s="1"/>
  <c r="F21" i="22"/>
  <c r="H21" i="22" s="1"/>
  <c r="F22" i="22"/>
  <c r="H22" i="22" s="1"/>
  <c r="F23" i="22"/>
  <c r="H23" i="22" s="1"/>
  <c r="F24" i="22"/>
  <c r="H24" i="22" s="1"/>
  <c r="F25" i="22"/>
  <c r="H25" i="22" s="1"/>
  <c r="F26" i="22"/>
  <c r="H26" i="22" s="1"/>
  <c r="F27" i="22"/>
  <c r="H27" i="22" s="1"/>
  <c r="F28" i="22"/>
  <c r="H28" i="22" s="1"/>
  <c r="F29" i="22"/>
  <c r="H29" i="22" s="1"/>
  <c r="F30" i="22"/>
  <c r="H30" i="22" s="1"/>
  <c r="F31" i="22"/>
  <c r="H31" i="22" s="1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H44" i="22" s="1"/>
  <c r="F45" i="22"/>
  <c r="H45" i="22" s="1"/>
  <c r="F46" i="22"/>
  <c r="H46" i="22" s="1"/>
  <c r="F47" i="22"/>
  <c r="H47" i="22" s="1"/>
  <c r="F48" i="22"/>
  <c r="H48" i="22" s="1"/>
  <c r="F49" i="22"/>
  <c r="H49" i="22" s="1"/>
  <c r="F50" i="22"/>
  <c r="H50" i="22" s="1"/>
  <c r="F51" i="22"/>
  <c r="H51" i="22" s="1"/>
  <c r="F52" i="22"/>
  <c r="H52" i="22" s="1"/>
  <c r="F53" i="22"/>
  <c r="H53" i="22" s="1"/>
  <c r="F54" i="22"/>
  <c r="H54" i="22" s="1"/>
  <c r="F55" i="22"/>
  <c r="H55" i="22" s="1"/>
  <c r="F56" i="22"/>
  <c r="H56" i="22" s="1"/>
  <c r="F57" i="22"/>
  <c r="H57" i="22" s="1"/>
  <c r="F68" i="22"/>
  <c r="H68" i="22" s="1"/>
  <c r="F69" i="22"/>
  <c r="H69" i="22" s="1"/>
  <c r="F70" i="22"/>
  <c r="H70" i="22" s="1"/>
  <c r="F71" i="22"/>
  <c r="H71" i="22" s="1"/>
  <c r="F72" i="22"/>
  <c r="H72" i="22" s="1"/>
  <c r="F73" i="22"/>
  <c r="H73" i="22" s="1"/>
  <c r="F74" i="22"/>
  <c r="H74" i="22" s="1"/>
  <c r="F75" i="22"/>
  <c r="H75" i="22" s="1"/>
  <c r="F76" i="22"/>
  <c r="H76" i="22" s="1"/>
  <c r="F77" i="22"/>
  <c r="H77" i="22" s="1"/>
  <c r="F78" i="22"/>
  <c r="H78" i="22" s="1"/>
  <c r="F79" i="22"/>
  <c r="H79" i="22" s="1"/>
  <c r="F80" i="22"/>
  <c r="H80" i="22" s="1"/>
  <c r="F81" i="22"/>
  <c r="H81" i="22" s="1"/>
  <c r="F104" i="22"/>
  <c r="F105" i="22"/>
  <c r="F106" i="22"/>
  <c r="F107" i="22"/>
  <c r="F108" i="22"/>
  <c r="F109" i="22"/>
  <c r="F110" i="22"/>
  <c r="F111" i="22"/>
  <c r="F112" i="22"/>
  <c r="F113" i="22"/>
  <c r="F114" i="22"/>
  <c r="F115" i="22"/>
  <c r="F116" i="22"/>
  <c r="F117" i="22"/>
  <c r="F161" i="22"/>
  <c r="F162" i="22"/>
  <c r="F163" i="22"/>
  <c r="F164" i="22"/>
  <c r="F165" i="22"/>
  <c r="F166" i="22"/>
  <c r="F167" i="22"/>
  <c r="F168" i="22"/>
  <c r="F169" i="22"/>
  <c r="F170" i="22"/>
  <c r="F171" i="22"/>
  <c r="F172" i="22"/>
  <c r="F173" i="22"/>
  <c r="F174" i="22"/>
  <c r="F175" i="22"/>
  <c r="H175" i="22" s="1"/>
  <c r="F177" i="22"/>
  <c r="F178" i="22"/>
  <c r="H178" i="22" s="1"/>
  <c r="F179" i="22"/>
  <c r="F180" i="22"/>
  <c r="H180" i="22" s="1"/>
  <c r="F181" i="22"/>
  <c r="H181" i="22" s="1"/>
  <c r="F182" i="22"/>
  <c r="H182" i="22" s="1"/>
  <c r="F183" i="22"/>
  <c r="H183" i="22" s="1"/>
  <c r="F184" i="22"/>
  <c r="F185" i="22"/>
  <c r="H185" i="22" s="1"/>
  <c r="F186" i="22"/>
  <c r="H186" i="22" s="1"/>
  <c r="F187" i="22"/>
  <c r="H187" i="22" s="1"/>
  <c r="F199" i="22"/>
  <c r="H199" i="22" s="1"/>
  <c r="F200" i="22"/>
  <c r="H200" i="22" s="1"/>
  <c r="F201" i="22"/>
  <c r="H201" i="22" s="1"/>
  <c r="F202" i="22"/>
  <c r="H202" i="22" s="1"/>
  <c r="F203" i="22"/>
  <c r="H203" i="22" s="1"/>
  <c r="F204" i="22"/>
  <c r="H204" i="22" s="1"/>
  <c r="F205" i="22"/>
  <c r="H205" i="22" s="1"/>
  <c r="F206" i="22"/>
  <c r="H206" i="22" s="1"/>
  <c r="F207" i="22"/>
  <c r="H207" i="22" s="1"/>
  <c r="F208" i="22"/>
  <c r="H208" i="22" s="1"/>
  <c r="F238" i="22"/>
  <c r="F242" i="22"/>
  <c r="F244" i="22"/>
  <c r="F245" i="22"/>
  <c r="F246" i="22"/>
  <c r="F247" i="22"/>
  <c r="F248" i="22"/>
  <c r="F249" i="22"/>
  <c r="F250" i="22"/>
  <c r="F251" i="22"/>
  <c r="F252" i="22"/>
  <c r="F253" i="22"/>
  <c r="F254" i="22"/>
  <c r="F292" i="22"/>
  <c r="F293" i="22"/>
  <c r="F294" i="22"/>
  <c r="F296" i="22"/>
  <c r="F297" i="22"/>
  <c r="F298" i="22"/>
  <c r="F300" i="22"/>
  <c r="F301" i="22"/>
  <c r="F302" i="22"/>
  <c r="F303" i="22"/>
  <c r="F316" i="22"/>
  <c r="H316" i="22" s="1"/>
  <c r="F317" i="22"/>
  <c r="H317" i="22" s="1"/>
  <c r="F318" i="22"/>
  <c r="H318" i="22" s="1"/>
  <c r="F319" i="22"/>
  <c r="H319" i="22" s="1"/>
  <c r="F320" i="22"/>
  <c r="H320" i="22" s="1"/>
  <c r="F321" i="22"/>
  <c r="H321" i="22" s="1"/>
  <c r="F323" i="22"/>
  <c r="H323" i="22" s="1"/>
  <c r="F324" i="22"/>
  <c r="H324" i="22" s="1"/>
  <c r="F325" i="22"/>
  <c r="H325" i="22" s="1"/>
  <c r="F326" i="22"/>
  <c r="H326" i="22" s="1"/>
  <c r="F358" i="22"/>
  <c r="H358" i="22" s="1"/>
  <c r="F359" i="22"/>
  <c r="H359" i="22" s="1"/>
  <c r="F360" i="22"/>
  <c r="H360" i="22" s="1"/>
  <c r="F361" i="22"/>
  <c r="H361" i="22" s="1"/>
  <c r="F362" i="22"/>
  <c r="H362" i="22" s="1"/>
  <c r="F363" i="22"/>
  <c r="H363" i="22" s="1"/>
  <c r="F364" i="22"/>
  <c r="H364" i="22" s="1"/>
  <c r="F366" i="22"/>
  <c r="H366" i="22" s="1"/>
  <c r="F367" i="22"/>
  <c r="H367" i="22" s="1"/>
  <c r="F368" i="22"/>
  <c r="H368" i="22" s="1"/>
  <c r="F369" i="22"/>
  <c r="H369" i="22" s="1"/>
  <c r="F370" i="22"/>
  <c r="H370" i="22" s="1"/>
  <c r="F371" i="22"/>
  <c r="H371" i="22" s="1"/>
  <c r="F372" i="22"/>
  <c r="H372" i="22" s="1"/>
  <c r="F387" i="22"/>
  <c r="F388" i="22"/>
  <c r="F389" i="22"/>
  <c r="F390" i="22"/>
  <c r="F391" i="22"/>
  <c r="F392" i="22"/>
  <c r="F393" i="22"/>
  <c r="F394" i="22"/>
  <c r="F395" i="22"/>
  <c r="F396" i="22"/>
  <c r="F397" i="22"/>
  <c r="F398" i="22"/>
  <c r="F399" i="22"/>
  <c r="F400" i="22"/>
  <c r="F401" i="22"/>
  <c r="F402" i="22"/>
  <c r="F403" i="22"/>
  <c r="F404" i="22"/>
  <c r="F405" i="22"/>
  <c r="F406" i="22"/>
  <c r="F407" i="22"/>
  <c r="F408" i="22"/>
  <c r="F409" i="22"/>
  <c r="F410" i="22"/>
  <c r="F411" i="22"/>
  <c r="F412" i="22"/>
  <c r="I18" i="15"/>
  <c r="M18" i="15"/>
  <c r="R18" i="15"/>
  <c r="I11" i="15"/>
  <c r="R11" i="15"/>
  <c r="M17" i="15"/>
  <c r="R17" i="15"/>
  <c r="I10" i="15"/>
  <c r="M10" i="15"/>
  <c r="R10" i="15"/>
  <c r="I19" i="15"/>
  <c r="M19" i="15"/>
  <c r="R19" i="15"/>
  <c r="M20" i="15"/>
  <c r="R20" i="15"/>
  <c r="I21" i="15"/>
  <c r="M21" i="15"/>
  <c r="R21" i="15"/>
  <c r="I22" i="15"/>
  <c r="M22" i="15"/>
  <c r="R22" i="15"/>
  <c r="I23" i="15"/>
  <c r="M23" i="15"/>
  <c r="R23" i="15"/>
  <c r="I24" i="15"/>
  <c r="M24" i="15"/>
  <c r="R24" i="15"/>
  <c r="I25" i="15"/>
  <c r="M25" i="15"/>
  <c r="R25" i="15"/>
  <c r="I26" i="15"/>
  <c r="M26" i="15"/>
  <c r="R26" i="15"/>
  <c r="I27" i="15"/>
  <c r="M27" i="15"/>
  <c r="R27" i="15"/>
  <c r="I28" i="15"/>
  <c r="M28" i="15"/>
  <c r="R28" i="15"/>
  <c r="I29" i="15"/>
  <c r="M29" i="15"/>
  <c r="R29" i="15"/>
  <c r="I30" i="15"/>
  <c r="M30" i="15"/>
  <c r="R30" i="15"/>
  <c r="I31" i="15"/>
  <c r="M31" i="15"/>
  <c r="R31" i="15"/>
  <c r="I32" i="15"/>
  <c r="M32" i="15"/>
  <c r="R32" i="15"/>
  <c r="I33" i="15"/>
  <c r="M33" i="15"/>
  <c r="R33" i="15"/>
  <c r="I34" i="15"/>
  <c r="M34" i="15"/>
  <c r="R34" i="15"/>
  <c r="I35" i="15"/>
  <c r="M35" i="15"/>
  <c r="R35" i="15"/>
  <c r="I36" i="15"/>
  <c r="M36" i="15"/>
  <c r="R36" i="15"/>
  <c r="I37" i="15"/>
  <c r="M37" i="15"/>
  <c r="R37" i="15"/>
  <c r="I38" i="15"/>
  <c r="M38" i="15"/>
  <c r="R38" i="15"/>
  <c r="I39" i="15"/>
  <c r="M39" i="15"/>
  <c r="R39" i="15"/>
  <c r="I40" i="15"/>
  <c r="M40" i="15"/>
  <c r="R40" i="15"/>
  <c r="I41" i="15"/>
  <c r="M41" i="15"/>
  <c r="R41" i="15"/>
  <c r="I42" i="15"/>
  <c r="M42" i="15"/>
  <c r="R42" i="15"/>
  <c r="I43" i="15"/>
  <c r="M43" i="15"/>
  <c r="R43" i="15"/>
  <c r="I68" i="15"/>
  <c r="R68" i="15"/>
  <c r="I69" i="15"/>
  <c r="R69" i="15"/>
  <c r="I70" i="15"/>
  <c r="R70" i="15"/>
  <c r="I104" i="15"/>
  <c r="R104" i="15"/>
  <c r="I105" i="15"/>
  <c r="R105" i="15"/>
  <c r="I106" i="15"/>
  <c r="R106" i="15"/>
  <c r="I107" i="15"/>
  <c r="R107" i="15"/>
  <c r="I108" i="15"/>
  <c r="R108" i="15"/>
  <c r="I109" i="15"/>
  <c r="R109" i="15"/>
  <c r="I110" i="15"/>
  <c r="R110" i="15"/>
  <c r="I111" i="15"/>
  <c r="R111" i="15"/>
  <c r="I112" i="15"/>
  <c r="R112" i="15"/>
  <c r="I113" i="15"/>
  <c r="R113" i="15"/>
  <c r="I114" i="15"/>
  <c r="R114" i="15"/>
  <c r="I115" i="15"/>
  <c r="R115" i="15"/>
  <c r="I116" i="15"/>
  <c r="R116" i="15"/>
  <c r="R117" i="15"/>
  <c r="I118" i="15"/>
  <c r="R118" i="15"/>
  <c r="I119" i="15"/>
  <c r="I120" i="15"/>
  <c r="I121" i="15"/>
  <c r="R121" i="15"/>
  <c r="I122" i="15"/>
  <c r="R122" i="15"/>
  <c r="I123" i="15"/>
  <c r="R123" i="15"/>
  <c r="I124" i="15"/>
  <c r="R124" i="15"/>
  <c r="I126" i="15"/>
  <c r="R126" i="15"/>
  <c r="I127" i="15"/>
  <c r="R127" i="15"/>
  <c r="I128" i="15"/>
  <c r="R128" i="15"/>
  <c r="I151" i="15"/>
  <c r="R151" i="15"/>
  <c r="I152" i="15"/>
  <c r="R152" i="15"/>
  <c r="I153" i="15"/>
  <c r="R153" i="15"/>
  <c r="I154" i="15"/>
  <c r="R154" i="15"/>
  <c r="I155" i="15"/>
  <c r="R155" i="15"/>
  <c r="I156" i="15"/>
  <c r="R156" i="15"/>
  <c r="I157" i="15"/>
  <c r="R157" i="15"/>
  <c r="I158" i="15"/>
  <c r="R158" i="15"/>
  <c r="I159" i="15"/>
  <c r="R159" i="15"/>
  <c r="I160" i="15"/>
  <c r="R160" i="15"/>
  <c r="I244" i="15"/>
  <c r="M244" i="15"/>
  <c r="R244" i="15"/>
  <c r="I249" i="15"/>
  <c r="M249" i="15"/>
  <c r="R249" i="15"/>
  <c r="M291" i="15"/>
  <c r="R291" i="15"/>
  <c r="I292" i="15"/>
  <c r="M292" i="15"/>
  <c r="R292" i="15"/>
  <c r="I293" i="15"/>
  <c r="M293" i="15"/>
  <c r="R293" i="15"/>
  <c r="I294" i="15"/>
  <c r="M294" i="15"/>
  <c r="R294" i="15"/>
  <c r="I295" i="15"/>
  <c r="M295" i="15"/>
  <c r="R295" i="15"/>
  <c r="I296" i="15"/>
  <c r="M296" i="15"/>
  <c r="R296" i="15"/>
  <c r="I297" i="15"/>
  <c r="M297" i="15"/>
  <c r="I298" i="15"/>
  <c r="M298" i="15"/>
  <c r="R298" i="15"/>
  <c r="M299" i="15"/>
  <c r="R299" i="15"/>
  <c r="I300" i="15"/>
  <c r="M300" i="15"/>
  <c r="R300" i="15"/>
  <c r="I301" i="15"/>
  <c r="R301" i="15"/>
  <c r="I302" i="15"/>
  <c r="M302" i="15"/>
  <c r="R302" i="15"/>
  <c r="I303" i="15"/>
  <c r="M303" i="15"/>
  <c r="R303" i="15"/>
  <c r="R316" i="15"/>
  <c r="R318" i="15"/>
  <c r="R320" i="15"/>
  <c r="R321" i="15"/>
  <c r="R322" i="15"/>
  <c r="R323" i="15"/>
  <c r="R324" i="15"/>
  <c r="R325" i="15"/>
  <c r="R326" i="15"/>
  <c r="M358" i="15"/>
  <c r="R358" i="15"/>
  <c r="M359" i="15"/>
  <c r="R359" i="15"/>
  <c r="M360" i="15"/>
  <c r="R360" i="15"/>
  <c r="I361" i="15"/>
  <c r="M361" i="15"/>
  <c r="R361" i="15"/>
  <c r="I362" i="15"/>
  <c r="M362" i="15"/>
  <c r="R362" i="15"/>
  <c r="I363" i="15"/>
  <c r="M363" i="15"/>
  <c r="R363" i="15"/>
  <c r="I364" i="15"/>
  <c r="M364" i="15"/>
  <c r="R364" i="15"/>
  <c r="I365" i="15"/>
  <c r="M365" i="15"/>
  <c r="R365" i="15"/>
  <c r="I366" i="15"/>
  <c r="M366" i="15"/>
  <c r="R366" i="15"/>
  <c r="I367" i="15"/>
  <c r="M367" i="15"/>
  <c r="R367" i="15"/>
  <c r="I368" i="15"/>
  <c r="M368" i="15"/>
  <c r="R368" i="15"/>
  <c r="I369" i="15"/>
  <c r="M369" i="15"/>
  <c r="R369" i="15"/>
  <c r="I370" i="15"/>
  <c r="M370" i="15"/>
  <c r="R370" i="15"/>
  <c r="I371" i="15"/>
  <c r="M371" i="15"/>
  <c r="R371" i="15"/>
  <c r="I372" i="15"/>
  <c r="M372" i="15"/>
  <c r="R372" i="15"/>
  <c r="S70" i="15" l="1"/>
  <c r="S118" i="15"/>
  <c r="S11" i="15"/>
  <c r="S110" i="15"/>
  <c r="G254" i="22"/>
  <c r="H254" i="22" s="1"/>
  <c r="G253" i="22"/>
  <c r="H253" i="22" s="1"/>
  <c r="G252" i="22"/>
  <c r="H252" i="22" s="1"/>
  <c r="G251" i="22"/>
  <c r="H251" i="22" s="1"/>
  <c r="G250" i="22"/>
  <c r="H250" i="22" s="1"/>
  <c r="G249" i="22"/>
  <c r="H249" i="22" s="1"/>
  <c r="G248" i="22"/>
  <c r="H248" i="22" s="1"/>
  <c r="G247" i="22"/>
  <c r="H247" i="22" s="1"/>
  <c r="G246" i="22"/>
  <c r="H246" i="22" s="1"/>
  <c r="G245" i="22"/>
  <c r="H245" i="22" s="1"/>
  <c r="G244" i="22"/>
  <c r="H244" i="22" s="1"/>
  <c r="S249" i="15"/>
  <c r="V249" i="15" s="1"/>
  <c r="X249" i="15" s="1"/>
  <c r="S128" i="15"/>
  <c r="V128" i="15" s="1"/>
  <c r="X128" i="15" s="1"/>
  <c r="AA128" i="15" s="1"/>
  <c r="S18" i="15"/>
  <c r="V18" i="15" s="1"/>
  <c r="S20" i="15"/>
  <c r="S367" i="15"/>
  <c r="V367" i="15" s="1"/>
  <c r="X367" i="15" s="1"/>
  <c r="S154" i="15"/>
  <c r="V154" i="15" s="1"/>
  <c r="X154" i="15" s="1"/>
  <c r="AA154" i="15" s="1"/>
  <c r="S119" i="15"/>
  <c r="V119" i="15" s="1"/>
  <c r="X119" i="15" s="1"/>
  <c r="AA119" i="15" s="1"/>
  <c r="S111" i="15"/>
  <c r="V111" i="15" s="1"/>
  <c r="X111" i="15" s="1"/>
  <c r="AA111" i="15" s="1"/>
  <c r="S42" i="15"/>
  <c r="V42" i="15" s="1"/>
  <c r="S31" i="15"/>
  <c r="V31" i="15" s="1"/>
  <c r="S23" i="15"/>
  <c r="V23" i="15" s="1"/>
  <c r="S362" i="15"/>
  <c r="V362" i="15" s="1"/>
  <c r="X362" i="15" s="1"/>
  <c r="S364" i="15"/>
  <c r="V364" i="15" s="1"/>
  <c r="X364" i="15" s="1"/>
  <c r="S35" i="15"/>
  <c r="V35" i="15" s="1"/>
  <c r="S363" i="15"/>
  <c r="V363" i="15" s="1"/>
  <c r="X363" i="15" s="1"/>
  <c r="S370" i="15"/>
  <c r="V370" i="15" s="1"/>
  <c r="X370" i="15" s="1"/>
  <c r="S39" i="15"/>
  <c r="V39" i="15" s="1"/>
  <c r="V15" i="15"/>
  <c r="X15" i="15" s="1"/>
  <c r="AA15" i="15" s="1"/>
  <c r="S372" i="15"/>
  <c r="V372" i="15" s="1"/>
  <c r="S41" i="15"/>
  <c r="V41" i="15" s="1"/>
  <c r="S159" i="15"/>
  <c r="V159" i="15" s="1"/>
  <c r="X159" i="15" s="1"/>
  <c r="AA159" i="15" s="1"/>
  <c r="S117" i="15"/>
  <c r="V117" i="15" s="1"/>
  <c r="X117" i="15" s="1"/>
  <c r="AA117" i="15" s="1"/>
  <c r="S109" i="15"/>
  <c r="V109" i="15" s="1"/>
  <c r="X109" i="15" s="1"/>
  <c r="AA109" i="15" s="1"/>
  <c r="S43" i="15"/>
  <c r="V43" i="15" s="1"/>
  <c r="S359" i="15"/>
  <c r="V359" i="15" s="1"/>
  <c r="X359" i="15" s="1"/>
  <c r="AA359" i="15" s="1"/>
  <c r="S151" i="15"/>
  <c r="V151" i="15" s="1"/>
  <c r="X151" i="15" s="1"/>
  <c r="AA151" i="15" s="1"/>
  <c r="S122" i="15"/>
  <c r="V122" i="15" s="1"/>
  <c r="X122" i="15" s="1"/>
  <c r="AA122" i="15" s="1"/>
  <c r="S114" i="15"/>
  <c r="V114" i="15" s="1"/>
  <c r="X114" i="15" s="1"/>
  <c r="AA114" i="15" s="1"/>
  <c r="S156" i="15"/>
  <c r="V156" i="15" s="1"/>
  <c r="X156" i="15" s="1"/>
  <c r="AA156" i="15" s="1"/>
  <c r="S106" i="15"/>
  <c r="V106" i="15" s="1"/>
  <c r="X106" i="15" s="1"/>
  <c r="AA106" i="15" s="1"/>
  <c r="S69" i="15"/>
  <c r="V69" i="15" s="1"/>
  <c r="X69" i="15" s="1"/>
  <c r="AA69" i="15" s="1"/>
  <c r="S24" i="15"/>
  <c r="V24" i="15" s="1"/>
  <c r="S124" i="15"/>
  <c r="V124" i="15" s="1"/>
  <c r="X124" i="15" s="1"/>
  <c r="AA124" i="15" s="1"/>
  <c r="S34" i="15"/>
  <c r="V34" i="15" s="1"/>
  <c r="S26" i="15"/>
  <c r="V26" i="15" s="1"/>
  <c r="S36" i="15"/>
  <c r="V36" i="15" s="1"/>
  <c r="S365" i="15"/>
  <c r="V365" i="15" s="1"/>
  <c r="X365" i="15" s="1"/>
  <c r="S123" i="15"/>
  <c r="V123" i="15" s="1"/>
  <c r="X123" i="15" s="1"/>
  <c r="AA123" i="15" s="1"/>
  <c r="S121" i="15"/>
  <c r="V121" i="15" s="1"/>
  <c r="X121" i="15" s="1"/>
  <c r="AA121" i="15" s="1"/>
  <c r="S112" i="15"/>
  <c r="V112" i="15" s="1"/>
  <c r="X112" i="15" s="1"/>
  <c r="AA112" i="15" s="1"/>
  <c r="S29" i="15"/>
  <c r="V29" i="15" s="1"/>
  <c r="S369" i="15"/>
  <c r="V369" i="15" s="1"/>
  <c r="X369" i="15" s="1"/>
  <c r="S358" i="15"/>
  <c r="V358" i="15" s="1"/>
  <c r="X358" i="15" s="1"/>
  <c r="AA358" i="15" s="1"/>
  <c r="S127" i="15"/>
  <c r="V127" i="15" s="1"/>
  <c r="X127" i="15" s="1"/>
  <c r="AA127" i="15" s="1"/>
  <c r="S116" i="15"/>
  <c r="V116" i="15" s="1"/>
  <c r="X116" i="15" s="1"/>
  <c r="AA116" i="15" s="1"/>
  <c r="S68" i="15"/>
  <c r="V68" i="15" s="1"/>
  <c r="X68" i="15" s="1"/>
  <c r="S40" i="15"/>
  <c r="V40" i="15" s="1"/>
  <c r="S38" i="15"/>
  <c r="V38" i="15" s="1"/>
  <c r="S28" i="15"/>
  <c r="V28" i="15" s="1"/>
  <c r="S19" i="15"/>
  <c r="V19" i="15" s="1"/>
  <c r="S292" i="15"/>
  <c r="S371" i="15"/>
  <c r="V371" i="15" s="1"/>
  <c r="X371" i="15" s="1"/>
  <c r="S360" i="15"/>
  <c r="V360" i="15" s="1"/>
  <c r="X360" i="15" s="1"/>
  <c r="S296" i="15"/>
  <c r="S160" i="15"/>
  <c r="V160" i="15" s="1"/>
  <c r="X160" i="15" s="1"/>
  <c r="AA160" i="15" s="1"/>
  <c r="S155" i="15"/>
  <c r="V155" i="15" s="1"/>
  <c r="X155" i="15" s="1"/>
  <c r="AA155" i="15" s="1"/>
  <c r="S120" i="15"/>
  <c r="V120" i="15" s="1"/>
  <c r="X120" i="15" s="1"/>
  <c r="AA120" i="15" s="1"/>
  <c r="V118" i="15"/>
  <c r="X118" i="15" s="1"/>
  <c r="AA118" i="15" s="1"/>
  <c r="S107" i="15"/>
  <c r="V107" i="15" s="1"/>
  <c r="X107" i="15" s="1"/>
  <c r="AA107" i="15" s="1"/>
  <c r="S21" i="15"/>
  <c r="V21" i="15" s="1"/>
  <c r="S368" i="15"/>
  <c r="V368" i="15" s="1"/>
  <c r="X368" i="15" s="1"/>
  <c r="S300" i="15"/>
  <c r="V300" i="15" s="1"/>
  <c r="S293" i="15"/>
  <c r="V293" i="15" s="1"/>
  <c r="S157" i="15"/>
  <c r="V157" i="15" s="1"/>
  <c r="X157" i="15" s="1"/>
  <c r="AA157" i="15" s="1"/>
  <c r="S152" i="15"/>
  <c r="V152" i="15" s="1"/>
  <c r="X152" i="15" s="1"/>
  <c r="AA152" i="15" s="1"/>
  <c r="S104" i="15"/>
  <c r="V104" i="15" s="1"/>
  <c r="X104" i="15" s="1"/>
  <c r="AA104" i="15" s="1"/>
  <c r="S30" i="15"/>
  <c r="V30" i="15" s="1"/>
  <c r="S244" i="15"/>
  <c r="V244" i="15" s="1"/>
  <c r="S115" i="15"/>
  <c r="V115" i="15" s="1"/>
  <c r="X115" i="15" s="1"/>
  <c r="AA115" i="15" s="1"/>
  <c r="S108" i="15"/>
  <c r="V108" i="15" s="1"/>
  <c r="X108" i="15" s="1"/>
  <c r="AA108" i="15" s="1"/>
  <c r="S37" i="15"/>
  <c r="V37" i="15" s="1"/>
  <c r="S32" i="15"/>
  <c r="V32" i="15" s="1"/>
  <c r="S27" i="15"/>
  <c r="V27" i="15" s="1"/>
  <c r="S17" i="15"/>
  <c r="V17" i="15" s="1"/>
  <c r="X17" i="15" s="1"/>
  <c r="AA17" i="15" s="1"/>
  <c r="V11" i="15"/>
  <c r="X11" i="15" s="1"/>
  <c r="AA11" i="15" s="1"/>
  <c r="S361" i="15"/>
  <c r="V361" i="15" s="1"/>
  <c r="X361" i="15" s="1"/>
  <c r="S366" i="15"/>
  <c r="V366" i="15" s="1"/>
  <c r="X366" i="15" s="1"/>
  <c r="V110" i="15"/>
  <c r="S10" i="15"/>
  <c r="V10" i="15" s="1"/>
  <c r="S126" i="15"/>
  <c r="V126" i="15" s="1"/>
  <c r="X126" i="15" s="1"/>
  <c r="AA126" i="15" s="1"/>
  <c r="S105" i="15"/>
  <c r="V105" i="15" s="1"/>
  <c r="X105" i="15" s="1"/>
  <c r="AA105" i="15" s="1"/>
  <c r="S33" i="15"/>
  <c r="V33" i="15" s="1"/>
  <c r="S158" i="15"/>
  <c r="V158" i="15" s="1"/>
  <c r="X158" i="15" s="1"/>
  <c r="AA158" i="15" s="1"/>
  <c r="S303" i="15"/>
  <c r="V303" i="15" s="1"/>
  <c r="S153" i="15"/>
  <c r="V153" i="15" s="1"/>
  <c r="X153" i="15" s="1"/>
  <c r="AA153" i="15" s="1"/>
  <c r="S113" i="15"/>
  <c r="V113" i="15" s="1"/>
  <c r="X113" i="15" s="1"/>
  <c r="AA113" i="15" s="1"/>
  <c r="S22" i="15"/>
  <c r="V22" i="15" s="1"/>
  <c r="S25" i="15"/>
  <c r="V25" i="15" s="1"/>
  <c r="X110" i="15" l="1"/>
  <c r="AA110" i="15" s="1"/>
</calcChain>
</file>

<file path=xl/sharedStrings.xml><?xml version="1.0" encoding="utf-8"?>
<sst xmlns="http://schemas.openxmlformats.org/spreadsheetml/2006/main" count="11697" uniqueCount="2229">
  <si>
    <t>UNIDAD TÉCNICA DE FISCALIZACIÓN</t>
  </si>
  <si>
    <t>DIRECCIÓN DE AUDITORÍA DE PARTIDOS POLÍTICOS, AGRUPACIONES POLÍTICAS Y OTROS</t>
  </si>
  <si>
    <t>REVISIÓN DE INFORME ANUAL 2023</t>
  </si>
  <si>
    <t>INTEGRACIÓN DE EGRESOS</t>
  </si>
  <si>
    <t>ANEXO IV</t>
  </si>
  <si>
    <r>
      <t xml:space="preserve">NOTA: </t>
    </r>
    <r>
      <rPr>
        <sz val="11"/>
        <rFont val="Calibri"/>
        <family val="2"/>
        <scheme val="minor"/>
      </rPr>
      <t xml:space="preserve">Las cifras fueron tomadas de las </t>
    </r>
    <r>
      <rPr>
        <b/>
        <u/>
        <sz val="11"/>
        <rFont val="Calibri"/>
        <family val="2"/>
        <scheme val="minor"/>
      </rPr>
      <t>balanzas de comprobación</t>
    </r>
    <r>
      <rPr>
        <sz val="11"/>
        <rFont val="Calibri"/>
        <family val="2"/>
        <scheme val="minor"/>
      </rPr>
      <t xml:space="preserve"> al 31-12-2023</t>
    </r>
  </si>
  <si>
    <t>Cons.</t>
  </si>
  <si>
    <t>Número de partido</t>
  </si>
  <si>
    <t xml:space="preserve">Comité </t>
  </si>
  <si>
    <t>Entidad</t>
  </si>
  <si>
    <t>ID de Contabilidad</t>
  </si>
  <si>
    <t>Sujeto Obligado</t>
  </si>
  <si>
    <t>Ámbito</t>
  </si>
  <si>
    <t>Estatus Vigente / Prevención / Liquidación</t>
  </si>
  <si>
    <t xml:space="preserve">1. Gastos en Actividades Ordinarias Permanentes </t>
  </si>
  <si>
    <t>2. Capacitación, Promoción y Desarrollo del Liderazgo Político de las Mujeres</t>
  </si>
  <si>
    <t xml:space="preserve">3. Gastos por Actividades Específicas </t>
  </si>
  <si>
    <t>4. Gastos de Precampañas Federales / Locales</t>
  </si>
  <si>
    <t>5. Gastos de Campañas Federales / Locales</t>
  </si>
  <si>
    <t>6. Egresos por Transferencias Federales y Locales</t>
  </si>
  <si>
    <t>Total Egresos</t>
  </si>
  <si>
    <t>A</t>
  </si>
  <si>
    <t>B</t>
  </si>
  <si>
    <t>C</t>
  </si>
  <si>
    <t>D</t>
  </si>
  <si>
    <t>E</t>
  </si>
  <si>
    <t>F</t>
  </si>
  <si>
    <t>G=(A+B+C+D+E+F)</t>
  </si>
  <si>
    <t>CEN y CDE</t>
  </si>
  <si>
    <t>Federal</t>
  </si>
  <si>
    <t>464 y CDE</t>
  </si>
  <si>
    <t xml:space="preserve">Partido Acción Nacional </t>
  </si>
  <si>
    <t>Vigente</t>
  </si>
  <si>
    <t>399 y CDE</t>
  </si>
  <si>
    <t xml:space="preserve">Partido Revolucionario Institucional </t>
  </si>
  <si>
    <t>66 y CDE</t>
  </si>
  <si>
    <t>Partido de la Revolución Democrática</t>
  </si>
  <si>
    <t>Liquidación</t>
  </si>
  <si>
    <t>131 y CDE</t>
  </si>
  <si>
    <t>Partido del Trabajo</t>
  </si>
  <si>
    <t>196 y CDE</t>
  </si>
  <si>
    <t>Partido Verde Ecologista de México</t>
  </si>
  <si>
    <t>261 y CDE</t>
  </si>
  <si>
    <t>Movimiento Ciudadano</t>
  </si>
  <si>
    <t>326 y CDE</t>
  </si>
  <si>
    <t>Morena</t>
  </si>
  <si>
    <t>CEE</t>
  </si>
  <si>
    <t>Aguascalientes</t>
  </si>
  <si>
    <t>Local</t>
  </si>
  <si>
    <t>Baja California</t>
  </si>
  <si>
    <t>Partido Encuentro Solidario Baja California</t>
  </si>
  <si>
    <t>Fuerza por México Baja California</t>
  </si>
  <si>
    <t>Baja California Sur</t>
  </si>
  <si>
    <t>Nueva Alianza Baja California Sur</t>
  </si>
  <si>
    <t>Partido De Renovación Sudcaliforniana</t>
  </si>
  <si>
    <t>Partido Humanista de Baja California Sur</t>
  </si>
  <si>
    <t>Fuerza por México Baja California Sur</t>
  </si>
  <si>
    <t>Movimiento Laborista Baja California Sur</t>
  </si>
  <si>
    <t>Partido Encuentro Solidario Baja California Sur</t>
  </si>
  <si>
    <t>Campeche</t>
  </si>
  <si>
    <t>Espacio Democratico Campeche</t>
  </si>
  <si>
    <t>Encuento Solidario Campeche</t>
  </si>
  <si>
    <t>Campeche Libre</t>
  </si>
  <si>
    <t>Movimiento Laborista Campeche</t>
  </si>
  <si>
    <t xml:space="preserve">Chiapas </t>
  </si>
  <si>
    <t>Partido Chiapas Unido</t>
  </si>
  <si>
    <t>Prevención</t>
  </si>
  <si>
    <t>Podemos Mover A Chiapas</t>
  </si>
  <si>
    <t xml:space="preserve">Partido Popular Chiapaneco </t>
  </si>
  <si>
    <t>Partido Encuentro Solidario Chiapas</t>
  </si>
  <si>
    <t xml:space="preserve">Redes Sociales Progresistas Chiapas </t>
  </si>
  <si>
    <t>Nueva Alianza Chiapas</t>
  </si>
  <si>
    <t>Fuerza por México (Nacional)</t>
  </si>
  <si>
    <t>Chihuahua</t>
  </si>
  <si>
    <t>México Repúblicano Chihuahua</t>
  </si>
  <si>
    <t>Pueblo</t>
  </si>
  <si>
    <t>Ciudad de México</t>
  </si>
  <si>
    <t xml:space="preserve">Coahuila </t>
  </si>
  <si>
    <t>Unidad Democrática De Coahuila</t>
  </si>
  <si>
    <t>Colima</t>
  </si>
  <si>
    <t>Nueva Alianza Colima</t>
  </si>
  <si>
    <t>Partido Encuentro Solidario Colima</t>
  </si>
  <si>
    <t xml:space="preserve">Fuerza por México Colima </t>
  </si>
  <si>
    <t xml:space="preserve">Durango </t>
  </si>
  <si>
    <t>Guanajuato</t>
  </si>
  <si>
    <t xml:space="preserve">Guerrero </t>
  </si>
  <si>
    <t>México Avanza</t>
  </si>
  <si>
    <t>Fuerza por México Guerrero</t>
  </si>
  <si>
    <t>Partido de la Sustentabilidad Guerrerense</t>
  </si>
  <si>
    <t>Partido Encuentro Solidario Guerrero</t>
  </si>
  <si>
    <t>Partido Alianza Ciudadana</t>
  </si>
  <si>
    <t>Movimiento Laborista Guerrero</t>
  </si>
  <si>
    <t>Partido del Bienestar Guerrero</t>
  </si>
  <si>
    <t>Regeneración</t>
  </si>
  <si>
    <t xml:space="preserve">Hidalgo </t>
  </si>
  <si>
    <t>Nueva Alianza Hidalgo</t>
  </si>
  <si>
    <t xml:space="preserve">Jalisco </t>
  </si>
  <si>
    <t>Hagamos</t>
  </si>
  <si>
    <t>Futuro</t>
  </si>
  <si>
    <t>México</t>
  </si>
  <si>
    <t>Nueva Alianza Estado de México</t>
  </si>
  <si>
    <t>Michoacán</t>
  </si>
  <si>
    <t xml:space="preserve">Partido Encuentro Solidario Michoacán </t>
  </si>
  <si>
    <t>Tiempo por México</t>
  </si>
  <si>
    <t>Michoacán Primero</t>
  </si>
  <si>
    <t xml:space="preserve">Más Michoacán </t>
  </si>
  <si>
    <t xml:space="preserve">Morelos </t>
  </si>
  <si>
    <t>Partido Nueva Alianza Morelos</t>
  </si>
  <si>
    <t xml:space="preserve">Movimiento Alternativa Social </t>
  </si>
  <si>
    <t>Morelos Progresa</t>
  </si>
  <si>
    <t xml:space="preserve">Partido Encuentro Solidario Morelos </t>
  </si>
  <si>
    <t xml:space="preserve">Redes Sociales Progresistas Morelos </t>
  </si>
  <si>
    <t>Nayarit</t>
  </si>
  <si>
    <t>Movimiento Levántate Para Nayarit</t>
  </si>
  <si>
    <t>Nueva Alianza Nayarit</t>
  </si>
  <si>
    <t>Redes Sociales Progresistas Nayarit</t>
  </si>
  <si>
    <t>Fuerza por México Nayarit</t>
  </si>
  <si>
    <t xml:space="preserve">Nuevo León </t>
  </si>
  <si>
    <t>Partido Encuentro Solidario Nuevo León</t>
  </si>
  <si>
    <t>Partido Liberal</t>
  </si>
  <si>
    <t>Vida NL</t>
  </si>
  <si>
    <t xml:space="preserve">Esperanza Social </t>
  </si>
  <si>
    <t xml:space="preserve">Movimiento Justicialista </t>
  </si>
  <si>
    <t>Oaxaca</t>
  </si>
  <si>
    <t>Nueva Alianza Oaxaca</t>
  </si>
  <si>
    <t>Partido Unidad Popular</t>
  </si>
  <si>
    <t>Partido Movimiento Unificador de Jóvenes en el Estado y sus Regiones</t>
  </si>
  <si>
    <t>Puebla</t>
  </si>
  <si>
    <t>Pacto Social de Integración Partido Político</t>
  </si>
  <si>
    <t>Nueva Alianza Puebla</t>
  </si>
  <si>
    <t>Fuerza por México Puebla</t>
  </si>
  <si>
    <t>Querétaro</t>
  </si>
  <si>
    <t xml:space="preserve">Querétaro Seguro </t>
  </si>
  <si>
    <t>Quintana Roo</t>
  </si>
  <si>
    <t xml:space="preserve">Mas Apoyo Social </t>
  </si>
  <si>
    <t>San Luis Potosí</t>
  </si>
  <si>
    <t>Conciencia Popular</t>
  </si>
  <si>
    <t>Nueva Alianza San Luis Potosí</t>
  </si>
  <si>
    <t>Movimiento Laborista San Luis Potosí</t>
  </si>
  <si>
    <t>Partido Encuentro Solidario SLP</t>
  </si>
  <si>
    <t xml:space="preserve">Sinaloa </t>
  </si>
  <si>
    <t>Partido Sinaloense</t>
  </si>
  <si>
    <t>Partido Encuentro Solidario Sinaloa</t>
  </si>
  <si>
    <t>Sonora</t>
  </si>
  <si>
    <t>Nueva Alianza Sonora</t>
  </si>
  <si>
    <t>Partido Encuentro Solidario Sonora</t>
  </si>
  <si>
    <t>Partido Sonorense</t>
  </si>
  <si>
    <t xml:space="preserve">Tabasco </t>
  </si>
  <si>
    <t xml:space="preserve">Liquidación </t>
  </si>
  <si>
    <t>Tamaulipas</t>
  </si>
  <si>
    <t>Tlaxcala</t>
  </si>
  <si>
    <t>Nueva Alianza Tlaxcala</t>
  </si>
  <si>
    <t>Redes Sociales Progresistas Tlaxcala</t>
  </si>
  <si>
    <t xml:space="preserve">Fuerza por México Tlaxcala </t>
  </si>
  <si>
    <t xml:space="preserve">Veracruz </t>
  </si>
  <si>
    <t xml:space="preserve">Fuerza por México Veracruz </t>
  </si>
  <si>
    <t xml:space="preserve">Yucatán </t>
  </si>
  <si>
    <t xml:space="preserve">Vigente </t>
  </si>
  <si>
    <t>Nueva Alianza Yucatán</t>
  </si>
  <si>
    <t>Zacatecas</t>
  </si>
  <si>
    <t>Nueva Alianza Zacatecas</t>
  </si>
  <si>
    <t>Partido Encuentro Solidario Zacatecas</t>
  </si>
  <si>
    <t>Fuerza por México Zacatecas</t>
  </si>
  <si>
    <t xml:space="preserve">Movimiento Alternativa Zacatecas </t>
  </si>
  <si>
    <t>Partido Revolucion Popular Zacatecas</t>
  </si>
  <si>
    <t>UNIDAD TECNICA DE FISCALIZACIÓN</t>
  </si>
  <si>
    <t>REVISIÓN DE INFORME ANUAL 2020</t>
  </si>
  <si>
    <t>ACTIVIDADES ESPECÍFICAS</t>
  </si>
  <si>
    <t>ANEXO VII</t>
  </si>
  <si>
    <t>ID CONTABILIDAD</t>
  </si>
  <si>
    <t>SUJETO OBLIGADO</t>
  </si>
  <si>
    <t>ENTIDAD</t>
  </si>
  <si>
    <t>RESPONSABLE DE LA REVISIÓN</t>
  </si>
  <si>
    <t>ACUERDO</t>
  </si>
  <si>
    <t>COMITÉ</t>
  </si>
  <si>
    <t>FINANCIAMIENTO A DESTINAR EN 2020</t>
  </si>
  <si>
    <t>FINANCIAMIENTO DESTINADO EN 2020</t>
  </si>
  <si>
    <t>FINANCIAMIENTO NO CONSIDERADO POR AUDITORÍA</t>
  </si>
  <si>
    <t>FINANCIAMIENTO DESTINADO SEGÚN AUDITORÍA</t>
  </si>
  <si>
    <t>FINANCIAMIENTO NO DESTINADO EN 2020</t>
  </si>
  <si>
    <t>D=B-C</t>
  </si>
  <si>
    <t>E=A-D</t>
  </si>
  <si>
    <t>FUERZA POR MÉXICO</t>
  </si>
  <si>
    <t>CEN Y CDES</t>
  </si>
  <si>
    <t>OFICINAS CENTRALES</t>
  </si>
  <si>
    <t>Jiménez Barrera Mario Fernando</t>
  </si>
  <si>
    <t>INE/CG511/2020</t>
  </si>
  <si>
    <t>$1,286,532,00</t>
  </si>
  <si>
    <t>MORENA</t>
  </si>
  <si>
    <t>Jasmina Carmona Tufiño</t>
  </si>
  <si>
    <t>INE/CG348/2019</t>
  </si>
  <si>
    <t>MOVIMIENTO CIUDADANO</t>
  </si>
  <si>
    <t>Pablo Jasso Eguía</t>
  </si>
  <si>
    <t>INE/CG348/2019, INE/CG98/2020, INE/CG286/2020 e INE/CG511/2020</t>
  </si>
  <si>
    <t>$18,658,334,00</t>
  </si>
  <si>
    <t>$19,793,125,30</t>
  </si>
  <si>
    <t>$0,00</t>
  </si>
  <si>
    <t>-$1,134,791,30</t>
  </si>
  <si>
    <t>PARTIDO ACCIÓN NACIONAL</t>
  </si>
  <si>
    <t>Alberto Calnacasco Martell</t>
  </si>
  <si>
    <t>INE/CG348/2019, INE/CG98/2020, INE/CG286/2020 y INE/CG511/2020</t>
  </si>
  <si>
    <t>PARTIDO DE LA REVOLUCIÓN DEMOCRÁTICA</t>
  </si>
  <si>
    <t xml:space="preserve">Naín Chávez Muñoz </t>
  </si>
  <si>
    <t>INE/CG286/2020 e INE/CG511/2020</t>
  </si>
  <si>
    <t>20,941,477,45</t>
  </si>
  <si>
    <t>$21,540,153,76</t>
  </si>
  <si>
    <t>PARTIDO DEL TRABAJO</t>
  </si>
  <si>
    <t>Velasco Rosas Abel</t>
  </si>
  <si>
    <t>INE/CG348/2019, INE/CG286/2020, INE/CG511/2020</t>
  </si>
  <si>
    <t>PARTIDO ENCUENTRO SOLIDARIO</t>
  </si>
  <si>
    <t>Verónica Luna Flores</t>
  </si>
  <si>
    <t>$2,260,878.60</t>
  </si>
  <si>
    <t>$2,248,571.02</t>
  </si>
  <si>
    <t>$245,947.47</t>
  </si>
  <si>
    <t>$2,002,623.55</t>
  </si>
  <si>
    <t>$258,255.05</t>
  </si>
  <si>
    <t>PARTIDO REVOLUCIONARIO INSTITUCIONAL</t>
  </si>
  <si>
    <t>Contreras García Paulina Yolanda</t>
  </si>
  <si>
    <t>$42,071,790,67</t>
  </si>
  <si>
    <t>PARTIDO VERDE ECOLOGISTA DE MÉXICO</t>
  </si>
  <si>
    <t>LAGUNES DOMÍNGUEZ KARLA IRENE</t>
  </si>
  <si>
    <t>$19,228,359.62</t>
  </si>
  <si>
    <t>$0.00</t>
  </si>
  <si>
    <t>$19,578,319.00</t>
  </si>
  <si>
    <t>-$349,959.38</t>
  </si>
  <si>
    <t>REDES SOCIALES PROGRESISTAS</t>
  </si>
  <si>
    <t>César Juárez Omar César</t>
  </si>
  <si>
    <t>AGUASCALIENTES</t>
  </si>
  <si>
    <t>CG-A-01/2020
CG-A-35/2020</t>
  </si>
  <si>
    <t>NUEVA ALIANZA AGUASCALIENTES</t>
  </si>
  <si>
    <t>PARTIDO LIBRE DE AGUASCALIENTES</t>
  </si>
  <si>
    <t>UNIDOS PODEMOS MÁS</t>
  </si>
  <si>
    <t>ENCUENTRO SOCIAL DE BAJA CALIFORNIA</t>
  </si>
  <si>
    <t>BAJA CALIFORNIA</t>
  </si>
  <si>
    <t>Dictamen 27, 29, 35 y 43</t>
  </si>
  <si>
    <t>PARTIDO DE BAJA CALIFORNIA</t>
  </si>
  <si>
    <t>Dictamen 29, 35 y 43</t>
  </si>
  <si>
    <t>BAJA CALIFORNIA SUR COHERENTE</t>
  </si>
  <si>
    <t>BAJA CALIFORNIA SUR</t>
  </si>
  <si>
    <t>IEEBCS-CG042-DICIEMBRE-20219, IEEBCS-CG043-OCTUBRE-2020, IEEBCS-101-NOVIEMBRE-2020</t>
  </si>
  <si>
    <t>NUEVA ALIANZA BAJA CALIFORNIA SUR</t>
  </si>
  <si>
    <t>PARTIDO DE RENOVACIÓN SUDCALIFORNIANA</t>
  </si>
  <si>
    <t>PARTIDO HUMANISTA</t>
  </si>
  <si>
    <t>CAMPECHE</t>
  </si>
  <si>
    <t>Calnacasco Martell Alberto</t>
  </si>
  <si>
    <t>CG/29/2020</t>
  </si>
  <si>
    <t>CG/02/2020
CG/21/2020
CG/29/2020</t>
  </si>
  <si>
    <t>CG/21/2020
CG/29/2020</t>
  </si>
  <si>
    <t>CHIAPAS</t>
  </si>
  <si>
    <t>IEPC/CG-A/049/2020</t>
  </si>
  <si>
    <t>IEPC/CG-A/002/2020
IEPC/CG-A/017/2020
IEPC/CG-A/035/2020
IEPC/CG-A/049/2020</t>
  </si>
  <si>
    <t>IEPC/CG-A/035/2020
IEPC/CG-A/049/2020</t>
  </si>
  <si>
    <t>NUEVA ALIANZA CHIAPAS</t>
  </si>
  <si>
    <t>PARTIDO CHIAPAS UNIDO</t>
  </si>
  <si>
    <t>PARTIDO POPULAR CHIAPANECO</t>
  </si>
  <si>
    <t>IEPC/CG-A/017/2020
IEPC/CG-A/035/2020
IEPC/CG-A/049/2020</t>
  </si>
  <si>
    <t>PODEMOS MOVER A CHIAPAS</t>
  </si>
  <si>
    <t>CHIHUAHUA</t>
  </si>
  <si>
    <t>IEE/CE43/2019, IEE/CE55/2020 e IEE/CE75/2020</t>
  </si>
  <si>
    <t>IEE/CE43/2019, IE/CE22/2020, IEE/CE55/2020 e IEE/CE75/2020</t>
  </si>
  <si>
    <t>NUEVA ALIANZA CHIHUAHUA</t>
  </si>
  <si>
    <t>CIUDAD DE MEXICO</t>
  </si>
  <si>
    <t>IECM/ACU-CG-91/2020</t>
  </si>
  <si>
    <t>IECM/ACU-CG-006/2020
IECM/ACU-CG-059/2020
IECM/ACU-CG-091/2020</t>
  </si>
  <si>
    <t> </t>
  </si>
  <si>
    <t>IECM/ACU-CG-059/2020
IECM/ACU-CG-091/2020</t>
  </si>
  <si>
    <t>PARTIDO EQUIDAD LIBERTAD Y GENERO</t>
  </si>
  <si>
    <t>EMILIANO ZAPATA LA TIERRA Y SU PRODUCTO</t>
  </si>
  <si>
    <t>COAHUILA</t>
  </si>
  <si>
    <t>IEC/CG/139/2020</t>
  </si>
  <si>
    <t>PARTIDO DE LA REVOLUCIÓN COAHUILENSE</t>
  </si>
  <si>
    <t>UNIDAD DEMOCRÁTICA DE COAHUILA</t>
  </si>
  <si>
    <t>UNIDOS</t>
  </si>
  <si>
    <t>COLIMA</t>
  </si>
  <si>
    <t>Chávez Muñoz Naín</t>
  </si>
  <si>
    <t xml:space="preserve">IEE/CG/A034/2019 ; IEE/CG/A065 /2020 ; IEE/CG/A013/2020 ; IEE/CG/A018/2020 </t>
  </si>
  <si>
    <t>$2,135.38</t>
  </si>
  <si>
    <t>$2,606.00</t>
  </si>
  <si>
    <t>$253,137.71</t>
  </si>
  <si>
    <t>$450,352.90</t>
  </si>
  <si>
    <t>-$197,215.19</t>
  </si>
  <si>
    <t>$139,826.78</t>
  </si>
  <si>
    <t>$140,968.72</t>
  </si>
  <si>
    <t>-$1,141.94</t>
  </si>
  <si>
    <t>NUEVA ALIANZA COLIMA</t>
  </si>
  <si>
    <t>$113,681.36</t>
  </si>
  <si>
    <t>$114,144.41</t>
  </si>
  <si>
    <t>-463.05</t>
  </si>
  <si>
    <t>$249,093.49</t>
  </si>
  <si>
    <t>$247,900.00</t>
  </si>
  <si>
    <t>$1,193.49</t>
  </si>
  <si>
    <t>$35,799.16</t>
  </si>
  <si>
    <t>$106,296.86</t>
  </si>
  <si>
    <t>$111,204.65</t>
  </si>
  <si>
    <t>-4907.79</t>
  </si>
  <si>
    <t>$7,979.09</t>
  </si>
  <si>
    <t>$284,955.52</t>
  </si>
  <si>
    <t>$285,826.39</t>
  </si>
  <si>
    <t>-$870.87</t>
  </si>
  <si>
    <t>$135,083.15</t>
  </si>
  <si>
    <t>$142,000.00</t>
  </si>
  <si>
    <t>-$6,916.85</t>
  </si>
  <si>
    <t>$5,074.46</t>
  </si>
  <si>
    <t>DURANGO</t>
  </si>
  <si>
    <t>IEPC/CG60/2020</t>
  </si>
  <si>
    <t>PARTIDO DURANGUENSE</t>
  </si>
  <si>
    <t>GUANAJUATO</t>
  </si>
  <si>
    <t>CGIEEG/069/2020</t>
  </si>
  <si>
    <t>NUEVA ALIANZA GUANAJUATO</t>
  </si>
  <si>
    <t>GUERRERO</t>
  </si>
  <si>
    <t>002/SE/15-01-2020; 049/SE/16-09-2020; 066/SE/24-10-2020</t>
  </si>
  <si>
    <t>ENCUENTRO SOCIAL HIDALGO</t>
  </si>
  <si>
    <t>HIDALGO</t>
  </si>
  <si>
    <t>IEEH/CG/036/2019
IEEH/CG/254/2020 IEEH/CG/343/2020</t>
  </si>
  <si>
    <t>$404,468.83</t>
  </si>
  <si>
    <t>$404,964.77</t>
  </si>
  <si>
    <t>-$495.94</t>
  </si>
  <si>
    <t>$17,297.91</t>
  </si>
  <si>
    <t>$18,819.00</t>
  </si>
  <si>
    <t>-$1,521.09</t>
  </si>
  <si>
    <t>MÁS POR HIDALGO</t>
  </si>
  <si>
    <t>$116,568.84</t>
  </si>
  <si>
    <t>$164,021.00</t>
  </si>
  <si>
    <t>-$47,452.16</t>
  </si>
  <si>
    <t>$1,385,846.61</t>
  </si>
  <si>
    <t>$1,428,612.90</t>
  </si>
  <si>
    <t>$38,712.35</t>
  </si>
  <si>
    <t>$1,389,900.55</t>
  </si>
  <si>
    <t>-$4,053.94</t>
  </si>
  <si>
    <t>NUEVA ALIANZA HIDALGO</t>
  </si>
  <si>
    <t xml:space="preserve"> 467,416.80 </t>
  </si>
  <si>
    <t>$478,390.56</t>
  </si>
  <si>
    <t>$388,059.94</t>
  </si>
  <si>
    <t>$90,330.62</t>
  </si>
  <si>
    <t xml:space="preserve">  377,086.18  </t>
  </si>
  <si>
    <t>$326,797.53</t>
  </si>
  <si>
    <t>$70,599.99</t>
  </si>
  <si>
    <t>$194,747.86</t>
  </si>
  <si>
    <t>$276,821.67</t>
  </si>
  <si>
    <t>-$82,073.81</t>
  </si>
  <si>
    <t>$288,793.62</t>
  </si>
  <si>
    <t>$288,320.00</t>
  </si>
  <si>
    <t>$473.62</t>
  </si>
  <si>
    <t>$28,322.97</t>
  </si>
  <si>
    <t>$33,075.15</t>
  </si>
  <si>
    <t>-$4,752.18</t>
  </si>
  <si>
    <t>$722,348.63</t>
  </si>
  <si>
    <t>$733,166.70</t>
  </si>
  <si>
    <t>$313,000.00</t>
  </si>
  <si>
    <t>$420,166.70</t>
  </si>
  <si>
    <t>$302,181.93</t>
  </si>
  <si>
    <t>PODEMOS</t>
  </si>
  <si>
    <t>$164,021.45</t>
  </si>
  <si>
    <t>$282,654.00</t>
  </si>
  <si>
    <t>-$118,632.55</t>
  </si>
  <si>
    <t>JALISCO</t>
  </si>
  <si>
    <t>Luna Flores Verónica</t>
  </si>
  <si>
    <t>IEPC-ACG-60/2019 y IEPC-ACG-55/2020</t>
  </si>
  <si>
    <t>FUTURO</t>
  </si>
  <si>
    <t>HAGAMOS</t>
  </si>
  <si>
    <t>SOMOS</t>
  </si>
  <si>
    <t>IEPC-ACG-053-2019</t>
  </si>
  <si>
    <t>MEXICO</t>
  </si>
  <si>
    <t>L,I, Marco Antonio Soto Galaz</t>
  </si>
  <si>
    <t>IEEM/CG009/2020, IEEM/CG022/2020 e IEEM/CG030/2020</t>
  </si>
  <si>
    <t>$129,307,77</t>
  </si>
  <si>
    <t>$155,170,00</t>
  </si>
  <si>
    <t>-$25,862,23</t>
  </si>
  <si>
    <t>$11,495,073,22</t>
  </si>
  <si>
    <t>$12,411,869,70</t>
  </si>
  <si>
    <t>-$916,796,48</t>
  </si>
  <si>
    <t>$676,830,70</t>
  </si>
  <si>
    <t>$772,560,00</t>
  </si>
  <si>
    <t>-$95,729,30</t>
  </si>
  <si>
    <t>NUEVA ALIANZA ESTADO DE MÉXICO</t>
  </si>
  <si>
    <t>$2,072,418,55</t>
  </si>
  <si>
    <t>$2,119,639,80</t>
  </si>
  <si>
    <t>-$47,221,25</t>
  </si>
  <si>
    <t>$4,919,874,58</t>
  </si>
  <si>
    <t>$5,140,357,18</t>
  </si>
  <si>
    <t>-$220,482,60</t>
  </si>
  <si>
    <t>$2,979,555,68</t>
  </si>
  <si>
    <t>$2,985,300,02</t>
  </si>
  <si>
    <t>-$5,744,34</t>
  </si>
  <si>
    <t>$2,149,321,01</t>
  </si>
  <si>
    <t>$2,285,320,35</t>
  </si>
  <si>
    <t>-$135,999,34</t>
  </si>
  <si>
    <t>$180,134,99</t>
  </si>
  <si>
    <t>$108,081,00</t>
  </si>
  <si>
    <t>$72,053,99</t>
  </si>
  <si>
    <t>$6,701,531,40</t>
  </si>
  <si>
    <t>$7,202,296,04</t>
  </si>
  <si>
    <t>-$500,764,64</t>
  </si>
  <si>
    <t>$2,415,540,13</t>
  </si>
  <si>
    <t>$2,448,000,00</t>
  </si>
  <si>
    <t>-$32,459,87</t>
  </si>
  <si>
    <t>$184,134,26</t>
  </si>
  <si>
    <t>-$54,826,49</t>
  </si>
  <si>
    <t>MICHOACAN</t>
  </si>
  <si>
    <t>IEM-CG-055/2020</t>
  </si>
  <si>
    <t>FUERZA MORELOS</t>
  </si>
  <si>
    <t>MORELOS</t>
  </si>
  <si>
    <t>IMPEPAC/CEE/025/2021 
IMPEPAC/CEE/177/2021  
IMPEPAC/CEE/241/2021</t>
  </si>
  <si>
    <t>FUTURO FUERZA TRABAJO Y UNIDAD POR EL RESCATE OPORTUNO DE MORELOS</t>
  </si>
  <si>
    <t>MÁS MÁS APOYO SOCIAL</t>
  </si>
  <si>
    <t>MORELOS PROGRESA</t>
  </si>
  <si>
    <t>MOVIMIENTO ALTERNATIVA SOCIAL</t>
  </si>
  <si>
    <t>NUEVA ALIANZA MORELOS</t>
  </si>
  <si>
    <t>PARTIDO BIENESTAR CIUDADANO</t>
  </si>
  <si>
    <t>PARTIDO ENCUENTRO SOCIAL MORELOS</t>
  </si>
  <si>
    <t>PARTIDO SOCIALDEMOCRATA DE MORELOS</t>
  </si>
  <si>
    <t>PODEMOS POR LA DEMOCRACIA EN MORELOS</t>
  </si>
  <si>
    <t>RENOVACIÓN POLÍTICA MORELENSE</t>
  </si>
  <si>
    <t>NAYARIT</t>
  </si>
  <si>
    <t>ABEL VELASCO ROSAS</t>
  </si>
  <si>
    <t>IEEN-CLE-132/2020</t>
  </si>
  <si>
    <t>$9,172,41</t>
  </si>
  <si>
    <t>$10,768,00</t>
  </si>
  <si>
    <t>-$1,595,59</t>
  </si>
  <si>
    <t>$353,392,80</t>
  </si>
  <si>
    <t>$374,361,00</t>
  </si>
  <si>
    <t>-$20,968,20</t>
  </si>
  <si>
    <t>$231,964,92</t>
  </si>
  <si>
    <t>$259,996,56</t>
  </si>
  <si>
    <t>-$28,031,64</t>
  </si>
  <si>
    <t>MOVIMIENTO LEVÁNTATE PARA NAYARIT</t>
  </si>
  <si>
    <t>$64,605,77</t>
  </si>
  <si>
    <t>$66,225,67</t>
  </si>
  <si>
    <t>-$1,619,90</t>
  </si>
  <si>
    <t>NUEVA ALIANZA NAYARIT</t>
  </si>
  <si>
    <t>$150,230,03</t>
  </si>
  <si>
    <t>$150,500,80</t>
  </si>
  <si>
    <t>-$270,77</t>
  </si>
  <si>
    <t>$543,426,94</t>
  </si>
  <si>
    <t>$548,877,63</t>
  </si>
  <si>
    <t>-$5,450,69</t>
  </si>
  <si>
    <t>$213,659,81</t>
  </si>
  <si>
    <t>$210,926,25</t>
  </si>
  <si>
    <t>$2,733,56</t>
  </si>
  <si>
    <t>$157,564,04</t>
  </si>
  <si>
    <t>$162,851,83</t>
  </si>
  <si>
    <t>-$5,287,79</t>
  </si>
  <si>
    <t>$14,356,82</t>
  </si>
  <si>
    <t>$580,655,31</t>
  </si>
  <si>
    <t>$545,726,66</t>
  </si>
  <si>
    <t>$34,928,65</t>
  </si>
  <si>
    <t>VISIÓN Y VALORES EN ACCIÓN</t>
  </si>
  <si>
    <t>$64,653,00</t>
  </si>
  <si>
    <t>-$47,23</t>
  </si>
  <si>
    <t>NUEVO LEON</t>
  </si>
  <si>
    <t>CEE/CG/64/2020</t>
  </si>
  <si>
    <t>CEE/CG/02/2020</t>
  </si>
  <si>
    <t>NUEVA ALIANZA NUEVO LEÓN</t>
  </si>
  <si>
    <t>OAXACA</t>
  </si>
  <si>
    <t>IEEPCO-CG-27/2020</t>
  </si>
  <si>
    <t>IEEPCO-CG-01/2020, IEEPCO-CG-15/2020 y IEEPCO-CG-27/2020</t>
  </si>
  <si>
    <t>N/A</t>
  </si>
  <si>
    <t>NUEVA ALIANZA OAXACA</t>
  </si>
  <si>
    <t>IEEPCO-CG-01/2020, IEEPCO-CG-15/2020, IEEPCO-CG-27/2020</t>
  </si>
  <si>
    <t>IEEPCO-CG001/2020, IEEPCO-CG-15/2020 Y IEEPCO-CG-27/2020</t>
  </si>
  <si>
    <t xml:space="preserve">IEEPCO-CG001/2020, IEEPCO-CG-15/2020 Y IEEPCO-CG-27/2020 </t>
  </si>
  <si>
    <t>IEEPCO-CG-15/2020 y IEEPCO-CG-27/2020</t>
  </si>
  <si>
    <t>PARTIDO UNIDAD POPULAR</t>
  </si>
  <si>
    <t>IEEPCO-CG-01/2020</t>
  </si>
  <si>
    <t>IEEPCO-CG-01/2020,
IEEPCO-CG-15/2020,
IEEPCO-CG-27/2020</t>
  </si>
  <si>
    <t>PUEBLA</t>
  </si>
  <si>
    <t>Carmona Tufiño Jasmina</t>
  </si>
  <si>
    <t>CG/AC-027/19; CG/AC-022/2020; CG/AC-042/2020</t>
  </si>
  <si>
    <t>NUEVA ALIANZA PUEBLA</t>
  </si>
  <si>
    <t>PACTO SOCIAL DE INTEGRACIÓN PARTIDO POLÍTICO</t>
  </si>
  <si>
    <t>PARTIDO COMPROMISO POR PUEBLA</t>
  </si>
  <si>
    <t>QUERETARO</t>
  </si>
  <si>
    <t>IEEQ/CG/A004/20</t>
  </si>
  <si>
    <t>$31,496,15</t>
  </si>
  <si>
    <t>$34,935,00</t>
  </si>
  <si>
    <t>$34,935.00</t>
  </si>
  <si>
    <t>-$3,438.85</t>
  </si>
  <si>
    <t>$1,098,621,10</t>
  </si>
  <si>
    <t>$1,199,973,31</t>
  </si>
  <si>
    <t>$199,209,85</t>
  </si>
  <si>
    <t>$1,000,763.46</t>
  </si>
  <si>
    <t>$97,857.64</t>
  </si>
  <si>
    <t>$31,939,77</t>
  </si>
  <si>
    <t>$66,700,00</t>
  </si>
  <si>
    <t>$66,700.00</t>
  </si>
  <si>
    <t>-$34,760.23</t>
  </si>
  <si>
    <t>$1,536,989,97</t>
  </si>
  <si>
    <t>$1,556,760,00</t>
  </si>
  <si>
    <t>$1,556,760.00</t>
  </si>
  <si>
    <t>-$19,770.03</t>
  </si>
  <si>
    <t>$34,465,33</t>
  </si>
  <si>
    <t>$34,465.33</t>
  </si>
  <si>
    <t>-$2,525.56</t>
  </si>
  <si>
    <t>$31,939.77</t>
  </si>
  <si>
    <t>$60,307,37</t>
  </si>
  <si>
    <t>$49,296,79</t>
  </si>
  <si>
    <t>$39,296,79</t>
  </si>
  <si>
    <t>$10,000.00</t>
  </si>
  <si>
    <t>$50,307.37</t>
  </si>
  <si>
    <t>$897,934,26</t>
  </si>
  <si>
    <t>$2,481,652,02</t>
  </si>
  <si>
    <t>$2,481,652.02</t>
  </si>
  <si>
    <t>-$1,583,717.76</t>
  </si>
  <si>
    <t>$365,293,16</t>
  </si>
  <si>
    <t>$610,925,52</t>
  </si>
  <si>
    <t>$610,925.52</t>
  </si>
  <si>
    <t>-$245,632.36</t>
  </si>
  <si>
    <t>QUERÉTARO INDEPENDIENTE</t>
  </si>
  <si>
    <t>$385,014,63</t>
  </si>
  <si>
    <t>$241,065,96</t>
  </si>
  <si>
    <t>$241,065,90</t>
  </si>
  <si>
    <t>$0.06</t>
  </si>
  <si>
    <t>$385,014.57</t>
  </si>
  <si>
    <t>$31,496,19</t>
  </si>
  <si>
    <t>$83,696,15</t>
  </si>
  <si>
    <t>$83,696.15</t>
  </si>
  <si>
    <t>-$52,199.97</t>
  </si>
  <si>
    <t>CONFIANZA POR QUINTANA ROO</t>
  </si>
  <si>
    <t>QUINTANA ROO</t>
  </si>
  <si>
    <t>Abel Velasco Rosas</t>
  </si>
  <si>
    <t>IEQROO/CG/A-172-19, IEQROO/CG/A-024-2020, IEQROO/CG/A-035-2020</t>
  </si>
  <si>
    <t>$78,109.69</t>
  </si>
  <si>
    <t>ENCUENTRO SOCIAL QUINTANA ROO</t>
  </si>
  <si>
    <t>$72,095.95</t>
  </si>
  <si>
    <t>$130,000.00</t>
  </si>
  <si>
    <t>IEQROO/CG/A-035-2020</t>
  </si>
  <si>
    <t>$5,065.54</t>
  </si>
  <si>
    <t>$9,476.00</t>
  </si>
  <si>
    <t>$302,302.61</t>
  </si>
  <si>
    <t>$506,871.30</t>
  </si>
  <si>
    <t>MOVIMIENTO AUTENTICO SOCIAL</t>
  </si>
  <si>
    <t>$90,598.09</t>
  </si>
  <si>
    <t>$94,879.53</t>
  </si>
  <si>
    <t>$161,164.23</t>
  </si>
  <si>
    <t>$218,030.93</t>
  </si>
  <si>
    <t>$376,818.89</t>
  </si>
  <si>
    <t>$92,774.74</t>
  </si>
  <si>
    <t>$94,592.72</t>
  </si>
  <si>
    <t>$75,129.94</t>
  </si>
  <si>
    <t>IEQROO/CG/A-024-2020, IEQROO/CG/A-035-2020</t>
  </si>
  <si>
    <t>$8,058.82</t>
  </si>
  <si>
    <t>$15,509.17</t>
  </si>
  <si>
    <t>$161,538.64</t>
  </si>
  <si>
    <t>$288,180.42</t>
  </si>
  <si>
    <t>$113,391.99</t>
  </si>
  <si>
    <t>$320,379.13</t>
  </si>
  <si>
    <t>CONCIENCIA POPULAR</t>
  </si>
  <si>
    <t>SAN LUIS POTOSI</t>
  </si>
  <si>
    <t>CEEPAC S/N 29 de noviembre 2020</t>
  </si>
  <si>
    <t>$346,491.46</t>
  </si>
  <si>
    <t>$145,229.36</t>
  </si>
  <si>
    <t>$201,262.10</t>
  </si>
  <si>
    <t>$1,003,346.96</t>
  </si>
  <si>
    <t>$1,228,479.28</t>
  </si>
  <si>
    <t>-$225,132.32</t>
  </si>
  <si>
    <t>$439,364.53</t>
  </si>
  <si>
    <t>$444,086.55</t>
  </si>
  <si>
    <t>-$4,722.02</t>
  </si>
  <si>
    <t>NUEVA ALIANZA SAN LUIS POTOSÍ</t>
  </si>
  <si>
    <t>$391,956.06</t>
  </si>
  <si>
    <t>$258,172.01</t>
  </si>
  <si>
    <t>$133,784.05</t>
  </si>
  <si>
    <t>$977,037.33</t>
  </si>
  <si>
    <t>$1,002,117.25</t>
  </si>
  <si>
    <t>-$25,079.92</t>
  </si>
  <si>
    <t>$753,128.62</t>
  </si>
  <si>
    <t>$754,392.54</t>
  </si>
  <si>
    <t>-$1,263.92</t>
  </si>
  <si>
    <t>$355,165.44</t>
  </si>
  <si>
    <t>$358,000.00</t>
  </si>
  <si>
    <t>-$2,834.56</t>
  </si>
  <si>
    <t>$35,378.28</t>
  </si>
  <si>
    <t>$25,017.51</t>
  </si>
  <si>
    <t>$10,360.77</t>
  </si>
  <si>
    <t>$812,762.12</t>
  </si>
  <si>
    <t>$818,495.95</t>
  </si>
  <si>
    <t>-$5,733.83</t>
  </si>
  <si>
    <t>$433,525.74</t>
  </si>
  <si>
    <t>$671,698.00</t>
  </si>
  <si>
    <t>-$238,172.26</t>
  </si>
  <si>
    <t>$11,287.36</t>
  </si>
  <si>
    <t>SINALOA</t>
  </si>
  <si>
    <t>IEES/CG031/20</t>
  </si>
  <si>
    <t>$36,892,24</t>
  </si>
  <si>
    <t>$27,822,00</t>
  </si>
  <si>
    <t>$9,070,24</t>
  </si>
  <si>
    <t>IEES/CG003/20, IEES/CG022/20 e IEES/CG031/20</t>
  </si>
  <si>
    <t>$2,317,673,59</t>
  </si>
  <si>
    <t>$2,453,110,00</t>
  </si>
  <si>
    <t>-$135,436,41</t>
  </si>
  <si>
    <t>$893,749,11</t>
  </si>
  <si>
    <t>$893,749,17</t>
  </si>
  <si>
    <t>-$0,06</t>
  </si>
  <si>
    <t>$521,872,30</t>
  </si>
  <si>
    <t>IEES/CG022/20 e IEES/CG031/20</t>
  </si>
  <si>
    <t>$66,756,89</t>
  </si>
  <si>
    <t>$68,569,05</t>
  </si>
  <si>
    <t>-$1,812,16</t>
  </si>
  <si>
    <t>$1,548,200,81</t>
  </si>
  <si>
    <t>$1,548,600,81</t>
  </si>
  <si>
    <t>-$400,00</t>
  </si>
  <si>
    <t>PARTIDO SINALOENSE</t>
  </si>
  <si>
    <t>$675,491,14</t>
  </si>
  <si>
    <t>$571,255,93</t>
  </si>
  <si>
    <t>$104,235,21</t>
  </si>
  <si>
    <t>SONORA</t>
  </si>
  <si>
    <t>JASMINA CARMONA TUFIÑO</t>
  </si>
  <si>
    <t>IEE/CG01/2020</t>
  </si>
  <si>
    <t>NUEVA ALIANZA SONORA</t>
  </si>
  <si>
    <t>TABASCO</t>
  </si>
  <si>
    <t>CE/2020/054 y CE/2021/001</t>
  </si>
  <si>
    <t>CE/2019/018, CE/2020/045, CE/2020/054 y CE/2021/001</t>
  </si>
  <si>
    <t>CE/2020/045, CE/2020/054 y CE/2021/001</t>
  </si>
  <si>
    <t>TAMAULIPAS</t>
  </si>
  <si>
    <t>IETAM A/CG-01/2020, A/CG-30/2020 y A/CG-42/2020</t>
  </si>
  <si>
    <t>ENCUENTRO SOCIAL TLAXCALA</t>
  </si>
  <si>
    <t>TLAXCALA</t>
  </si>
  <si>
    <t>ITE-CG01-2020, ITE-CG-41-2020, e ITE-CG-61-2020</t>
  </si>
  <si>
    <t>$142,775,89</t>
  </si>
  <si>
    <t>$152,000,00</t>
  </si>
  <si>
    <t>-$9,224,11</t>
  </si>
  <si>
    <t>$4,290,39</t>
  </si>
  <si>
    <t>$27,768,00</t>
  </si>
  <si>
    <t>-$23,477,61</t>
  </si>
  <si>
    <t>IMPACTO SOCIAL SÍ</t>
  </si>
  <si>
    <t>$28,712,59</t>
  </si>
  <si>
    <t>$30,000,00</t>
  </si>
  <si>
    <t>-$1,287,41</t>
  </si>
  <si>
    <t>$878,936,35</t>
  </si>
  <si>
    <t>$894,104,80</t>
  </si>
  <si>
    <t>-$15,168,45</t>
  </si>
  <si>
    <t>$185,001,47</t>
  </si>
  <si>
    <t>$217,210,00</t>
  </si>
  <si>
    <t>-$32,208,53</t>
  </si>
  <si>
    <t>NUEVA ALIANZA TLAXCALA</t>
  </si>
  <si>
    <t>$160,708,17</t>
  </si>
  <si>
    <t>$159,383,63</t>
  </si>
  <si>
    <t>$1,324,54</t>
  </si>
  <si>
    <t>$308,306,70</t>
  </si>
  <si>
    <t>$360,021,75</t>
  </si>
  <si>
    <t>-$51,715,05</t>
  </si>
  <si>
    <t>PARTIDO ALIANZA CIUDADANA</t>
  </si>
  <si>
    <t>$60,071,45</t>
  </si>
  <si>
    <t>$39,173,20</t>
  </si>
  <si>
    <t>$20,898,25</t>
  </si>
  <si>
    <t>$177,303,79</t>
  </si>
  <si>
    <t>$199,500,06</t>
  </si>
  <si>
    <t>-$22,196,27</t>
  </si>
  <si>
    <t>$211,479,68</t>
  </si>
  <si>
    <t>$133,730,03</t>
  </si>
  <si>
    <t>$77,749,65</t>
  </si>
  <si>
    <t>$8,976,81</t>
  </si>
  <si>
    <t>$156,665,75</t>
  </si>
  <si>
    <t>$90,000,00</t>
  </si>
  <si>
    <t>$66,665,75</t>
  </si>
  <si>
    <t>PARTIDO SOCIALISTA</t>
  </si>
  <si>
    <t>$60,071,38</t>
  </si>
  <si>
    <t>$36,000,00</t>
  </si>
  <si>
    <t>$24,071,38</t>
  </si>
  <si>
    <t>$155,955,66</t>
  </si>
  <si>
    <t>$157,308,00</t>
  </si>
  <si>
    <t>-$1,352,34</t>
  </si>
  <si>
    <t>$7,722,70</t>
  </si>
  <si>
    <t>-$3,432,31</t>
  </si>
  <si>
    <t>VERACRUZ</t>
  </si>
  <si>
    <t>OPLEV/CG189/2020</t>
  </si>
  <si>
    <t>PARTIDO CARDENISTA</t>
  </si>
  <si>
    <t>PARTIDO UNIDAD CIUDADANA</t>
  </si>
  <si>
    <t>TODOS POR VERACRUZ</t>
  </si>
  <si>
    <t>YUCATAN</t>
  </si>
  <si>
    <t>Karla Irene Lagunes Dominguez</t>
  </si>
  <si>
    <t xml:space="preserve">C,G, 042/2020 </t>
  </si>
  <si>
    <t>$30,380,66</t>
  </si>
  <si>
    <t>-$20,487,34</t>
  </si>
  <si>
    <t>$611,748,86</t>
  </si>
  <si>
    <t>$122,048,14</t>
  </si>
  <si>
    <t>NUEVA ALIANZA YUCATAN</t>
  </si>
  <si>
    <t>$189,913,18</t>
  </si>
  <si>
    <t>-$23,478,93</t>
  </si>
  <si>
    <t>$1,264,759,92</t>
  </si>
  <si>
    <t>-$3,184,74</t>
  </si>
  <si>
    <t>$300,750,94</t>
  </si>
  <si>
    <t>$56,421,10</t>
  </si>
  <si>
    <t>$1,331,792,06</t>
  </si>
  <si>
    <t>-$873,94</t>
  </si>
  <si>
    <t>$327,004,87</t>
  </si>
  <si>
    <t>-$109,001,63</t>
  </si>
  <si>
    <t>ZACATECAS</t>
  </si>
  <si>
    <t>ACG-IEEZ-055/VII/2020</t>
  </si>
  <si>
    <t>$7,510.80</t>
  </si>
  <si>
    <t>$14,522.00</t>
  </si>
  <si>
    <t>LA FAMILIA PRIMERO</t>
  </si>
  <si>
    <t>$24,388.33</t>
  </si>
  <si>
    <t>$26,391.60</t>
  </si>
  <si>
    <t>$488,877.02</t>
  </si>
  <si>
    <t>$957,000.00</t>
  </si>
  <si>
    <t>MOVIMIENTO DIGNIDAD ZACATECAS</t>
  </si>
  <si>
    <t>NUEVA ALIANZA ZACATECAS</t>
  </si>
  <si>
    <t>$134,537.24</t>
  </si>
  <si>
    <t>$254,300.00</t>
  </si>
  <si>
    <t>$259,366.97</t>
  </si>
  <si>
    <t>$267,200.00</t>
  </si>
  <si>
    <t>$159,793.01</t>
  </si>
  <si>
    <t>$287,200.00</t>
  </si>
  <si>
    <t>PARTIDO DEL PUEBLO</t>
  </si>
  <si>
    <t>$24,309.99</t>
  </si>
  <si>
    <t>$78.34</t>
  </si>
  <si>
    <t>$174,353.02</t>
  </si>
  <si>
    <t>$625,556.00</t>
  </si>
  <si>
    <t>$12,439.20</t>
  </si>
  <si>
    <t>$26,000.00</t>
  </si>
  <si>
    <t>$459,894.99</t>
  </si>
  <si>
    <t>$768,154.17</t>
  </si>
  <si>
    <t>$169,729.70</t>
  </si>
  <si>
    <t>$420,710.00</t>
  </si>
  <si>
    <t>PAZ PARA DESARROLLAR ZACATECAS</t>
  </si>
  <si>
    <t>$7,511.04</t>
  </si>
  <si>
    <t>CAPACITACIÓN, PROMOCIÓN Y DESARROLLO DEL LIDERAZGO POLÍTICO DE LAS MUJERES</t>
  </si>
  <si>
    <t>ANEXO VIII</t>
  </si>
  <si>
    <t>$11,389,007,10</t>
  </si>
  <si>
    <t>$13,036,848,88</t>
  </si>
  <si>
    <t>-$1,647,841,78</t>
  </si>
  <si>
    <t>Naín Chávez Muñoz</t>
  </si>
  <si>
    <t>$12,564,886,47</t>
  </si>
  <si>
    <t>$942,086.55</t>
  </si>
  <si>
    <t>$929,025.04</t>
  </si>
  <si>
    <t>$93,938.42</t>
  </si>
  <si>
    <t>$835,086.62</t>
  </si>
  <si>
    <t>$106,999.93</t>
  </si>
  <si>
    <t>$25,316,453,47</t>
  </si>
  <si>
    <t>Lagunes Dominguez Karla Irene</t>
  </si>
  <si>
    <t>$11,507,502</t>
  </si>
  <si>
    <t>-$462,017.00</t>
  </si>
  <si>
    <t>García Contreras Paulina Yolanda</t>
  </si>
  <si>
    <t>IECM/ACU-CG-108/2020</t>
  </si>
  <si>
    <t>IECM/ACU-CG-017/2020
IECM/ACU-CG-073/2020
IECM/ACU-CG-108/2020</t>
  </si>
  <si>
    <t>IECM/ACU-CG-073/2020
IECM/ACU-CG-108/2020</t>
  </si>
  <si>
    <t>469.78</t>
  </si>
  <si>
    <t>$627.00</t>
  </si>
  <si>
    <t>$255,517.98</t>
  </si>
  <si>
    <t>$266,020.06</t>
  </si>
  <si>
    <t>-$10,502.08</t>
  </si>
  <si>
    <t>$87,123.63</t>
  </si>
  <si>
    <t>$88,979.94</t>
  </si>
  <si>
    <t>-$1,856.31</t>
  </si>
  <si>
    <t>$71,436.38</t>
  </si>
  <si>
    <t>$70,895.23</t>
  </si>
  <si>
    <t>$152,683.67</t>
  </si>
  <si>
    <t>$151,600.00</t>
  </si>
  <si>
    <t>$1,083.67</t>
  </si>
  <si>
    <t>$5,423.63</t>
  </si>
  <si>
    <t>$67,005.69</t>
  </si>
  <si>
    <t>$81,518.14</t>
  </si>
  <si>
    <t>-$               14512,45</t>
  </si>
  <si>
    <t>$1,327.33</t>
  </si>
  <si>
    <t>$174,200.88</t>
  </si>
  <si>
    <t>$174,929.20</t>
  </si>
  <si>
    <t>-$728.32</t>
  </si>
  <si>
    <t>$83,601.00</t>
  </si>
  <si>
    <t>$88,690.69</t>
  </si>
  <si>
    <t>-$5,089.69</t>
  </si>
  <si>
    <t>$885.26</t>
  </si>
  <si>
    <t>IEEH/CG/036/2020</t>
  </si>
  <si>
    <t>$977,523.88</t>
  </si>
  <si>
    <t>$1,027,303.46</t>
  </si>
  <si>
    <t>-$49,779.58</t>
  </si>
  <si>
    <t>IEEH/CG/343/2020</t>
  </si>
  <si>
    <t>$12,165.56</t>
  </si>
  <si>
    <t>$13,687.00</t>
  </si>
  <si>
    <t>-$1,521.44</t>
  </si>
  <si>
    <t>$189,810.46</t>
  </si>
  <si>
    <t>$189,840.00</t>
  </si>
  <si>
    <t>-$29.54</t>
  </si>
  <si>
    <t>$1,582,430.39</t>
  </si>
  <si>
    <t>$1,655,358.29</t>
  </si>
  <si>
    <t>$251,351.92</t>
  </si>
  <si>
    <t>$1,404,006.37</t>
  </si>
  <si>
    <t>$178,424.02</t>
  </si>
  <si>
    <t>IEEH/CG/036/2019 IEEH/CG/254/2020 IEEH/CG/343/2020</t>
  </si>
  <si>
    <t xml:space="preserve"> 1,129,656.96</t>
  </si>
  <si>
    <t>$1,137,537.36</t>
  </si>
  <si>
    <t>130,662.40</t>
  </si>
  <si>
    <t xml:space="preserve">1,006,874.96 </t>
  </si>
  <si>
    <t xml:space="preserve"> 122,782.00 </t>
  </si>
  <si>
    <t>$533,308.26</t>
  </si>
  <si>
    <t>$536,095.04</t>
  </si>
  <si>
    <t>-$2,786.78</t>
  </si>
  <si>
    <t>$324,493.81</t>
  </si>
  <si>
    <t>$324,534.39</t>
  </si>
  <si>
    <t>-$40.58</t>
  </si>
  <si>
    <t>$339,138.60</t>
  </si>
  <si>
    <t>$340,000.00</t>
  </si>
  <si>
    <t>-$861.40</t>
  </si>
  <si>
    <t>$18,248.35</t>
  </si>
  <si>
    <t>$18,248.80</t>
  </si>
  <si>
    <t>-$0.45</t>
  </si>
  <si>
    <t>$827,718.94</t>
  </si>
  <si>
    <t>$811,939.03</t>
  </si>
  <si>
    <t>$278,502.03</t>
  </si>
  <si>
    <t>$533,437.00</t>
  </si>
  <si>
    <t>$294,281.94</t>
  </si>
  <si>
    <t>IEEH/CG/036/2019</t>
  </si>
  <si>
    <t>$316,445.00</t>
  </si>
  <si>
    <t>-$126,634.54</t>
  </si>
  <si>
    <t>Veronica Luna Flores</t>
  </si>
  <si>
    <t>IEPC-ACG-60/2019, IEPC-ACG-37/2021 y IEPC-ACG-55/2021</t>
  </si>
  <si>
    <t>$77,584,66</t>
  </si>
  <si>
    <t>$103,447,00</t>
  </si>
  <si>
    <t>-$25,862,34</t>
  </si>
  <si>
    <t>$6,897,043,98</t>
  </si>
  <si>
    <t>$7,324,850,88</t>
  </si>
  <si>
    <t>-$427,806,90</t>
  </si>
  <si>
    <t>$406,098,45</t>
  </si>
  <si>
    <t>$770,000,01</t>
  </si>
  <si>
    <t>-$363,901,56</t>
  </si>
  <si>
    <t>$1,243,451,17</t>
  </si>
  <si>
    <t>$1,304,536,00</t>
  </si>
  <si>
    <t>-$61,084,83</t>
  </si>
  <si>
    <t>$2,951,924,75</t>
  </si>
  <si>
    <t>$3,087,278,40</t>
  </si>
  <si>
    <t>-$135,353,65</t>
  </si>
  <si>
    <t>$1,787,733,42</t>
  </si>
  <si>
    <t>$1,788,643,72</t>
  </si>
  <si>
    <t>-$910,30</t>
  </si>
  <si>
    <t>$1,289,592,60</t>
  </si>
  <si>
    <t>$1,360,000,00</t>
  </si>
  <si>
    <t>-$70,407,40</t>
  </si>
  <si>
    <t>$108,000,00</t>
  </si>
  <si>
    <t>$81,00</t>
  </si>
  <si>
    <t>$4,020,918,84</t>
  </si>
  <si>
    <t>$4,797,200,00</t>
  </si>
  <si>
    <t>-$776,281,16</t>
  </si>
  <si>
    <t>$1,449,324,11</t>
  </si>
  <si>
    <t>$1,500,000,00</t>
  </si>
  <si>
    <t>-$50,675,89</t>
  </si>
  <si>
    <t>$156,001,79</t>
  </si>
  <si>
    <t>-$78,417,13</t>
  </si>
  <si>
    <t>$4,785,61</t>
  </si>
  <si>
    <t>$6,381,00</t>
  </si>
  <si>
    <t>-$1,595,39</t>
  </si>
  <si>
    <t>$214,658,34</t>
  </si>
  <si>
    <t>$230,376,00</t>
  </si>
  <si>
    <t>-$15,717,66</t>
  </si>
  <si>
    <t>$144,107,83</t>
  </si>
  <si>
    <t>$200,000,00</t>
  </si>
  <si>
    <t>-$55,892,17</t>
  </si>
  <si>
    <t>$28,713,69</t>
  </si>
  <si>
    <t>$40,048,81</t>
  </si>
  <si>
    <t>-$11,335,12</t>
  </si>
  <si>
    <t>$96,619,24</t>
  </si>
  <si>
    <t>$96,819,90</t>
  </si>
  <si>
    <t>-$200,66</t>
  </si>
  <si>
    <t>$325,069,60</t>
  </si>
  <si>
    <t>$339,625,82</t>
  </si>
  <si>
    <t>-$14,556,22</t>
  </si>
  <si>
    <t>$133,472,42</t>
  </si>
  <si>
    <t>$127,071,00</t>
  </si>
  <si>
    <t>$6,401,42</t>
  </si>
  <si>
    <t>$100,880,35</t>
  </si>
  <si>
    <t>$114,921,26</t>
  </si>
  <si>
    <t>-$14,040,91</t>
  </si>
  <si>
    <t>$7,178,42</t>
  </si>
  <si>
    <t>$17,978,42</t>
  </si>
  <si>
    <t>-$10,800,00</t>
  </si>
  <si>
    <t>$346,699,56</t>
  </si>
  <si>
    <t>$338,840,60</t>
  </si>
  <si>
    <t>$7,858,96</t>
  </si>
  <si>
    <t>$29,000,00</t>
  </si>
  <si>
    <t>-$286,31</t>
  </si>
  <si>
    <t>IEEPCO-CG-01/2020, IEEPCO-CG-15/2020  y IEEPCO-CG-15/2020</t>
  </si>
  <si>
    <t>$17,193.93</t>
  </si>
  <si>
    <t>$20,633.00</t>
  </si>
  <si>
    <t>-$3,439.07</t>
  </si>
  <si>
    <t>$1,115,931.67</t>
  </si>
  <si>
    <t>$1,310,050.11</t>
  </si>
  <si>
    <t>-$194,118.44</t>
  </si>
  <si>
    <t>$17,436.10</t>
  </si>
  <si>
    <t>$25,002.76</t>
  </si>
  <si>
    <t>-$7,566.66</t>
  </si>
  <si>
    <t>$1,547,556.78</t>
  </si>
  <si>
    <t>$1,563,457.99</t>
  </si>
  <si>
    <t>-$15,901.21</t>
  </si>
  <si>
    <t>$19,000.00</t>
  </si>
  <si>
    <t>-$1,563.90</t>
  </si>
  <si>
    <t>$26,775.71</t>
  </si>
  <si>
    <t>$15,015.20</t>
  </si>
  <si>
    <t>$918,332.18</t>
  </si>
  <si>
    <t>$1,111,052.01</t>
  </si>
  <si>
    <t>$147,280.17</t>
  </si>
  <si>
    <t>$963,771.84</t>
  </si>
  <si>
    <t>-$45,439.66</t>
  </si>
  <si>
    <t>$393,753.52</t>
  </si>
  <si>
    <t>$396,145.18</t>
  </si>
  <si>
    <t>$411,897.78</t>
  </si>
  <si>
    <t>$164,640.00</t>
  </si>
  <si>
    <t>$144,640.00</t>
  </si>
  <si>
    <t>$20,000.00</t>
  </si>
  <si>
    <t>$391,897.78</t>
  </si>
  <si>
    <t>$52,664.13</t>
  </si>
  <si>
    <t>$48,701.70</t>
  </si>
  <si>
    <t>$50,000.00</t>
  </si>
  <si>
    <t>$2,926.76</t>
  </si>
  <si>
    <t>$4,391.01</t>
  </si>
  <si>
    <t>$200,382.32</t>
  </si>
  <si>
    <t>$304,135.20</t>
  </si>
  <si>
    <t>$60,892.55</t>
  </si>
  <si>
    <t>$26,205.00</t>
  </si>
  <si>
    <t>$63,713.59</t>
  </si>
  <si>
    <t>$96,698.00</t>
  </si>
  <si>
    <t>$144,856.69</t>
  </si>
  <si>
    <t>$150,720.94</t>
  </si>
  <si>
    <t>$62,326.79</t>
  </si>
  <si>
    <t>$63,062.40</t>
  </si>
  <si>
    <t>$50,700.82</t>
  </si>
  <si>
    <t>$4,390.14</t>
  </si>
  <si>
    <t>$107,634.55</t>
  </si>
  <si>
    <t>$113,281.48</t>
  </si>
  <si>
    <t>$75,911.21</t>
  </si>
  <si>
    <t>$121,678.37</t>
  </si>
  <si>
    <t>$348,625.40</t>
  </si>
  <si>
    <t>$280,736.16</t>
  </si>
  <si>
    <t>$67,889.24</t>
  </si>
  <si>
    <t>$1,002,846.46</t>
  </si>
  <si>
    <t>$1,009,579.98</t>
  </si>
  <si>
    <t>-$6,733.52</t>
  </si>
  <si>
    <t>$441,125.97</t>
  </si>
  <si>
    <t>$441,866.12</t>
  </si>
  <si>
    <t>-$740.15</t>
  </si>
  <si>
    <t>$393,907.63</t>
  </si>
  <si>
    <t>$256,980.96</t>
  </si>
  <si>
    <t>$136,926.67</t>
  </si>
  <si>
    <t>$976,642.39</t>
  </si>
  <si>
    <t>$977,462.63</t>
  </si>
  <si>
    <t>-$820.24</t>
  </si>
  <si>
    <t>$753,631.71</t>
  </si>
  <si>
    <t>$818,120.20</t>
  </si>
  <si>
    <t>-$64,488.49</t>
  </si>
  <si>
    <t>$214,358.73</t>
  </si>
  <si>
    <t>$247,517.42</t>
  </si>
  <si>
    <t>-$33,158.69</t>
  </si>
  <si>
    <t>$27,797.22</t>
  </si>
  <si>
    <t>$23,200.00</t>
  </si>
  <si>
    <t>$4,597.22</t>
  </si>
  <si>
    <t>$813,025.96</t>
  </si>
  <si>
    <t>$818,483.99</t>
  </si>
  <si>
    <t>-$5,458.03</t>
  </si>
  <si>
    <t>$435,310.61</t>
  </si>
  <si>
    <t>$542,358.00</t>
  </si>
  <si>
    <t>-$107,047.39</t>
  </si>
  <si>
    <t>$9,265.74</t>
  </si>
  <si>
    <t>$24,191,30</t>
  </si>
  <si>
    <t>$19,354,00</t>
  </si>
  <si>
    <t>$4,837,30</t>
  </si>
  <si>
    <t>$2,318,753,81</t>
  </si>
  <si>
    <t>$2,695,805,77</t>
  </si>
  <si>
    <t>-$377,051,96</t>
  </si>
  <si>
    <t>$907,065,17</t>
  </si>
  <si>
    <t>$908,798,18</t>
  </si>
  <si>
    <t>-$1,733,01</t>
  </si>
  <si>
    <t>$538,378,84</t>
  </si>
  <si>
    <t>$38,381,11</t>
  </si>
  <si>
    <t>$36,610,00</t>
  </si>
  <si>
    <t>$1,771,11</t>
  </si>
  <si>
    <t>$1,555,892,42</t>
  </si>
  <si>
    <t>$1,556,192,42</t>
  </si>
  <si>
    <t>-$300,00</t>
  </si>
  <si>
    <t>$690,676,36</t>
  </si>
  <si>
    <t>Jasmina Cramona Tufiño</t>
  </si>
  <si>
    <t>Art, 87 Fracción V, LPP para el estado de Tlaxcala</t>
  </si>
  <si>
    <t>$179,277,93</t>
  </si>
  <si>
    <t>$181,952,30</t>
  </si>
  <si>
    <t>-$2,674,37</t>
  </si>
  <si>
    <t>$5,148,47</t>
  </si>
  <si>
    <t>$19,428,00</t>
  </si>
  <si>
    <t>-$14,279,53</t>
  </si>
  <si>
    <t>$30,890,80</t>
  </si>
  <si>
    <t>$40,667,31</t>
  </si>
  <si>
    <t>-$9,776,51</t>
  </si>
  <si>
    <t>$1,031,938,35</t>
  </si>
  <si>
    <t>$535,270,40</t>
  </si>
  <si>
    <t>$496,667,95</t>
  </si>
  <si>
    <t>$234,722,26</t>
  </si>
  <si>
    <t>$237,800,00</t>
  </si>
  <si>
    <t>-$3,077,74</t>
  </si>
  <si>
    <t>$200,048,18</t>
  </si>
  <si>
    <t>$197,359,46</t>
  </si>
  <si>
    <t>$2,688,72</t>
  </si>
  <si>
    <t>$371,004,66</t>
  </si>
  <si>
    <t>$374,342,57</t>
  </si>
  <si>
    <t>-$3,337,91</t>
  </si>
  <si>
    <t>$61,781,60</t>
  </si>
  <si>
    <t>$81,572,75</t>
  </si>
  <si>
    <t>-$19,791,15</t>
  </si>
  <si>
    <t>$219,733,41</t>
  </si>
  <si>
    <t>$105,500,00</t>
  </si>
  <si>
    <t>$114,233,41</t>
  </si>
  <si>
    <t>$202,152,76</t>
  </si>
  <si>
    <t>$18,500,00</t>
  </si>
  <si>
    <t>$297,491,20</t>
  </si>
  <si>
    <t>-$95,338,44</t>
  </si>
  <si>
    <t>$10,296,93</t>
  </si>
  <si>
    <t>$194,786,79</t>
  </si>
  <si>
    <t>$60,000,00</t>
  </si>
  <si>
    <t>$134,786,79</t>
  </si>
  <si>
    <t>$61,781,58</t>
  </si>
  <si>
    <t>$15,445,00</t>
  </si>
  <si>
    <t>$46,336,58</t>
  </si>
  <si>
    <t>$194,543,51</t>
  </si>
  <si>
    <t>$195,920,00</t>
  </si>
  <si>
    <t>-$1,376,49</t>
  </si>
  <si>
    <t>$10,126,89</t>
  </si>
  <si>
    <t>$2,355,89</t>
  </si>
  <si>
    <t>-$405,588,78</t>
  </si>
  <si>
    <t>-$50,169,46</t>
  </si>
  <si>
    <t>$425,574,85</t>
  </si>
  <si>
    <t>$113,446,12</t>
  </si>
  <si>
    <t>$18,807,03</t>
  </si>
  <si>
    <t>$444,222,00</t>
  </si>
  <si>
    <t>$109,001,62</t>
  </si>
  <si>
    <t>$11,683.36</t>
  </si>
  <si>
    <t>$14,021.00</t>
  </si>
  <si>
    <t>$32,444.52</t>
  </si>
  <si>
    <t>$32,640.38</t>
  </si>
  <si>
    <t>$800,540.16</t>
  </si>
  <si>
    <t>$744,496.12</t>
  </si>
  <si>
    <t>$56,044.04</t>
  </si>
  <si>
    <t>$240,755.34</t>
  </si>
  <si>
    <t>$249,000.00</t>
  </si>
  <si>
    <t>$437,960.97</t>
  </si>
  <si>
    <t>$450,000.00</t>
  </si>
  <si>
    <t>$280,654.36</t>
  </si>
  <si>
    <t>$281,498.92</t>
  </si>
  <si>
    <t>$24,322.00</t>
  </si>
  <si>
    <t>$8,122.52</t>
  </si>
  <si>
    <t>$303,656.23</t>
  </si>
  <si>
    <t>$315,556.00</t>
  </si>
  <si>
    <t>$7,456.00</t>
  </si>
  <si>
    <t>$308,100.00</t>
  </si>
  <si>
    <t>$18,125.44</t>
  </si>
  <si>
    <t>$10,900.00</t>
  </si>
  <si>
    <t>$7,225.44</t>
  </si>
  <si>
    <t>$754,754.43</t>
  </si>
  <si>
    <t>$764,406.72</t>
  </si>
  <si>
    <t>$332,300.00</t>
  </si>
  <si>
    <t>$23,785.16</t>
  </si>
  <si>
    <t>$8,659.36</t>
  </si>
  <si>
    <t>INTEGRACIÓN DE REMANENTES ACTIVIDADES ORDINARIAS</t>
  </si>
  <si>
    <t>ANEXO X</t>
  </si>
  <si>
    <t>Id_contabilidad</t>
  </si>
  <si>
    <t>Financiamiento público efectivamente recibido</t>
  </si>
  <si>
    <t xml:space="preserve">Gastos a Disminuir para efectos de remanente </t>
  </si>
  <si>
    <t xml:space="preserve">Salida de recursos no afectable en la cuenta de gastos </t>
  </si>
  <si>
    <t>Egresos por transferencias en efectivo y en especie a campañas, o transferencias del ámbito federal (CEN o CDE) al local (CEE o CDM/CDD), y del local al federal, según sea el caso</t>
  </si>
  <si>
    <t>Reservas para contingencias y obligaciones (NIF C-9, D-3 y D-5) (Según fideicomisos presentados por el SO)</t>
  </si>
  <si>
    <t>Déficit o remanente de la operación ordinaria con financiamiento público</t>
  </si>
  <si>
    <t>Gastos no comprobados según dictamen
El llenado de esta información debera llevarse a cabo de forma manual por el Auditor.</t>
  </si>
  <si>
    <t>Déficit de la operación ordinaria con financiamiento público del ejercicio anterior
El llenado de esta información debera llevarse a cabo de forma manual por el Auditor.</t>
  </si>
  <si>
    <t>Déficit o, en su caso, superávit a reintegrar de operación ordinaria</t>
  </si>
  <si>
    <t>Ingresos por transferencias en Efectivo 
El llenado de esta información debera llevarse a cabo de forma manual por el Auditor.</t>
  </si>
  <si>
    <t>Remanente según sea el caso,  despues de descontar las transferencias al CEN por parte de los comites</t>
  </si>
  <si>
    <t>177 bis, inciso a) RF Acuerdo INE/CG174/2020 Conclusión X
El llenado de esta información debera llevarse a cabo de forma manual por el Auditor.</t>
  </si>
  <si>
    <t xml:space="preserve">Transferencias no permtidas conforme al artículo 150 RF Conclusión x/ Conclusión y 
El llenado de esta información debera llevarse a cabo de forma manual por el Auditor.
</t>
  </si>
  <si>
    <t>Total a devolver</t>
  </si>
  <si>
    <t>Gastos registrados en el SIF durante el ejercicio para operación ordinaria, incluyendo los de precampaña, actividades específicas y desarrollo del liderazgo político para las mujeres destinado del recurso de operación ordinaria</t>
  </si>
  <si>
    <t>Depreciaciones y amortizaciones del ejercicio</t>
  </si>
  <si>
    <t>Aportaciones en especie de militantes, simpatizantes y precandidatos</t>
  </si>
  <si>
    <t>Gastos para actividades específicas o similares en el ámbito local, de recursos otorgados para ese fin, sin exceder el monto de financiamiento aprobado por el INE u OPLE</t>
  </si>
  <si>
    <t>Total de gastos a disminuir para efectos de remanente</t>
  </si>
  <si>
    <t>Pagos en el ejercicio de adquisición de activo fijo y activos intangibles</t>
  </si>
  <si>
    <t>Pagos de bienes registrados en la cuenta de gastos por amortizar</t>
  </si>
  <si>
    <t>Pagos de arrendamientos comprometidos</t>
  </si>
  <si>
    <t xml:space="preserve">Total de recursos no afectable en la cuenta de gastos </t>
  </si>
  <si>
    <t>Adquisición y remodelación de inmuebles propios</t>
  </si>
  <si>
    <t>Reservas para pasivos laborales</t>
  </si>
  <si>
    <t>Reservas para contingencias</t>
  </si>
  <si>
    <t>Total para reservas para contingencias y obligaciones</t>
  </si>
  <si>
    <t>F=(B-C-D-E)</t>
  </si>
  <si>
    <t>G</t>
  </si>
  <si>
    <t>H</t>
  </si>
  <si>
    <t>I</t>
  </si>
  <si>
    <t>J=(G+H+I)</t>
  </si>
  <si>
    <t>K</t>
  </si>
  <si>
    <t>L</t>
  </si>
  <si>
    <t>M</t>
  </si>
  <si>
    <t>N</t>
  </si>
  <si>
    <t>O=(L+M+N)</t>
  </si>
  <si>
    <t>P=(A-F-J-K-O)</t>
  </si>
  <si>
    <t>Q</t>
  </si>
  <si>
    <t>R</t>
  </si>
  <si>
    <t>S=(P+Q-R)</t>
  </si>
  <si>
    <t>T</t>
  </si>
  <si>
    <t>U</t>
  </si>
  <si>
    <t>V</t>
  </si>
  <si>
    <t>W</t>
  </si>
  <si>
    <t>X=U+V+W</t>
  </si>
  <si>
    <t>CEN y CDE´s</t>
  </si>
  <si>
    <t xml:space="preserve"> $                                                  394,151,949.00</t>
  </si>
  <si>
    <t xml:space="preserve"> $                                                                                                         406,121,481.13</t>
  </si>
  <si>
    <t xml:space="preserve"> $                                3,303,990.90</t>
  </si>
  <si>
    <t xml:space="preserve"> $                                    205,672.78</t>
  </si>
  <si>
    <t xml:space="preserve"> $                                              11,507,502.00</t>
  </si>
  <si>
    <t xml:space="preserve"> $                           391,104,315.45</t>
  </si>
  <si>
    <t xml:space="preserve"> $                                            3,146,731.73</t>
  </si>
  <si>
    <t xml:space="preserve"> $                                  2,000,000.35</t>
  </si>
  <si>
    <t xml:space="preserve"> $                                   -  </t>
  </si>
  <si>
    <t xml:space="preserve"> $                                   5,146,732.08</t>
  </si>
  <si>
    <t xml:space="preserve"> $                                            3,554,078.64</t>
  </si>
  <si>
    <t xml:space="preserve"> $                                                              -  </t>
  </si>
  <si>
    <t>-$                                            5,653,177.17</t>
  </si>
  <si>
    <t xml:space="preserve"> $                                                            -  </t>
  </si>
  <si>
    <t>ENCUENTRO SOLIDARIO</t>
  </si>
  <si>
    <t>$31,402,884.00</t>
  </si>
  <si>
    <t>$33,750,960.03</t>
  </si>
  <si>
    <t>$575,423.58</t>
  </si>
  <si>
    <t>$1,632,821.00</t>
  </si>
  <si>
    <t>$31,542,715.45</t>
  </si>
  <si>
    <t>$149,999.98</t>
  </si>
  <si>
    <t>$66,177.75</t>
  </si>
  <si>
    <t>$216,177.73</t>
  </si>
  <si>
    <t>$224,969.60</t>
  </si>
  <si>
    <t>-$580,978.78</t>
  </si>
  <si>
    <t xml:space="preserve">-$769.801,18 </t>
  </si>
  <si>
    <t>0.00</t>
  </si>
  <si>
    <t xml:space="preserve"> -$769.801,18  </t>
  </si>
  <si>
    <t>-175877,41</t>
  </si>
  <si>
    <t xml:space="preserve"> $                                                    -  </t>
  </si>
  <si>
    <t xml:space="preserve"> $                                                  -  </t>
  </si>
  <si>
    <t xml:space="preserve"> $                               -  </t>
  </si>
  <si>
    <t xml:space="preserve"> $                             -  </t>
  </si>
  <si>
    <t xml:space="preserve"> $                              -  </t>
  </si>
  <si>
    <t xml:space="preserve"> $                         -  </t>
  </si>
  <si>
    <t xml:space="preserve"> $                           -  </t>
  </si>
  <si>
    <t xml:space="preserve"> $                        -  </t>
  </si>
  <si>
    <t xml:space="preserve"> $                            -  </t>
  </si>
  <si>
    <t xml:space="preserve"> $                                                     -  </t>
  </si>
  <si>
    <t xml:space="preserve"> $                                  -  </t>
  </si>
  <si>
    <t xml:space="preserve"> $                          -  </t>
  </si>
  <si>
    <t xml:space="preserve"> $                                         -  </t>
  </si>
  <si>
    <t xml:space="preserve"> $                                                                  -  </t>
  </si>
  <si>
    <t xml:space="preserve"> $            -  </t>
  </si>
  <si>
    <t xml:space="preserve"> $               -  </t>
  </si>
  <si>
    <t xml:space="preserve"> $             -  </t>
  </si>
  <si>
    <t xml:space="preserve"> $                   -  </t>
  </si>
  <si>
    <t xml:space="preserve"> $                 -  </t>
  </si>
  <si>
    <t xml:space="preserve"> $                            12,219,048.48</t>
  </si>
  <si>
    <t xml:space="preserve"> $                                                 11,945,884.27</t>
  </si>
  <si>
    <t xml:space="preserve"> $                                 114,982.03</t>
  </si>
  <si>
    <t xml:space="preserve"> $                                    28,382.75</t>
  </si>
  <si>
    <t xml:space="preserve"> $                                                 160,087.92</t>
  </si>
  <si>
    <t xml:space="preserve"> $                            11,642,431.57</t>
  </si>
  <si>
    <t xml:space="preserve"> $                                                   -  </t>
  </si>
  <si>
    <t xml:space="preserve"> $                                             576,616.91</t>
  </si>
  <si>
    <t xml:space="preserve"> $                                             878,911.12</t>
  </si>
  <si>
    <t>-$                                             302,294.21</t>
  </si>
  <si>
    <t>-$                              302,294.21</t>
  </si>
  <si>
    <t xml:space="preserve"> $                                       -  </t>
  </si>
  <si>
    <t>-$              302,294.21</t>
  </si>
  <si>
    <t xml:space="preserve"> $                                 152,069.56</t>
  </si>
  <si>
    <t xml:space="preserve"> $                                                        92,646.78</t>
  </si>
  <si>
    <t xml:space="preserve"> $                                                -  </t>
  </si>
  <si>
    <t xml:space="preserve"> $                                                 -  </t>
  </si>
  <si>
    <t xml:space="preserve"> $                                                   14,256.52</t>
  </si>
  <si>
    <t xml:space="preserve"> $                                   78,390.26</t>
  </si>
  <si>
    <t xml:space="preserve"> $                                     79,172.32</t>
  </si>
  <si>
    <t xml:space="preserve"> $                                       79,172.32</t>
  </si>
  <si>
    <t>-$                                                 5,493.02</t>
  </si>
  <si>
    <t xml:space="preserve"> $                                                    776.56</t>
  </si>
  <si>
    <t>-$                                  4,716.46</t>
  </si>
  <si>
    <t>-$                  4,716.46</t>
  </si>
  <si>
    <t xml:space="preserve"> $                              2,372,630.76</t>
  </si>
  <si>
    <t xml:space="preserve"> $                                                   2,970,877.71</t>
  </si>
  <si>
    <t xml:space="preserve"> $                                 140,691.25</t>
  </si>
  <si>
    <t xml:space="preserve"> $                                      7,152.00</t>
  </si>
  <si>
    <t xml:space="preserve"> $                                                 116,568.84</t>
  </si>
  <si>
    <t xml:space="preserve"> $                              2,706,465.62</t>
  </si>
  <si>
    <t>-$                                             333,834.86</t>
  </si>
  <si>
    <t xml:space="preserve"> $                                             376,331.80</t>
  </si>
  <si>
    <t xml:space="preserve"> $                                             268,288.01</t>
  </si>
  <si>
    <t>-$                                             225,791.07</t>
  </si>
  <si>
    <t>-$                              225,791.07</t>
  </si>
  <si>
    <t>-$              225,791.07</t>
  </si>
  <si>
    <t xml:space="preserve"> $                            19,780,379.82</t>
  </si>
  <si>
    <t xml:space="preserve"> $                                                 17,714,726.89</t>
  </si>
  <si>
    <t xml:space="preserve"> $                                 157,131.72</t>
  </si>
  <si>
    <t>$990,239.01</t>
  </si>
  <si>
    <t xml:space="preserve"> $                            16,567,356.16</t>
  </si>
  <si>
    <t xml:space="preserve"> $                                              184,200.00</t>
  </si>
  <si>
    <t xml:space="preserve"> $                                     184,200.00</t>
  </si>
  <si>
    <t>$36,667,157.18</t>
  </si>
  <si>
    <t>-$33,638,333.52</t>
  </si>
  <si>
    <t>37,705.00</t>
  </si>
  <si>
    <t>-$33,600,628.52</t>
  </si>
  <si>
    <t>35,995,273.00</t>
  </si>
  <si>
    <t>$2,394,644.48</t>
  </si>
  <si>
    <t xml:space="preserve">                                          178,424.02</t>
  </si>
  <si>
    <t xml:space="preserve">                         1,646,240.00</t>
  </si>
  <si>
    <t xml:space="preserve"> $           4,219,308.50</t>
  </si>
  <si>
    <t xml:space="preserve"> $                                               -  </t>
  </si>
  <si>
    <t xml:space="preserve"> $                                                                     -  </t>
  </si>
  <si>
    <t xml:space="preserve"> $                                                                -  </t>
  </si>
  <si>
    <t xml:space="preserve"> $                                             -  </t>
  </si>
  <si>
    <t>$14,120,712.00</t>
  </si>
  <si>
    <t xml:space="preserve"> $11,520,325.29 </t>
  </si>
  <si>
    <t xml:space="preserve"> $                                 362,813.04</t>
  </si>
  <si>
    <t xml:space="preserve"> $                                    71,414.75</t>
  </si>
  <si>
    <t xml:space="preserve"> $                                                 185,002.51</t>
  </si>
  <si>
    <t xml:space="preserve"> $                            10,901,094.99</t>
  </si>
  <si>
    <t>$314,009.00</t>
  </si>
  <si>
    <t xml:space="preserve"> $                                3,691,056.36</t>
  </si>
  <si>
    <t xml:space="preserve"> $                                  4,005,065.36</t>
  </si>
  <si>
    <t>$1,045,382.04</t>
  </si>
  <si>
    <t>-$                                          1,830,830.39</t>
  </si>
  <si>
    <t>$3,023,161.85</t>
  </si>
  <si>
    <t>$1,192,331.46</t>
  </si>
  <si>
    <t xml:space="preserve"> $                                       122,782.00</t>
  </si>
  <si>
    <t xml:space="preserve"> $           1,315,113.46</t>
  </si>
  <si>
    <t xml:space="preserve"> $                              6,666,353.26</t>
  </si>
  <si>
    <t xml:space="preserve"> $                                                   4,690,507.92</t>
  </si>
  <si>
    <t xml:space="preserve"> $                                 296,662.20</t>
  </si>
  <si>
    <t xml:space="preserve"> $                                    56,544.31</t>
  </si>
  <si>
    <t xml:space="preserve"> $                                                   70,599.99</t>
  </si>
  <si>
    <t xml:space="preserve"> $                              4,266,701.42</t>
  </si>
  <si>
    <t xml:space="preserve"> $                                             244,830.29</t>
  </si>
  <si>
    <t xml:space="preserve"> $                                          2,154,821.55</t>
  </si>
  <si>
    <t xml:space="preserve"> $                                               26,865.92</t>
  </si>
  <si>
    <t xml:space="preserve"> $                                        18,246,732.60</t>
  </si>
  <si>
    <t>-$                                        16,065,045.13</t>
  </si>
  <si>
    <t>-$                         15,820,214.84</t>
  </si>
  <si>
    <t>-$         15,820,214.84</t>
  </si>
  <si>
    <t xml:space="preserve"> $                              4,056,172.68</t>
  </si>
  <si>
    <t xml:space="preserve"> $                                                   8,097,923.83</t>
  </si>
  <si>
    <t xml:space="preserve"> $                                 189,366.53</t>
  </si>
  <si>
    <t xml:space="preserve"> $                                                 194,747.87</t>
  </si>
  <si>
    <t xml:space="preserve"> $                              7,713,809.43</t>
  </si>
  <si>
    <t xml:space="preserve"> $                                                81,068.00</t>
  </si>
  <si>
    <t xml:space="preserve"> $                                   462,422.54</t>
  </si>
  <si>
    <t xml:space="preserve"> $                                     543,490.54</t>
  </si>
  <si>
    <t xml:space="preserve"> $                                        10,125,509.68</t>
  </si>
  <si>
    <t>-$                                        14,326,636.97</t>
  </si>
  <si>
    <t xml:space="preserve"> $                                             107,761.81</t>
  </si>
  <si>
    <t>-$                                        14,218,875.16</t>
  </si>
  <si>
    <t xml:space="preserve"> $                                        13,045,816.80</t>
  </si>
  <si>
    <t>-$                           1,173,058.36</t>
  </si>
  <si>
    <t>-$           1,173,058.36</t>
  </si>
  <si>
    <t xml:space="preserve"> $                              4,239,232.48</t>
  </si>
  <si>
    <t xml:space="preserve"> $                                                   4,716,225.87</t>
  </si>
  <si>
    <t xml:space="preserve"> $                                                 204,008.97</t>
  </si>
  <si>
    <t xml:space="preserve"> $                              4,512,216.90</t>
  </si>
  <si>
    <t xml:space="preserve"> $                                          4,989,332.14</t>
  </si>
  <si>
    <t>-$                                          5,262,316.56</t>
  </si>
  <si>
    <t xml:space="preserve"> $                                          1,542,202.59</t>
  </si>
  <si>
    <t>-$                                          6,804,519.15</t>
  </si>
  <si>
    <t xml:space="preserve"> $                                          5,635,158.96</t>
  </si>
  <si>
    <t>-$                           1,169,360.19</t>
  </si>
  <si>
    <t>-$           1,169,360.19</t>
  </si>
  <si>
    <t xml:space="preserve"> $                                 228,104.34</t>
  </si>
  <si>
    <t xml:space="preserve"> $                                                      297,421.53</t>
  </si>
  <si>
    <t xml:space="preserve"> $                                                   23,760.87</t>
  </si>
  <si>
    <t xml:space="preserve"> $                                 273,660.66</t>
  </si>
  <si>
    <t>-$                                               45,556.32</t>
  </si>
  <si>
    <t xml:space="preserve"> $                                                 7,030.30</t>
  </si>
  <si>
    <t>-$                                38,526.02</t>
  </si>
  <si>
    <t>-$                38,526.02</t>
  </si>
  <si>
    <t xml:space="preserve"> $                            10,346,486.78</t>
  </si>
  <si>
    <t xml:space="preserve"> $                                                 16,443,914.93</t>
  </si>
  <si>
    <t xml:space="preserve"> $                              1,651,326.97</t>
  </si>
  <si>
    <t xml:space="preserve"> $                                      3,400.00</t>
  </si>
  <si>
    <t xml:space="preserve"> $                                                 512,976.23</t>
  </si>
  <si>
    <t xml:space="preserve"> $                            14,276,211.73</t>
  </si>
  <si>
    <t xml:space="preserve"> $                                              681,605.07</t>
  </si>
  <si>
    <t xml:space="preserve"> $                                     681,605.07</t>
  </si>
  <si>
    <t>$730.80</t>
  </si>
  <si>
    <t>-$4,612,060.82</t>
  </si>
  <si>
    <t xml:space="preserve"> -$4,612,060.82  </t>
  </si>
  <si>
    <t xml:space="preserve"> $                                       294,281.94</t>
  </si>
  <si>
    <t xml:space="preserve"> $              294,281.94</t>
  </si>
  <si>
    <t xml:space="preserve"> $                                                   2,420,353.78</t>
  </si>
  <si>
    <t xml:space="preserve"> $                                    98,367.39</t>
  </si>
  <si>
    <t xml:space="preserve"> $                              2,205,417.55</t>
  </si>
  <si>
    <t xml:space="preserve"> $                                               62,700.00</t>
  </si>
  <si>
    <t xml:space="preserve"> $                                             104,513.21</t>
  </si>
  <si>
    <t xml:space="preserve"> $                              104,513.21</t>
  </si>
  <si>
    <t xml:space="preserve"> $              104,513.21</t>
  </si>
  <si>
    <t xml:space="preserve">                                                    -    </t>
  </si>
  <si>
    <t xml:space="preserve"> $                                             152,069.56</t>
  </si>
  <si>
    <t xml:space="preserve"> $                              152,069.56</t>
  </si>
  <si>
    <t xml:space="preserve"> $              152,069.56</t>
  </si>
  <si>
    <t xml:space="preserve"> $1,277,918,78 </t>
  </si>
  <si>
    <t xml:space="preserve"> $-   </t>
  </si>
  <si>
    <t xml:space="preserve"> $1,277,918.78 </t>
  </si>
  <si>
    <t xml:space="preserve"> $1,386,551,48 </t>
  </si>
  <si>
    <t xml:space="preserve">-$2,664,470.26 </t>
  </si>
  <si>
    <t xml:space="preserve"> $229,901,466,03 </t>
  </si>
  <si>
    <t xml:space="preserve"> $327,644,440,67 </t>
  </si>
  <si>
    <t xml:space="preserve"> $357,727,60 </t>
  </si>
  <si>
    <t xml:space="preserve"> $6,897,043,90 </t>
  </si>
  <si>
    <t xml:space="preserve"> $320,389,669,17 </t>
  </si>
  <si>
    <t xml:space="preserve"> $9,133,752,12 </t>
  </si>
  <si>
    <t xml:space="preserve"> $197,026,379,74 </t>
  </si>
  <si>
    <t xml:space="preserve">-$296,648,335,00 </t>
  </si>
  <si>
    <t xml:space="preserve"> $336,927,708.77 </t>
  </si>
  <si>
    <t xml:space="preserve"> $40,279,373.77 </t>
  </si>
  <si>
    <t xml:space="preserve"> $55,000,000.00 </t>
  </si>
  <si>
    <t xml:space="preserve"> $95,279,373.77 </t>
  </si>
  <si>
    <t xml:space="preserve"> $13,536,615,01 </t>
  </si>
  <si>
    <t xml:space="preserve"> $18,208,695,37 </t>
  </si>
  <si>
    <t xml:space="preserve"> $5,394,00 </t>
  </si>
  <si>
    <t xml:space="preserve"> $2,342,574,56 </t>
  </si>
  <si>
    <t xml:space="preserve"> $406,098,41 </t>
  </si>
  <si>
    <t xml:space="preserve"> $15,454,628,40 </t>
  </si>
  <si>
    <t xml:space="preserve">-$1,918,013,39 </t>
  </si>
  <si>
    <t xml:space="preserve">-$1,918,013.39 </t>
  </si>
  <si>
    <t xml:space="preserve"> $41,372,033,39 </t>
  </si>
  <si>
    <t xml:space="preserve"> $45,830,584,85 </t>
  </si>
  <si>
    <t xml:space="preserve"> $992,817,59 </t>
  </si>
  <si>
    <t xml:space="preserve"> $1,243,451,10 </t>
  </si>
  <si>
    <t xml:space="preserve"> $43,594,316,16 </t>
  </si>
  <si>
    <t xml:space="preserve"> $800,628.00 </t>
  </si>
  <si>
    <t xml:space="preserve"> $3,535,211,91 </t>
  </si>
  <si>
    <t xml:space="preserve"> $4,335,839.91 </t>
  </si>
  <si>
    <t xml:space="preserve"> $2,442,847,56 </t>
  </si>
  <si>
    <t xml:space="preserve">-$9,000,970.24 </t>
  </si>
  <si>
    <t xml:space="preserve"> $98,397,491,78 </t>
  </si>
  <si>
    <t xml:space="preserve"> $128,390,123,28 </t>
  </si>
  <si>
    <t xml:space="preserve"> $2,065,889,18 </t>
  </si>
  <si>
    <t xml:space="preserve"> $2,951,924,74 </t>
  </si>
  <si>
    <t xml:space="preserve"> $123,372,309,36 </t>
  </si>
  <si>
    <t xml:space="preserve"> $112,843,98 </t>
  </si>
  <si>
    <t xml:space="preserve"> $3,906,811,56 </t>
  </si>
  <si>
    <t xml:space="preserve">-$28,994,473,12 </t>
  </si>
  <si>
    <t xml:space="preserve">-$28,881,629.14 </t>
  </si>
  <si>
    <t xml:space="preserve"> $23,005,655,33 </t>
  </si>
  <si>
    <t xml:space="preserve">-$5,875,973.81 </t>
  </si>
  <si>
    <t xml:space="preserve"> $59,591,114,07 </t>
  </si>
  <si>
    <t xml:space="preserve"> $65,083,635,79 </t>
  </si>
  <si>
    <t xml:space="preserve"> $2,216,998,10 </t>
  </si>
  <si>
    <t xml:space="preserve"> $1,787,733,40 </t>
  </si>
  <si>
    <t xml:space="preserve"> $61,078,904,29 </t>
  </si>
  <si>
    <t xml:space="preserve"> $46,398,84 </t>
  </si>
  <si>
    <t xml:space="preserve"> $484,948.16 </t>
  </si>
  <si>
    <t xml:space="preserve"> $531,347.00 </t>
  </si>
  <si>
    <t xml:space="preserve"> $2,119,076,74 </t>
  </si>
  <si>
    <t xml:space="preserve">-$4,138,213.96 </t>
  </si>
  <si>
    <t xml:space="preserve"> $944,412,14 </t>
  </si>
  <si>
    <t xml:space="preserve">-$3,193,801.82 </t>
  </si>
  <si>
    <t xml:space="preserve"> $39,456,083,39 </t>
  </si>
  <si>
    <t xml:space="preserve"> $43,573,651,97 </t>
  </si>
  <si>
    <t xml:space="preserve"> $4,058,019,31 </t>
  </si>
  <si>
    <t xml:space="preserve"> $1,289,592,61 </t>
  </si>
  <si>
    <t xml:space="preserve"> $38,226,040,05 </t>
  </si>
  <si>
    <t xml:space="preserve"> $5,400,000,00 </t>
  </si>
  <si>
    <t xml:space="preserve">-$4,169,956,66 </t>
  </si>
  <si>
    <t xml:space="preserve">-$4,169,956.66 </t>
  </si>
  <si>
    <t xml:space="preserve"> $3,602,699,91 </t>
  </si>
  <si>
    <t xml:space="preserve"> $1,314,282,86 </t>
  </si>
  <si>
    <t xml:space="preserve"> $23,294,00 </t>
  </si>
  <si>
    <t xml:space="preserve"> $108,080,99 </t>
  </si>
  <si>
    <t xml:space="preserve"> $1,182,907,87 </t>
  </si>
  <si>
    <t xml:space="preserve"> $2,099,431,25 </t>
  </si>
  <si>
    <t xml:space="preserve"> $320,563,60 </t>
  </si>
  <si>
    <t xml:space="preserve"> $2,419,994,85 </t>
  </si>
  <si>
    <t xml:space="preserve">-$202,81 </t>
  </si>
  <si>
    <t xml:space="preserve">-$202.81 </t>
  </si>
  <si>
    <t xml:space="preserve"> $134,030,627,71 </t>
  </si>
  <si>
    <t xml:space="preserve"> $142,691,467.76 </t>
  </si>
  <si>
    <t xml:space="preserve"> $5,248,869,35 </t>
  </si>
  <si>
    <t xml:space="preserve"> $3,279,200,00 </t>
  </si>
  <si>
    <t xml:space="preserve"> $4,020,918,84 </t>
  </si>
  <si>
    <t xml:space="preserve"> $130,142,479.57 </t>
  </si>
  <si>
    <t xml:space="preserve"> $295,509,89 </t>
  </si>
  <si>
    <t xml:space="preserve"> $163,096,00 </t>
  </si>
  <si>
    <t xml:space="preserve"> $295,509.89 </t>
  </si>
  <si>
    <t xml:space="preserve"> $3,592,638.25 </t>
  </si>
  <si>
    <t xml:space="preserve"> $23,697,400.08 </t>
  </si>
  <si>
    <t xml:space="preserve">-$20,104,761.83 </t>
  </si>
  <si>
    <t xml:space="preserve"> $361,213.19 </t>
  </si>
  <si>
    <t xml:space="preserve">-$19,743,548.64 </t>
  </si>
  <si>
    <t xml:space="preserve"> $48,310,803,44 </t>
  </si>
  <si>
    <t xml:space="preserve"> $50,234,726,86 </t>
  </si>
  <si>
    <t xml:space="preserve"> $374,909,43 </t>
  </si>
  <si>
    <t xml:space="preserve"> $1,449,324,06 </t>
  </si>
  <si>
    <t xml:space="preserve"> $48,410,493,37 </t>
  </si>
  <si>
    <t xml:space="preserve"> $18,153,721.41 </t>
  </si>
  <si>
    <t xml:space="preserve">-$18,253,411.34 </t>
  </si>
  <si>
    <t xml:space="preserve"> $2,586,155,39 </t>
  </si>
  <si>
    <t xml:space="preserve"> $3,029,207,60 </t>
  </si>
  <si>
    <t xml:space="preserve"> $77,584,66 </t>
  </si>
  <si>
    <t xml:space="preserve"> $2,951,622,94 </t>
  </si>
  <si>
    <t xml:space="preserve"> $207,060,00 </t>
  </si>
  <si>
    <t xml:space="preserve">-$365,467.55 </t>
  </si>
  <si>
    <t xml:space="preserve"> $                                                       159,520.48</t>
  </si>
  <si>
    <t xml:space="preserve"> $                              81,086.41</t>
  </si>
  <si>
    <t xml:space="preserve"> $                        5,982.02</t>
  </si>
  <si>
    <t xml:space="preserve"> $                 75,104.39</t>
  </si>
  <si>
    <t xml:space="preserve"> $                  85,157.85</t>
  </si>
  <si>
    <t xml:space="preserve"> $               85,157.85</t>
  </si>
  <si>
    <t>-$                       741.76</t>
  </si>
  <si>
    <t>-$                         741.76</t>
  </si>
  <si>
    <t xml:space="preserve"> $                       776.56</t>
  </si>
  <si>
    <t xml:space="preserve"> $                          34.80</t>
  </si>
  <si>
    <t xml:space="preserve"> $                  34.80</t>
  </si>
  <si>
    <t xml:space="preserve"> $                                                    7,155,277.89</t>
  </si>
  <si>
    <t xml:space="preserve"> $                         9,406,651.88</t>
  </si>
  <si>
    <t xml:space="preserve"> $                29,388.41</t>
  </si>
  <si>
    <t xml:space="preserve"> $                 161,410.80</t>
  </si>
  <si>
    <t xml:space="preserve"> $                     210,287.26</t>
  </si>
  <si>
    <t xml:space="preserve"> $            9,005,565.41</t>
  </si>
  <si>
    <t xml:space="preserve"> $                 321,986.36</t>
  </si>
  <si>
    <t xml:space="preserve"> $             5,000,000.00</t>
  </si>
  <si>
    <t xml:space="preserve"> $          5,321,986.36</t>
  </si>
  <si>
    <t>-$                            502,605.22</t>
  </si>
  <si>
    <t>-$              6,669,668.66</t>
  </si>
  <si>
    <t>-$                6,669,668.66</t>
  </si>
  <si>
    <t xml:space="preserve"> $            15,260,921.86</t>
  </si>
  <si>
    <t xml:space="preserve"> $               8,591,253.20</t>
  </si>
  <si>
    <t xml:space="preserve"> $       8,591,253.20</t>
  </si>
  <si>
    <t xml:space="preserve"> $               4,803,594.33</t>
  </si>
  <si>
    <t xml:space="preserve"> $                         2,986,828.02</t>
  </si>
  <si>
    <t xml:space="preserve"> $                20,961.26</t>
  </si>
  <si>
    <t xml:space="preserve"> $                   34,486.76</t>
  </si>
  <si>
    <t xml:space="preserve"> $                     135,893.06</t>
  </si>
  <si>
    <t xml:space="preserve"> $            2,795,486.94</t>
  </si>
  <si>
    <t xml:space="preserve"> $                 398,116.36</t>
  </si>
  <si>
    <t xml:space="preserve"> $                  93,577.20</t>
  </si>
  <si>
    <t xml:space="preserve"> $             491,693.56</t>
  </si>
  <si>
    <t xml:space="preserve"> $                                8,358.30</t>
  </si>
  <si>
    <t xml:space="preserve"> $              1,508,055.53</t>
  </si>
  <si>
    <t xml:space="preserve"> $               487,462.79</t>
  </si>
  <si>
    <t xml:space="preserve"> $                1,020,592.74</t>
  </si>
  <si>
    <t xml:space="preserve"> $                331,370.30</t>
  </si>
  <si>
    <t xml:space="preserve"> $               1,351,963.04</t>
  </si>
  <si>
    <t xml:space="preserve"> $       1,351,963.04</t>
  </si>
  <si>
    <t xml:space="preserve"> $                                                         957,122,91</t>
  </si>
  <si>
    <t xml:space="preserve"> $                                                                                                                979,603,87</t>
  </si>
  <si>
    <t xml:space="preserve"> $                                       4,054,20</t>
  </si>
  <si>
    <t xml:space="preserve"> $                                                     45,463,34</t>
  </si>
  <si>
    <t xml:space="preserve"> $                                  930,086,33</t>
  </si>
  <si>
    <t xml:space="preserve"> $                                                 27,036,58</t>
  </si>
  <si>
    <t xml:space="preserve"> $                                               106,680,43</t>
  </si>
  <si>
    <t>-$                                                 79,643,85</t>
  </si>
  <si>
    <t xml:space="preserve"> $                                                      3,220,641,24</t>
  </si>
  <si>
    <t xml:space="preserve"> $                                                                                                             1,968,467,91</t>
  </si>
  <si>
    <t xml:space="preserve"> $                                     11,134,60</t>
  </si>
  <si>
    <t xml:space="preserve"> $                                               1,00</t>
  </si>
  <si>
    <t xml:space="preserve"> $                                                     85,817,16</t>
  </si>
  <si>
    <t xml:space="preserve"> $                               1,871,515,15</t>
  </si>
  <si>
    <t xml:space="preserve"> $                                                          1,00</t>
  </si>
  <si>
    <t xml:space="preserve"> $                                                 1,00</t>
  </si>
  <si>
    <t xml:space="preserve"> $                                            1,349,125,09</t>
  </si>
  <si>
    <t xml:space="preserve"> $                                            7,179,496,73</t>
  </si>
  <si>
    <t>-$                                            5,830,371,64</t>
  </si>
  <si>
    <t xml:space="preserve"> $              10,835,653.41</t>
  </si>
  <si>
    <t xml:space="preserve"> $                       13,092,249.69</t>
  </si>
  <si>
    <t xml:space="preserve"> $               124,209.01</t>
  </si>
  <si>
    <t xml:space="preserve"> $                     326,713.91</t>
  </si>
  <si>
    <t xml:space="preserve"> $          12,641,326.77</t>
  </si>
  <si>
    <t xml:space="preserve"> $              1,149,854.08</t>
  </si>
  <si>
    <t xml:space="preserve"> $                  20,880.00</t>
  </si>
  <si>
    <t xml:space="preserve"> $          1,170,734.08</t>
  </si>
  <si>
    <t>-$              2,976,407.44</t>
  </si>
  <si>
    <t xml:space="preserve"> $                    11,000.00</t>
  </si>
  <si>
    <t>-$                2,965,407.44</t>
  </si>
  <si>
    <t xml:space="preserve"> $              2,657,000.00</t>
  </si>
  <si>
    <t>-$                  308,407.44</t>
  </si>
  <si>
    <t>-$          308,407.44</t>
  </si>
  <si>
    <t xml:space="preserve"> $               4,449,080.81</t>
  </si>
  <si>
    <t xml:space="preserve"> $                         5,663,027.63</t>
  </si>
  <si>
    <t xml:space="preserve"> $               146,229.19</t>
  </si>
  <si>
    <t xml:space="preserve"> $                     124,678.22</t>
  </si>
  <si>
    <t xml:space="preserve"> $            5,392,120.22</t>
  </si>
  <si>
    <t xml:space="preserve"> $                            179,425.54</t>
  </si>
  <si>
    <t>-$              1,122,464.95</t>
  </si>
  <si>
    <t xml:space="preserve"> $               322,914.21</t>
  </si>
  <si>
    <t>-$                1,445,379.16</t>
  </si>
  <si>
    <t xml:space="preserve"> $                165,998.69</t>
  </si>
  <si>
    <t>-$               1,279,380.47</t>
  </si>
  <si>
    <t xml:space="preserve"> $                  6,401.42</t>
  </si>
  <si>
    <t>-$       1,272,979.05</t>
  </si>
  <si>
    <t xml:space="preserve"> $                                                      3,362,678,08</t>
  </si>
  <si>
    <t xml:space="preserve"> $                                                                                                             2,035,777,66</t>
  </si>
  <si>
    <t xml:space="preserve"> $                                     87,107,09</t>
  </si>
  <si>
    <t xml:space="preserve"> $                                                     90,310,44</t>
  </si>
  <si>
    <t xml:space="preserve"> $                               1,858,360,13</t>
  </si>
  <si>
    <t xml:space="preserve"> $                                                   8,700,00</t>
  </si>
  <si>
    <t xml:space="preserve"> $                                          8,700,00</t>
  </si>
  <si>
    <t xml:space="preserve"> $                                            1,495,617,95</t>
  </si>
  <si>
    <t xml:space="preserve"> $                                          10,500,000,00</t>
  </si>
  <si>
    <t xml:space="preserve"> $                                          11,995,617,95</t>
  </si>
  <si>
    <t xml:space="preserve"> $                  239,280.73</t>
  </si>
  <si>
    <t xml:space="preserve"> $                            140,264.86</t>
  </si>
  <si>
    <t xml:space="preserve"> $               140,264.86</t>
  </si>
  <si>
    <t xml:space="preserve"> $                   13,999.00</t>
  </si>
  <si>
    <t xml:space="preserve"> $                  13,979.07</t>
  </si>
  <si>
    <t xml:space="preserve"> $               27,978.07</t>
  </si>
  <si>
    <t xml:space="preserve"> $                   71,037.80</t>
  </si>
  <si>
    <t xml:space="preserve"> $                     71,037.80</t>
  </si>
  <si>
    <t xml:space="preserve"> $                    7,030.30</t>
  </si>
  <si>
    <t xml:space="preserve"> $                    78,068.10</t>
  </si>
  <si>
    <t xml:space="preserve"> $            78,068.10</t>
  </si>
  <si>
    <t xml:space="preserve"> $              11,556,652.04</t>
  </si>
  <si>
    <t xml:space="preserve"> $                         8,797,797.95</t>
  </si>
  <si>
    <t xml:space="preserve"> $                     349,522.30</t>
  </si>
  <si>
    <t xml:space="preserve"> $            8,448,275.65</t>
  </si>
  <si>
    <t xml:space="preserve"> $              3,108,376.39</t>
  </si>
  <si>
    <t xml:space="preserve"> $               875,309.71</t>
  </si>
  <si>
    <t xml:space="preserve"> $                2,233,066.68</t>
  </si>
  <si>
    <t xml:space="preserve"> $                293,063.82</t>
  </si>
  <si>
    <t xml:space="preserve"> $               2,526,130.50</t>
  </si>
  <si>
    <t xml:space="preserve"> $                  7,858.96</t>
  </si>
  <si>
    <t xml:space="preserve"> $       2,533,989.46</t>
  </si>
  <si>
    <t xml:space="preserve"> $                                                                        -  </t>
  </si>
  <si>
    <t xml:space="preserve"> $                                                                                                                451,716,29</t>
  </si>
  <si>
    <t xml:space="preserve"> $                                   444,719,04</t>
  </si>
  <si>
    <t xml:space="preserve"> $                                      6,997,25</t>
  </si>
  <si>
    <t>-$                                                   6,997,25</t>
  </si>
  <si>
    <t xml:space="preserve"> $                  159,520.48</t>
  </si>
  <si>
    <t xml:space="preserve"> $                            100,234.45</t>
  </si>
  <si>
    <t xml:space="preserve"> $               100,234.45</t>
  </si>
  <si>
    <t xml:space="preserve"> $                   21,150.00</t>
  </si>
  <si>
    <t xml:space="preserve"> $               21,150.00</t>
  </si>
  <si>
    <t xml:space="preserve"> $                   38,136.03</t>
  </si>
  <si>
    <t xml:space="preserve"> $                     38,136.03</t>
  </si>
  <si>
    <t xml:space="preserve"> $                    38,136.03</t>
  </si>
  <si>
    <t xml:space="preserve"> $                  4,785.61</t>
  </si>
  <si>
    <t xml:space="preserve"> $            42,921.64</t>
  </si>
  <si>
    <t xml:space="preserve"> $                  957,122.91</t>
  </si>
  <si>
    <t xml:space="preserve"> $                         1,035,506.66</t>
  </si>
  <si>
    <t xml:space="preserve"> $                  3,346.20</t>
  </si>
  <si>
    <t xml:space="preserve"> $                   33,455.00</t>
  </si>
  <si>
    <t xml:space="preserve"> $                      45,463.34</t>
  </si>
  <si>
    <t xml:space="preserve"> $               953,242.12</t>
  </si>
  <si>
    <t xml:space="preserve"> $                     3,880.79</t>
  </si>
  <si>
    <t xml:space="preserve"> $                    18,560.00</t>
  </si>
  <si>
    <t xml:space="preserve"> $                 81,374.95</t>
  </si>
  <si>
    <t>-$                    58,934.16</t>
  </si>
  <si>
    <t>-$           58,934.16</t>
  </si>
  <si>
    <t xml:space="preserve"> $                     -  </t>
  </si>
  <si>
    <t xml:space="preserve"> $                    -  </t>
  </si>
  <si>
    <t xml:space="preserve"> $                                 -  </t>
  </si>
  <si>
    <t xml:space="preserve"> $                -  </t>
  </si>
  <si>
    <t xml:space="preserve"> $                  -  </t>
  </si>
  <si>
    <t xml:space="preserve"> $              -  </t>
  </si>
  <si>
    <t xml:space="preserve"> $343,878.56 </t>
  </si>
  <si>
    <t xml:space="preserve"> $191,824.65 </t>
  </si>
  <si>
    <t xml:space="preserve"> $24,618.58 </t>
  </si>
  <si>
    <t xml:space="preserve"> $167,206.07 </t>
  </si>
  <si>
    <t xml:space="preserve"> $179,042.52 </t>
  </si>
  <si>
    <t xml:space="preserve">-$2,370.03 </t>
  </si>
  <si>
    <t xml:space="preserve"> $22,318,633.49 </t>
  </si>
  <si>
    <t xml:space="preserve"> $26,492,923.52 </t>
  </si>
  <si>
    <t xml:space="preserve"> $243,637.66 </t>
  </si>
  <si>
    <t xml:space="preserve"> $111,999.99 </t>
  </si>
  <si>
    <t xml:space="preserve"> $652,248.44 </t>
  </si>
  <si>
    <t xml:space="preserve"> $25,485,037.43 </t>
  </si>
  <si>
    <t xml:space="preserve"> $498,880.16 </t>
  </si>
  <si>
    <t xml:space="preserve"> $23,200.00 </t>
  </si>
  <si>
    <t xml:space="preserve"> $522,080.16 </t>
  </si>
  <si>
    <t xml:space="preserve"> $22,161,192.41 </t>
  </si>
  <si>
    <t xml:space="preserve"> $12,600,000.00 </t>
  </si>
  <si>
    <t xml:space="preserve">-$38,449,676.51 </t>
  </si>
  <si>
    <t xml:space="preserve"> $12,694,859.04 </t>
  </si>
  <si>
    <t xml:space="preserve">-$51,144,535.55 </t>
  </si>
  <si>
    <t xml:space="preserve"> $348,721.92 </t>
  </si>
  <si>
    <t xml:space="preserve"> $369,078.00 </t>
  </si>
  <si>
    <t xml:space="preserve"> $4,529.76 </t>
  </si>
  <si>
    <t xml:space="preserve"> $24,965.33 </t>
  </si>
  <si>
    <t xml:space="preserve"> $339,582.91 </t>
  </si>
  <si>
    <t xml:space="preserve"> $40,020.00 </t>
  </si>
  <si>
    <t xml:space="preserve">-$30,880.99 </t>
  </si>
  <si>
    <t xml:space="preserve"> $49,600.00 </t>
  </si>
  <si>
    <t xml:space="preserve">-$3,116,919.05 </t>
  </si>
  <si>
    <t xml:space="preserve"> $3,135,638.06 </t>
  </si>
  <si>
    <t xml:space="preserve"> $64,489.84 </t>
  </si>
  <si>
    <t xml:space="preserve"> $3,071,148.22 </t>
  </si>
  <si>
    <t xml:space="preserve"> $30,951,135.55 </t>
  </si>
  <si>
    <t xml:space="preserve"> $32,992,557.41 </t>
  </si>
  <si>
    <t xml:space="preserve"> $1,004,462.98 </t>
  </si>
  <si>
    <t xml:space="preserve"> $917,967.30 </t>
  </si>
  <si>
    <t xml:space="preserve"> $31,070,127.13 </t>
  </si>
  <si>
    <t xml:space="preserve"> $261,532.22 </t>
  </si>
  <si>
    <t xml:space="preserve"> $1,376,188.97 </t>
  </si>
  <si>
    <t xml:space="preserve"> $2,300,359.00 </t>
  </si>
  <si>
    <t xml:space="preserve">-$4,057,071.77 </t>
  </si>
  <si>
    <t xml:space="preserve"> $60,662.50 </t>
  </si>
  <si>
    <t xml:space="preserve">-$31,288,868.06 </t>
  </si>
  <si>
    <t xml:space="preserve"> $27,292,458.79 </t>
  </si>
  <si>
    <t xml:space="preserve"> $387,873.03 </t>
  </si>
  <si>
    <t xml:space="preserve"> $0.05 </t>
  </si>
  <si>
    <t xml:space="preserve"> $4,644.41 </t>
  </si>
  <si>
    <t xml:space="preserve"> $358,263.24 </t>
  </si>
  <si>
    <t xml:space="preserve"> $56,576.20 </t>
  </si>
  <si>
    <t xml:space="preserve"> $27,447.00 </t>
  </si>
  <si>
    <t xml:space="preserve">-$93,564.52 </t>
  </si>
  <si>
    <t xml:space="preserve">-$984,510.23 </t>
  </si>
  <si>
    <t xml:space="preserve"> $890,945.71 </t>
  </si>
  <si>
    <t xml:space="preserve"> $302,263.00 </t>
  </si>
  <si>
    <t xml:space="preserve"> $277,297.67 </t>
  </si>
  <si>
    <t xml:space="preserve"> $71,424.25 </t>
  </si>
  <si>
    <t xml:space="preserve"> $535,514.17 </t>
  </si>
  <si>
    <t xml:space="preserve"> $577,051.73 </t>
  </si>
  <si>
    <t xml:space="preserve"> $6,030.00 </t>
  </si>
  <si>
    <t xml:space="preserve"> $49,597.09 </t>
  </si>
  <si>
    <t xml:space="preserve"> $521,424.64 </t>
  </si>
  <si>
    <t xml:space="preserve"> $14,089.53 </t>
  </si>
  <si>
    <t xml:space="preserve"> $18,366,643.63 </t>
  </si>
  <si>
    <t xml:space="preserve"> $20,823,318.78 </t>
  </si>
  <si>
    <t xml:space="preserve"> $605,173.23 </t>
  </si>
  <si>
    <t xml:space="preserve"> $530,601.42 </t>
  </si>
  <si>
    <t xml:space="preserve"> $19,687,544.13 </t>
  </si>
  <si>
    <t xml:space="preserve"> $57,289.00 </t>
  </si>
  <si>
    <t xml:space="preserve">-$1,378,189.50 </t>
  </si>
  <si>
    <t xml:space="preserve"> $146,756.31 </t>
  </si>
  <si>
    <t xml:space="preserve">-$28,109,087.91 </t>
  </si>
  <si>
    <t xml:space="preserve"> $26,877,654.72 </t>
  </si>
  <si>
    <t xml:space="preserve"> $7,875,070.42 </t>
  </si>
  <si>
    <t xml:space="preserve"> $8,252,394.29 </t>
  </si>
  <si>
    <t xml:space="preserve"> $29,766.76 </t>
  </si>
  <si>
    <t xml:space="preserve"> $207,791.74 </t>
  </si>
  <si>
    <t xml:space="preserve"> $8,014,835.79 </t>
  </si>
  <si>
    <t xml:space="preserve">-$139,765.37 </t>
  </si>
  <si>
    <t xml:space="preserve">-$1,464,688.48 </t>
  </si>
  <si>
    <t xml:space="preserve"> $1,324,923.11 </t>
  </si>
  <si>
    <t xml:space="preserve"> $8,299,784.63 </t>
  </si>
  <si>
    <t xml:space="preserve"> $9,268,352.48 </t>
  </si>
  <si>
    <t xml:space="preserve"> $57,116.95 </t>
  </si>
  <si>
    <t xml:space="preserve"> $220,255.52 </t>
  </si>
  <si>
    <t xml:space="preserve"> $8,990,980.01 </t>
  </si>
  <si>
    <t xml:space="preserve">-$691,195.38 </t>
  </si>
  <si>
    <t xml:space="preserve"> $545,779.40 </t>
  </si>
  <si>
    <t xml:space="preserve"> $5,582.20 </t>
  </si>
  <si>
    <t xml:space="preserve">-$150,998.18 </t>
  </si>
  <si>
    <t xml:space="preserve"> $371,765.27 </t>
  </si>
  <si>
    <t xml:space="preserve"> $347,146.69 </t>
  </si>
  <si>
    <t xml:space="preserve">-$3,268.13 </t>
  </si>
  <si>
    <t xml:space="preserve"> $                                                      2,633,206,32</t>
  </si>
  <si>
    <t xml:space="preserve"> $                                                                                                             2,303,792,70</t>
  </si>
  <si>
    <t xml:space="preserve"> $                               2,303,792,70</t>
  </si>
  <si>
    <t xml:space="preserve"> $                                                   4,222,40</t>
  </si>
  <si>
    <t xml:space="preserve"> $                                               325,191,22</t>
  </si>
  <si>
    <t xml:space="preserve"> $                                                 60,000,00</t>
  </si>
  <si>
    <t xml:space="preserve"> $                                               385,191,22</t>
  </si>
  <si>
    <t xml:space="preserve"> $                                                 50,000,00</t>
  </si>
  <si>
    <t>-$                                          15,318,975,92</t>
  </si>
  <si>
    <t xml:space="preserve"> $                                          15,495,565,09</t>
  </si>
  <si>
    <t xml:space="preserve"> $                                                      776,56</t>
  </si>
  <si>
    <t xml:space="preserve"> $                                                        46,40</t>
  </si>
  <si>
    <t xml:space="preserve"> $                                                                                                             7,066,152,95</t>
  </si>
  <si>
    <t xml:space="preserve"> $                                            4,068,870,53</t>
  </si>
  <si>
    <t>-$                                            9,898,285,19</t>
  </si>
  <si>
    <t>-$                                          19,148,019,23</t>
  </si>
  <si>
    <t>-$                                          29,046,304,42</t>
  </si>
  <si>
    <t xml:space="preserve"> $                                            6,674,230,50</t>
  </si>
  <si>
    <t>-$                                          22,372,073,92</t>
  </si>
  <si>
    <t xml:space="preserve"> $                                                      3,044,627,66</t>
  </si>
  <si>
    <t xml:space="preserve"> $                                            1,684,937,72</t>
  </si>
  <si>
    <t xml:space="preserve"> $                                                 20,880,00</t>
  </si>
  <si>
    <t xml:space="preserve"> $                                            1,705,817,72</t>
  </si>
  <si>
    <t xml:space="preserve"> $                                            7,955,405,15</t>
  </si>
  <si>
    <t>-$                                            7,410,531,66</t>
  </si>
  <si>
    <t xml:space="preserve"> $                                                 32,242,10</t>
  </si>
  <si>
    <t>-$                                            7,378,289,56</t>
  </si>
  <si>
    <t xml:space="preserve"> $                                               398,148,00</t>
  </si>
  <si>
    <t>-$                                            5,293,055,02</t>
  </si>
  <si>
    <t xml:space="preserve"> $                                          41,639,844,47</t>
  </si>
  <si>
    <t>-$                                          46,932,899,49</t>
  </si>
  <si>
    <t xml:space="preserve"> $                                                      3,116,339,41</t>
  </si>
  <si>
    <t xml:space="preserve"> $                                                                                                             6,629,722,03</t>
  </si>
  <si>
    <t xml:space="preserve"> $                                   418,365,69</t>
  </si>
  <si>
    <t>-$                                            3,083,508,83</t>
  </si>
  <si>
    <t xml:space="preserve"> $                                            3,368,096,81</t>
  </si>
  <si>
    <t>-$                                            6,401,605,64</t>
  </si>
  <si>
    <t xml:space="preserve"> $                                                 86,267,00</t>
  </si>
  <si>
    <t>-$                                            6,315,338,64</t>
  </si>
  <si>
    <t xml:space="preserve"> $                                                      2,535,041,07</t>
  </si>
  <si>
    <t xml:space="preserve"> $                                                                                                             1,676,349,38</t>
  </si>
  <si>
    <t xml:space="preserve"> $                               1,676,349,38</t>
  </si>
  <si>
    <t xml:space="preserve"> $                                                 28,691,69</t>
  </si>
  <si>
    <t xml:space="preserve"> $                                               877,003,26</t>
  </si>
  <si>
    <t xml:space="preserve"> $                                            2,380,978,90</t>
  </si>
  <si>
    <t>-$                                            1,475,283,95</t>
  </si>
  <si>
    <t xml:space="preserve"> $                                            9,512,500,00</t>
  </si>
  <si>
    <t xml:space="preserve"> $                                            8,037,216,05</t>
  </si>
  <si>
    <t>-$                                                 14,328,47</t>
  </si>
  <si>
    <t xml:space="preserve"> $                                                                                                             7,963,883,87</t>
  </si>
  <si>
    <t xml:space="preserve"> $                                   182,038,01</t>
  </si>
  <si>
    <t xml:space="preserve"> $                                               402,236,67</t>
  </si>
  <si>
    <t xml:space="preserve"> $                                      402,236,67</t>
  </si>
  <si>
    <t>-$                                            2,640,816,30</t>
  </si>
  <si>
    <t xml:space="preserve"> $                                            26,887,760,50</t>
  </si>
  <si>
    <t>-$                                          29,528,576,80</t>
  </si>
  <si>
    <t xml:space="preserve"> $                                                                                                             4,600,570,72</t>
  </si>
  <si>
    <t>-$                                               288,587,02</t>
  </si>
  <si>
    <t xml:space="preserve"> $                                                 22,000,00</t>
  </si>
  <si>
    <t xml:space="preserve"> $                                            9,850,020,65</t>
  </si>
  <si>
    <t>-$                                          10,116,607,67</t>
  </si>
  <si>
    <t xml:space="preserve"> $                                                 46,338,01</t>
  </si>
  <si>
    <t>$7,141,488.04</t>
  </si>
  <si>
    <t>$7,186,416.17</t>
  </si>
  <si>
    <t>$60,000.00</t>
  </si>
  <si>
    <t>$207,041.30</t>
  </si>
  <si>
    <t>$6,919,374.87</t>
  </si>
  <si>
    <t>$222,113.17</t>
  </si>
  <si>
    <t>$218,752.58</t>
  </si>
  <si>
    <t>$3,360.59</t>
  </si>
  <si>
    <t>$71,249.83</t>
  </si>
  <si>
    <t>$776.56</t>
  </si>
  <si>
    <t>-$776.56</t>
  </si>
  <si>
    <t>$20,056,929.32</t>
  </si>
  <si>
    <t>$8,879,758.61</t>
  </si>
  <si>
    <t>$33,150.86</t>
  </si>
  <si>
    <t>$602,208.38</t>
  </si>
  <si>
    <t>$8,244,399.37</t>
  </si>
  <si>
    <t>$3,121,703.82</t>
  </si>
  <si>
    <t>$26,489,184.62</t>
  </si>
  <si>
    <t>$18,000,000.00</t>
  </si>
  <si>
    <t>-$35,798,358.49</t>
  </si>
  <si>
    <t>$931,107.71</t>
  </si>
  <si>
    <t>$2,982,987.67</t>
  </si>
  <si>
    <t>-$37,850,238.45</t>
  </si>
  <si>
    <t>$34,295,826.49</t>
  </si>
  <si>
    <t>-$3,554,411.96</t>
  </si>
  <si>
    <t>$10,471,661.07</t>
  </si>
  <si>
    <t>$8,822,519.57</t>
  </si>
  <si>
    <t>$9,178,892.65</t>
  </si>
  <si>
    <t>$2,675.16</t>
  </si>
  <si>
    <t>$172,693.50</t>
  </si>
  <si>
    <t>$262,914.14</t>
  </si>
  <si>
    <t>$8,740,609.85</t>
  </si>
  <si>
    <t>$95,118.16</t>
  </si>
  <si>
    <t>$213,231.54</t>
  </si>
  <si>
    <t>-$226,439.98</t>
  </si>
  <si>
    <t>-$13,208.44</t>
  </si>
  <si>
    <t>$8,047,132.57</t>
  </si>
  <si>
    <t>$8,219,085.52</t>
  </si>
  <si>
    <t>$1,177.27</t>
  </si>
  <si>
    <t>$19,800.00</t>
  </si>
  <si>
    <t>$234,393.01</t>
  </si>
  <si>
    <t>$7,963,715.24</t>
  </si>
  <si>
    <t>$34,069.93</t>
  </si>
  <si>
    <t>$83,417.33</t>
  </si>
  <si>
    <t>$153,056.19</t>
  </si>
  <si>
    <t>-$69,638.86</t>
  </si>
  <si>
    <t>$19,532,847.95</t>
  </si>
  <si>
    <t>$26,534,034.40</t>
  </si>
  <si>
    <t>$791,031.05</t>
  </si>
  <si>
    <t>$586,380.38</t>
  </si>
  <si>
    <t>$25,156,622.97</t>
  </si>
  <si>
    <t>$541,900.00</t>
  </si>
  <si>
    <t>$11,600.00</t>
  </si>
  <si>
    <t>$1,940,791.00</t>
  </si>
  <si>
    <t>-$8,118,066.02</t>
  </si>
  <si>
    <t>$11,565,101.10</t>
  </si>
  <si>
    <t>-$19,683,167.12</t>
  </si>
  <si>
    <t>$11,060,001.00</t>
  </si>
  <si>
    <t>-$8,623,166.12</t>
  </si>
  <si>
    <t>$15,072,634.15</t>
  </si>
  <si>
    <t>$16,499,730.02</t>
  </si>
  <si>
    <t>$216,944.14</t>
  </si>
  <si>
    <t>$452,602.51</t>
  </si>
  <si>
    <t>$15,830,183.37</t>
  </si>
  <si>
    <t>$427,810.68</t>
  </si>
  <si>
    <t>$1,363,032.92</t>
  </si>
  <si>
    <t>-$2,548,392.82</t>
  </si>
  <si>
    <t>$347,579.98</t>
  </si>
  <si>
    <t>-$2,200,812.84</t>
  </si>
  <si>
    <t>$1,370,873.92</t>
  </si>
  <si>
    <t>-$829,938.92</t>
  </si>
  <si>
    <t>$7,145,291.31</t>
  </si>
  <si>
    <t>$7,971,066.32</t>
  </si>
  <si>
    <t>$153,570.29</t>
  </si>
  <si>
    <t>$212,259.62</t>
  </si>
  <si>
    <t>$7,605,236.41</t>
  </si>
  <si>
    <t>$509,631.91</t>
  </si>
  <si>
    <t>-$969,577.01</t>
  </si>
  <si>
    <t>$1,418,241.31</t>
  </si>
  <si>
    <t>-$2,387,818.32</t>
  </si>
  <si>
    <t>$555,944.37</t>
  </si>
  <si>
    <t>$525,091.66</t>
  </si>
  <si>
    <t>$24,259.40</t>
  </si>
  <si>
    <t>$500,832.26</t>
  </si>
  <si>
    <t>$81,489.75</t>
  </si>
  <si>
    <t>-$26,377.64</t>
  </si>
  <si>
    <t>$7,030.30</t>
  </si>
  <si>
    <t>-$19,347.34</t>
  </si>
  <si>
    <t>$16,260,519.32</t>
  </si>
  <si>
    <t>$17,595,509.65</t>
  </si>
  <si>
    <t>$1,020,749.35</t>
  </si>
  <si>
    <t>$487,551.74</t>
  </si>
  <si>
    <t>$16,087,208.56</t>
  </si>
  <si>
    <t>$811,036.14</t>
  </si>
  <si>
    <t>-$637,725.38</t>
  </si>
  <si>
    <t>$1,439,413.06</t>
  </si>
  <si>
    <t>-$2,077,138.44</t>
  </si>
  <si>
    <t>$64,090.82</t>
  </si>
  <si>
    <t>-$2,013,047.62</t>
  </si>
  <si>
    <t>$8,706,212.33</t>
  </si>
  <si>
    <t>$8,798,540.09</t>
  </si>
  <si>
    <t>$179,139.92</t>
  </si>
  <si>
    <t>$259,401.40</t>
  </si>
  <si>
    <t>$8,359,998.77</t>
  </si>
  <si>
    <t>$31,052.04</t>
  </si>
  <si>
    <t>$338,571.16</t>
  </si>
  <si>
    <t>$369,623.20</t>
  </si>
  <si>
    <t>$55,680.00</t>
  </si>
  <si>
    <t>-$79,089.64</t>
  </si>
  <si>
    <t>$62,677.25</t>
  </si>
  <si>
    <t>-$16,412.39</t>
  </si>
  <si>
    <t>$185,314.79</t>
  </si>
  <si>
    <t>$22,258.33</t>
  </si>
  <si>
    <t>$161,791.67</t>
  </si>
  <si>
    <t>$1,264.79</t>
  </si>
  <si>
    <t>$10,530.53</t>
  </si>
  <si>
    <t xml:space="preserve"> $                                                                                                             174,832,99</t>
  </si>
  <si>
    <t xml:space="preserve"> $                                 147,617,27</t>
  </si>
  <si>
    <t xml:space="preserve"> $                                     327,867,74</t>
  </si>
  <si>
    <t xml:space="preserve"> $                                                 8,341,06</t>
  </si>
  <si>
    <t>4837.3</t>
  </si>
  <si>
    <t xml:space="preserve"> $13,178.36 
</t>
  </si>
  <si>
    <t xml:space="preserve"> $                                                  46,375,076,24</t>
  </si>
  <si>
    <t xml:space="preserve"> $                                                                                                        11,414,134,54</t>
  </si>
  <si>
    <t xml:space="preserve"> $                              1,888,117,25</t>
  </si>
  <si>
    <t xml:space="preserve"> $                              8,022,272,99</t>
  </si>
  <si>
    <t xml:space="preserve"> $                                  7,437,808,60</t>
  </si>
  <si>
    <t xml:space="preserve"> $                                        59,290,961,05</t>
  </si>
  <si>
    <t xml:space="preserve"> $                                        18,600,000,00</t>
  </si>
  <si>
    <t xml:space="preserve">18,600,000,00 
</t>
  </si>
  <si>
    <t>-$                                        46,975,966,40</t>
  </si>
  <si>
    <t xml:space="preserve"> $                                        39,200,000,00</t>
  </si>
  <si>
    <t>-$                                          7,775,966,40</t>
  </si>
  <si>
    <t xml:space="preserve">-$7,775,966.40 
</t>
  </si>
  <si>
    <t xml:space="preserve"> $                                                                                                             114,454,00</t>
  </si>
  <si>
    <t xml:space="preserve"> $                                   77,271,98</t>
  </si>
  <si>
    <t xml:space="preserve"> $                                   37,182,02</t>
  </si>
  <si>
    <t>-$                                               40,314,02</t>
  </si>
  <si>
    <t xml:space="preserve"> $                                          1,661,604,71</t>
  </si>
  <si>
    <t>-$                                          1,701,918,73</t>
  </si>
  <si>
    <t xml:space="preserve"> $                                             834,109,33</t>
  </si>
  <si>
    <t>-$                                             867,809,40</t>
  </si>
  <si>
    <t>-$            867,809.40</t>
  </si>
  <si>
    <t xml:space="preserve"> $                                                                                                        23,575,787,49</t>
  </si>
  <si>
    <t xml:space="preserve"> $                                 440,242,40</t>
  </si>
  <si>
    <t xml:space="preserve"> $                            22,560,185,27</t>
  </si>
  <si>
    <t xml:space="preserve"> $                                  1,191,800,00</t>
  </si>
  <si>
    <t>-$                                          5,322,479,70</t>
  </si>
  <si>
    <t xml:space="preserve"> $                                          9,874,234,38</t>
  </si>
  <si>
    <t>-$                                        15,196,714,08</t>
  </si>
  <si>
    <t xml:space="preserve"> $                                          3,869,406,36</t>
  </si>
  <si>
    <t>-$                                        11,327,307,72</t>
  </si>
  <si>
    <t>-$       11,327,307.72</t>
  </si>
  <si>
    <t xml:space="preserve"> $                                                                                                          2,060,154,94</t>
  </si>
  <si>
    <t xml:space="preserve"> $                                   36,751,56</t>
  </si>
  <si>
    <t xml:space="preserve"> $                              2,023,403,38</t>
  </si>
  <si>
    <t>-$                                          1,875,322,70</t>
  </si>
  <si>
    <t xml:space="preserve"> $                                          1,958,949,23</t>
  </si>
  <si>
    <t>-$                                          3,834,271,93</t>
  </si>
  <si>
    <t xml:space="preserve"> $                                          1,379,673,06</t>
  </si>
  <si>
    <t>-$                                          2,454,598,87</t>
  </si>
  <si>
    <t>-$         2,454,598.87</t>
  </si>
  <si>
    <t xml:space="preserve"> $                                                  12,633,860,75</t>
  </si>
  <si>
    <t xml:space="preserve"> $                                                                                                        13,084,711,44</t>
  </si>
  <si>
    <t xml:space="preserve"> $                            13,084,711,44</t>
  </si>
  <si>
    <t xml:space="preserve"> $                                          1,212,500,00</t>
  </si>
  <si>
    <t>-$                                          1,663,350,69</t>
  </si>
  <si>
    <t xml:space="preserve">603.190,00 
</t>
  </si>
  <si>
    <t xml:space="preserve"> $                                          2,196,047,00</t>
  </si>
  <si>
    <t>-$                                          3,256,207.69</t>
  </si>
  <si>
    <t xml:space="preserve"> $                                             222,500,00</t>
  </si>
  <si>
    <t>-$                                          3,033,707.69</t>
  </si>
  <si>
    <t xml:space="preserve"> 538,378.84 
</t>
  </si>
  <si>
    <t xml:space="preserve">            1,528,378.84</t>
  </si>
  <si>
    <t xml:space="preserve"> $                                                                                                             748,260,62</t>
  </si>
  <si>
    <t xml:space="preserve"> $                                                   51,404,45</t>
  </si>
  <si>
    <t xml:space="preserve"> $                                 696,856,17</t>
  </si>
  <si>
    <t xml:space="preserve"> $                                     113,905,16</t>
  </si>
  <si>
    <t>-$                                               43,139,10</t>
  </si>
  <si>
    <t xml:space="preserve"> 1,771.00 
</t>
  </si>
  <si>
    <t xml:space="preserve"> $                                                                                                        40,126,860,28</t>
  </si>
  <si>
    <t xml:space="preserve"> $                              2,322,550,63</t>
  </si>
  <si>
    <t xml:space="preserve"> $                            36,730,427,66</t>
  </si>
  <si>
    <t>-$                                          1,847,839,46</t>
  </si>
  <si>
    <t xml:space="preserve"> $                                          9,742,016,94</t>
  </si>
  <si>
    <t>-$                                        11,589,856,40</t>
  </si>
  <si>
    <t>-$       11,589,856.40</t>
  </si>
  <si>
    <t xml:space="preserve"> $                                                                                                        16,251,389,84</t>
  </si>
  <si>
    <t xml:space="preserve"> $                                 257,956,39</t>
  </si>
  <si>
    <t xml:space="preserve"> $                            14,321,200,83</t>
  </si>
  <si>
    <t xml:space="preserve"> $                                       86,188,00</t>
  </si>
  <si>
    <t xml:space="preserve"> $                                               74,525,76</t>
  </si>
  <si>
    <t xml:space="preserve"> $                                          1,763,384,80</t>
  </si>
  <si>
    <t>-$                                          1,688,859,04</t>
  </si>
  <si>
    <t>690676.36</t>
  </si>
  <si>
    <t xml:space="preserve">               690,676.36</t>
  </si>
  <si>
    <t xml:space="preserve"> $                                                                                                             293,639,01</t>
  </si>
  <si>
    <t xml:space="preserve"> $                                   44,000,55</t>
  </si>
  <si>
    <t xml:space="preserve"> $                                 249,638,46</t>
  </si>
  <si>
    <t xml:space="preserve"> $                                             370,451,34</t>
  </si>
  <si>
    <t xml:space="preserve"> $            370,451.34</t>
  </si>
  <si>
    <t xml:space="preserve"> $                                                                                                             379,399,88</t>
  </si>
  <si>
    <t xml:space="preserve"> $                                 352,184,16</t>
  </si>
  <si>
    <t xml:space="preserve"> $                                               63,900,83</t>
  </si>
  <si>
    <t xml:space="preserve"> $              63,900.83</t>
  </si>
  <si>
    <t>7,800.000.00</t>
  </si>
  <si>
    <t xml:space="preserve"> $                              9.112.698,11</t>
  </si>
  <si>
    <t>-$                                             592.068,94</t>
  </si>
  <si>
    <t>-$                                          1.786.117,46</t>
  </si>
  <si>
    <t>-$                                          1.186.595,05</t>
  </si>
  <si>
    <t xml:space="preserve"> $                            30.653.922,29</t>
  </si>
  <si>
    <t>-$                                          9.055.153,32</t>
  </si>
  <si>
    <t>-$                                        25.343.855,67</t>
  </si>
  <si>
    <t>-$                                        18.207.158,21</t>
  </si>
  <si>
    <t xml:space="preserve"> $                                 644.229,06</t>
  </si>
  <si>
    <t>-$                                             223.739,93</t>
  </si>
  <si>
    <t>-$                                          1.585.195,27</t>
  </si>
  <si>
    <t>-$                                          1.580.737,27</t>
  </si>
  <si>
    <t xml:space="preserve"> $                            345,340.16</t>
  </si>
  <si>
    <t xml:space="preserve"> $                                     195,143.28</t>
  </si>
  <si>
    <t xml:space="preserve"> $                                      -  </t>
  </si>
  <si>
    <t xml:space="preserve"> $                                                   40,507.56</t>
  </si>
  <si>
    <t xml:space="preserve"> $                                 154,635.72</t>
  </si>
  <si>
    <t xml:space="preserve"> $                                   191,441.67</t>
  </si>
  <si>
    <t xml:space="preserve"> $                                     191,441.67</t>
  </si>
  <si>
    <t>-$                                                    737.23</t>
  </si>
  <si>
    <t xml:space="preserve"> $                                                      39.33</t>
  </si>
  <si>
    <t xml:space="preserve"> $                                               39.33</t>
  </si>
  <si>
    <t xml:space="preserve"> $                       17,850,546.48</t>
  </si>
  <si>
    <t xml:space="preserve"> $                                14,266,746.73</t>
  </si>
  <si>
    <t xml:space="preserve"> $                       399,599.97</t>
  </si>
  <si>
    <t xml:space="preserve"> $                                              1,223,497.72</t>
  </si>
  <si>
    <t xml:space="preserve"> $                            12,643,649.04</t>
  </si>
  <si>
    <t xml:space="preserve"> $                                         12,015,769.58</t>
  </si>
  <si>
    <t xml:space="preserve"> $                                12,015,769.58</t>
  </si>
  <si>
    <t xml:space="preserve"> $                                        17,708,783.66</t>
  </si>
  <si>
    <t xml:space="preserve"> $                                        10,212,000.00</t>
  </si>
  <si>
    <t>-$                                        34,729,655.80</t>
  </si>
  <si>
    <t xml:space="preserve"> $                                               77,000.00</t>
  </si>
  <si>
    <t>-$                                        34,806,655.80</t>
  </si>
  <si>
    <t>$29,602,947.96</t>
  </si>
  <si>
    <t>-$                                          5,203,707.84</t>
  </si>
  <si>
    <t>$2,696,198.60</t>
  </si>
  <si>
    <t>-$                                   2,507,509.24</t>
  </si>
  <si>
    <t xml:space="preserve"> $                                           -  </t>
  </si>
  <si>
    <t xml:space="preserve"> $                                       58,118.68</t>
  </si>
  <si>
    <t xml:space="preserve"> $                                   58,118.68</t>
  </si>
  <si>
    <t xml:space="preserve"> $                                                 3,132.00</t>
  </si>
  <si>
    <t>-$                                               61,250.68</t>
  </si>
  <si>
    <t>-$                                        61,250.68</t>
  </si>
  <si>
    <t xml:space="preserve"> $                         5,798,098.56</t>
  </si>
  <si>
    <t xml:space="preserve"> $                                  4,900,296.71</t>
  </si>
  <si>
    <t xml:space="preserve"> $                                                 379,826.34</t>
  </si>
  <si>
    <t xml:space="preserve"> $                              4,520,470.37</t>
  </si>
  <si>
    <t xml:space="preserve"> $                                                85,000.00</t>
  </si>
  <si>
    <t xml:space="preserve"> $                                       85,000.00</t>
  </si>
  <si>
    <t xml:space="preserve"> $                                          1,192,628.19</t>
  </si>
  <si>
    <t xml:space="preserve"> $                                               55,100.00</t>
  </si>
  <si>
    <t xml:space="preserve"> $                                          1,247,728.19</t>
  </si>
  <si>
    <t xml:space="preserve"> $                                   1,247,728.19</t>
  </si>
  <si>
    <t xml:space="preserve"> $                       24,519,647.16</t>
  </si>
  <si>
    <t xml:space="preserve"> $                                17,846,623.49</t>
  </si>
  <si>
    <t xml:space="preserve"> $                       515,523.94</t>
  </si>
  <si>
    <t xml:space="preserve"> $                                              1,690,334.80</t>
  </si>
  <si>
    <t xml:space="preserve"> $                            15,640,764.75</t>
  </si>
  <si>
    <t xml:space="preserve"> $                                           4,411,165.83</t>
  </si>
  <si>
    <t xml:space="preserve"> $                                   483,952.00</t>
  </si>
  <si>
    <t xml:space="preserve"> $                                  4,895,117.83</t>
  </si>
  <si>
    <t xml:space="preserve"> $                                             127,000.00</t>
  </si>
  <si>
    <t xml:space="preserve"> $                                          1,804,016.00</t>
  </si>
  <si>
    <t xml:space="preserve"> $                                          2,052,748.58</t>
  </si>
  <si>
    <t xml:space="preserve"> $                                                 5,165.11</t>
  </si>
  <si>
    <t xml:space="preserve"> $                                          1,269,445.11</t>
  </si>
  <si>
    <t xml:space="preserve"> $                                             788,468.58</t>
  </si>
  <si>
    <t>$74,571.65</t>
  </si>
  <si>
    <t xml:space="preserve"> $                                             863,040.23</t>
  </si>
  <si>
    <t xml:space="preserve"> $                                              -  </t>
  </si>
  <si>
    <t xml:space="preserve"> $                                     -  </t>
  </si>
  <si>
    <t xml:space="preserve"> $                                      863,040.23</t>
  </si>
  <si>
    <t xml:space="preserve"> $                         6,289,108.59</t>
  </si>
  <si>
    <t xml:space="preserve"> $                                  8,290,978.89</t>
  </si>
  <si>
    <t xml:space="preserve"> $                         18,783.75</t>
  </si>
  <si>
    <t xml:space="preserve"> $                               1,259,712.95</t>
  </si>
  <si>
    <t xml:space="preserve"> $                                                 409,145.96</t>
  </si>
  <si>
    <t xml:space="preserve"> $                              6,603,336.23</t>
  </si>
  <si>
    <t xml:space="preserve"> $                                             428,338.94</t>
  </si>
  <si>
    <t>-$                                             742,566.58</t>
  </si>
  <si>
    <t xml:space="preserve"> $                                          1,102,347.80</t>
  </si>
  <si>
    <t xml:space="preserve"> $                                             359,781.22</t>
  </si>
  <si>
    <t>$1,031,947.54</t>
  </si>
  <si>
    <t xml:space="preserve"> $                                          1,391,728.76</t>
  </si>
  <si>
    <t xml:space="preserve"> $                                   1,391,728.76</t>
  </si>
  <si>
    <t xml:space="preserve"> $                            578,678.08</t>
  </si>
  <si>
    <t xml:space="preserve"> $                                     679,198.68</t>
  </si>
  <si>
    <t xml:space="preserve"> $                                                   75,228.14</t>
  </si>
  <si>
    <t xml:space="preserve"> $                                 603,970.54</t>
  </si>
  <si>
    <t>-$                                               25,292.46</t>
  </si>
  <si>
    <t xml:space="preserve"> $                                             272,929.94</t>
  </si>
  <si>
    <t xml:space="preserve"> $                                             247,637.48</t>
  </si>
  <si>
    <t xml:space="preserve"> $                                      247,637.48</t>
  </si>
  <si>
    <t xml:space="preserve"> $                       25,741,024.97</t>
  </si>
  <si>
    <t xml:space="preserve"> $                                27,123,558.69</t>
  </si>
  <si>
    <t xml:space="preserve"> $                       692,655.45</t>
  </si>
  <si>
    <t xml:space="preserve"> $                                  150,499.11</t>
  </si>
  <si>
    <t xml:space="preserve"> $                                              1,776,014.08</t>
  </si>
  <si>
    <t xml:space="preserve"> $                            24,504,390.05</t>
  </si>
  <si>
    <t xml:space="preserve"> $                                           1,318,794.42</t>
  </si>
  <si>
    <t xml:space="preserve"> $                                  1,318,794.42</t>
  </si>
  <si>
    <t>-$                                               82,159.50</t>
  </si>
  <si>
    <t xml:space="preserve"> $                                             140,000.00</t>
  </si>
  <si>
    <t xml:space="preserve"> $                                               57,840.50</t>
  </si>
  <si>
    <t xml:space="preserve"> $                                        57,840.50</t>
  </si>
  <si>
    <t>$6,600,671.76</t>
  </si>
  <si>
    <t>$6,968,722.82</t>
  </si>
  <si>
    <t>$8,888.12</t>
  </si>
  <si>
    <t>$436,006.50</t>
  </si>
  <si>
    <t xml:space="preserve"> $                              6,523,828.20</t>
  </si>
  <si>
    <t xml:space="preserve"> $                                               76,843.56</t>
  </si>
  <si>
    <t>$1,034,840.00</t>
  </si>
  <si>
    <t xml:space="preserve"> $                                          1,111,683.56</t>
  </si>
  <si>
    <t>$6,997.25</t>
  </si>
  <si>
    <t xml:space="preserve"> $                                          1,118,680.81</t>
  </si>
  <si>
    <t xml:space="preserve"> $                                   1,118,680.81</t>
  </si>
  <si>
    <t>$345,342.16</t>
  </si>
  <si>
    <t>$369,342.45</t>
  </si>
  <si>
    <t xml:space="preserve"> $                                 369,342.45</t>
  </si>
  <si>
    <t>-$                                               24,000.29</t>
  </si>
  <si>
    <t>-$                                        24,000.29</t>
  </si>
  <si>
    <t>$233,667.14</t>
  </si>
  <si>
    <t>$119,073.41</t>
  </si>
  <si>
    <t>$111,562.37</t>
  </si>
  <si>
    <t>$122,840.73</t>
  </si>
  <si>
    <t>-$735.96</t>
  </si>
  <si>
    <t>$40.60</t>
  </si>
  <si>
    <t>40.60</t>
  </si>
  <si>
    <t>$648,890.39</t>
  </si>
  <si>
    <t>$741,770.91</t>
  </si>
  <si>
    <t>$37,962.68</t>
  </si>
  <si>
    <t>$24,388.36</t>
  </si>
  <si>
    <t>$679,419.87</t>
  </si>
  <si>
    <t>-$30,529.48</t>
  </si>
  <si>
    <t>$16,010,803.10</t>
  </si>
  <si>
    <t>$6,458,145.87</t>
  </si>
  <si>
    <t>$1,327,024.37</t>
  </si>
  <si>
    <t>$59,400.00</t>
  </si>
  <si>
    <t>$4,582,844.48</t>
  </si>
  <si>
    <t>$388,065.19</t>
  </si>
  <si>
    <t>$18,994,323.52</t>
  </si>
  <si>
    <t>-$7,954,430.09</t>
  </si>
  <si>
    <t>$6,506,020.15</t>
  </si>
  <si>
    <t>-$14,460,450.24</t>
  </si>
  <si>
    <t>$22,694,967.84</t>
  </si>
  <si>
    <t>$8,234,517.60</t>
  </si>
  <si>
    <t>56,044.04</t>
  </si>
  <si>
    <t>8,290,561.64</t>
  </si>
  <si>
    <t xml:space="preserve"> $                                                                      -  </t>
  </si>
  <si>
    <t>$420,293.61</t>
  </si>
  <si>
    <t>$120,816.49</t>
  </si>
  <si>
    <t>$299,477.12</t>
  </si>
  <si>
    <t>$65,583.07</t>
  </si>
  <si>
    <t>-$365,060.19</t>
  </si>
  <si>
    <t>$1,009,771.67</t>
  </si>
  <si>
    <t>-$1,374,831.86</t>
  </si>
  <si>
    <t>$536,308.40</t>
  </si>
  <si>
    <t>-$838,523.46</t>
  </si>
  <si>
    <t>$323,609.94</t>
  </si>
  <si>
    <t>$325,280.45</t>
  </si>
  <si>
    <t>$280,638.01</t>
  </si>
  <si>
    <t>$605,918.46</t>
  </si>
  <si>
    <t>605,918.46</t>
  </si>
  <si>
    <t>$4,815,106.87</t>
  </si>
  <si>
    <t>$5,131,693.90</t>
  </si>
  <si>
    <t>$4,971,156.66</t>
  </si>
  <si>
    <t>-$156,049.79</t>
  </si>
  <si>
    <t>$231,044.27</t>
  </si>
  <si>
    <t>-$387,094.06</t>
  </si>
  <si>
    <t>$8,759,219.36</t>
  </si>
  <si>
    <t>$9,628,796.49</t>
  </si>
  <si>
    <t>$298,412.04</t>
  </si>
  <si>
    <t>$9,071,017.48</t>
  </si>
  <si>
    <t>-$311,798.12</t>
  </si>
  <si>
    <t>$6,454,345.54</t>
  </si>
  <si>
    <t>-$6,766,143.66</t>
  </si>
  <si>
    <t>$5,613,087.29</t>
  </si>
  <si>
    <t>$4,778,364.02</t>
  </si>
  <si>
    <t>$743,505.14</t>
  </si>
  <si>
    <t>$4,000.00</t>
  </si>
  <si>
    <t>$3,871,065.87</t>
  </si>
  <si>
    <t>$205,028.00</t>
  </si>
  <si>
    <t>$1,536,993.42</t>
  </si>
  <si>
    <t>$16,800.00</t>
  </si>
  <si>
    <t>$11,069,326.70</t>
  </si>
  <si>
    <t>-$9,515,533.28</t>
  </si>
  <si>
    <t>$1,328,028.00</t>
  </si>
  <si>
    <t>-$8,187,505.28</t>
  </si>
  <si>
    <t>$800,243.32</t>
  </si>
  <si>
    <t>$1,650.00</t>
  </si>
  <si>
    <t>$774,283.33</t>
  </si>
  <si>
    <t>-$125,392.94</t>
  </si>
  <si>
    <t>$330,046.53</t>
  </si>
  <si>
    <t>-$455,439.47</t>
  </si>
  <si>
    <t>$6,073,124.62</t>
  </si>
  <si>
    <t>$8,666,589.49</t>
  </si>
  <si>
    <t>$351,562.32</t>
  </si>
  <si>
    <t>$8,140,674.15</t>
  </si>
  <si>
    <t>-$7,000,000.00</t>
  </si>
  <si>
    <t>$4,932,450.35</t>
  </si>
  <si>
    <t>$37,040.67</t>
  </si>
  <si>
    <t>$4,414,520.72</t>
  </si>
  <si>
    <t>$554,970.30</t>
  </si>
  <si>
    <t>$11,000,000.00</t>
  </si>
  <si>
    <t>$11,554,970.30</t>
  </si>
  <si>
    <t>11,554,970.30</t>
  </si>
  <si>
    <t>$362,508.70</t>
  </si>
  <si>
    <t>$388,102.96</t>
  </si>
  <si>
    <t>$68,898.55</t>
  </si>
  <si>
    <t>$306,765.21</t>
  </si>
  <si>
    <t>$62,773.79</t>
  </si>
  <si>
    <t>-$7,030.30</t>
  </si>
  <si>
    <t>$15,095,089.09</t>
  </si>
  <si>
    <t>$11,076,891.94</t>
  </si>
  <si>
    <t>$409,963.76</t>
  </si>
  <si>
    <t>$10,207,033.19</t>
  </si>
  <si>
    <t>$552,481.61</t>
  </si>
  <si>
    <t>$4,335,574.29</t>
  </si>
  <si>
    <t>$3,859,002.26</t>
  </si>
  <si>
    <t>$476,572.03</t>
  </si>
  <si>
    <t>476,572.03</t>
  </si>
  <si>
    <t>$5,927,046.43</t>
  </si>
  <si>
    <t>$6,569,725.01</t>
  </si>
  <si>
    <t>$451,940.90</t>
  </si>
  <si>
    <t>$5,948,054.41</t>
  </si>
  <si>
    <t>-$21,007.98</t>
  </si>
  <si>
    <t>$380,510.00</t>
  </si>
  <si>
    <t>$419,537.83</t>
  </si>
  <si>
    <t>-$60,035.81</t>
  </si>
  <si>
    <t>$648,890.38</t>
  </si>
  <si>
    <t>$648,188.16</t>
  </si>
  <si>
    <t>$702.22</t>
  </si>
  <si>
    <t>$70,422.84</t>
  </si>
  <si>
    <t>$71,125.06</t>
  </si>
  <si>
    <t>71,125.06</t>
  </si>
  <si>
    <t>$274,455.58</t>
  </si>
  <si>
    <t>$266,944.78</t>
  </si>
  <si>
    <t>-$33,277.64</t>
  </si>
  <si>
    <t>$202,761.78</t>
  </si>
  <si>
    <t>$169,484.14</t>
  </si>
  <si>
    <t>169,484.14</t>
  </si>
  <si>
    <t>INTEGRACIÓN DE REMANENTES  ACTIVIDADES ESPECÍFICAS</t>
  </si>
  <si>
    <t>ANEXO XI</t>
  </si>
  <si>
    <r>
      <t xml:space="preserve">Financiamiento Público aprobado para actividades específicas o similar en el ámbito local </t>
    </r>
    <r>
      <rPr>
        <b/>
        <sz val="10"/>
        <color rgb="FFFF0000"/>
        <rFont val="Arial"/>
        <family val="2"/>
      </rPr>
      <t>(etiquetado)</t>
    </r>
  </si>
  <si>
    <t xml:space="preserve">Gastos para actividades específicas o similar en el ámbito local </t>
  </si>
  <si>
    <t xml:space="preserve">Déficit o remanente de actividades específicas o similar en el ámbito local </t>
  </si>
  <si>
    <t>Gastos no comprobados Dictamen</t>
  </si>
  <si>
    <t xml:space="preserve">Déficit o, en su caso, superávit a reintegrar de actividades específicas o similar en el ámbito local </t>
  </si>
  <si>
    <t>C=(A-B)</t>
  </si>
  <si>
    <t>E=(C+D)</t>
  </si>
  <si>
    <t>$11,507,502.00</t>
  </si>
  <si>
    <t>-$615,750.02</t>
  </si>
  <si>
    <t>-$369,802.55</t>
  </si>
  <si>
    <t>28,681.00</t>
  </si>
  <si>
    <t>2,135,38</t>
  </si>
  <si>
    <t>$253,137,71</t>
  </si>
  <si>
    <t>$81,744,36</t>
  </si>
  <si>
    <t>$81,744.36</t>
  </si>
  <si>
    <t>$66,057,08</t>
  </si>
  <si>
    <t>$66,057.08</t>
  </si>
  <si>
    <t>$147,304,40</t>
  </si>
  <si>
    <t>$147,304.40</t>
  </si>
  <si>
    <t>$32,183,41</t>
  </si>
  <si>
    <t>$61,626,41</t>
  </si>
  <si>
    <t>$61,626.41</t>
  </si>
  <si>
    <t>$168,821,60</t>
  </si>
  <si>
    <t>$168,821.60</t>
  </si>
  <si>
    <t>$79,349,15</t>
  </si>
  <si>
    <t>$79,349.15</t>
  </si>
  <si>
    <t>70,599.99</t>
  </si>
  <si>
    <t>$14,256.52</t>
  </si>
  <si>
    <t>$77,584.66</t>
  </si>
  <si>
    <t>$6,897,043.90</t>
  </si>
  <si>
    <t>$406,098.41</t>
  </si>
  <si>
    <t>$1,243,451.10</t>
  </si>
  <si>
    <t>$2,951,924.74</t>
  </si>
  <si>
    <t>$1,787,733.40</t>
  </si>
  <si>
    <t>$1,289,592.61</t>
  </si>
  <si>
    <t>$108,080.99</t>
  </si>
  <si>
    <t>$4,020,918.84</t>
  </si>
  <si>
    <t>$1,449,324.06</t>
  </si>
  <si>
    <t>$5,982.02</t>
  </si>
  <si>
    <t>$210,287.26</t>
  </si>
  <si>
    <t>$135,893.06</t>
  </si>
  <si>
    <t>$45,463.34</t>
  </si>
  <si>
    <t>$85,817.16</t>
  </si>
  <si>
    <t>$326,713.91</t>
  </si>
  <si>
    <t>$124,678.22</t>
  </si>
  <si>
    <t>$9,571.23</t>
  </si>
  <si>
    <t>$349,522.33</t>
  </si>
  <si>
    <t>$24,618.58</t>
  </si>
  <si>
    <t>-$10,316.42</t>
  </si>
  <si>
    <t>$652,248.44</t>
  </si>
  <si>
    <t>$1,199,973.31</t>
  </si>
  <si>
    <t>-$547,724.87</t>
  </si>
  <si>
    <t>$24,965.33</t>
  </si>
  <si>
    <t>-$41,734.67</t>
  </si>
  <si>
    <t>$917,967.30</t>
  </si>
  <si>
    <t>-$638,792.70</t>
  </si>
  <si>
    <t>-$9,500.00</t>
  </si>
  <si>
    <t>$49,597.39</t>
  </si>
  <si>
    <t>$49,296.67</t>
  </si>
  <si>
    <t>$300.72</t>
  </si>
  <si>
    <t>$530,601.42</t>
  </si>
  <si>
    <t>-$1,951,050.60</t>
  </si>
  <si>
    <t>$207,791.74</t>
  </si>
  <si>
    <t>-$403,133.78</t>
  </si>
  <si>
    <t>$220,255.52</t>
  </si>
  <si>
    <t>$241,065.96</t>
  </si>
  <si>
    <t>-$20,810.44</t>
  </si>
  <si>
    <t>241,100.96</t>
  </si>
  <si>
    <t>$220,290.52</t>
  </si>
  <si>
    <t>-$59,077.57</t>
  </si>
  <si>
    <t>72,095.95</t>
  </si>
  <si>
    <t>$61,811.94</t>
  </si>
  <si>
    <t>$451,675.94</t>
  </si>
  <si>
    <t>$7,581.06</t>
  </si>
  <si>
    <t>278,284.00</t>
  </si>
  <si>
    <t>$278,284.00</t>
  </si>
  <si>
    <t>6,338.02</t>
  </si>
  <si>
    <t>$5,051.14</t>
  </si>
  <si>
    <t>17,221.00</t>
  </si>
  <si>
    <t>$17,230.01</t>
  </si>
  <si>
    <t>$40,507.55</t>
  </si>
  <si>
    <t>$78.37</t>
  </si>
  <si>
    <t>Fuerza por México Oaxaca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</si>
</sst>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&quot;$&quot;#,##0.00"/>
    <numFmt numFmtId="166" formatCode="_(&quot;$&quot;* #,##0.00_);_(&quot;$&quot;* \(#,##0.00\);_(&quot;$&quot;* &quot;-&quot;??_);_(@_)"/>
    <numFmt numFmtId="167" formatCode="_-[$$-409]* #,##0.00_ ;_-[$$-409]* \-#,##0.00\ ;_-[$$-409]* &quot;-&quot;??_ ;_-@_ "/>
    <numFmt numFmtId="168" formatCode="[$$-80A]#,##0.00"/>
    <numFmt numFmtId="169" formatCode="#,##0.00\ &quot;€&quot;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3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0"/>
      <color rgb="FFFF0000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sz val="12"/>
      <color rgb="FF000000"/>
      <name val="Arial Narrow"/>
      <family val="2"/>
    </font>
    <font>
      <sz val="11"/>
      <color rgb="FFFF000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1"/>
      <color rgb="FF242424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  <charset val="1"/>
    </font>
    <font>
      <b/>
      <u/>
      <sz val="11"/>
      <name val="Calibri"/>
      <family val="2"/>
      <scheme val="minor"/>
    </font>
    <font>
      <sz val="11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A005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8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92">
    <xf numFmtId="0" fontId="0" fillId="0" borderId="0" xfId="0"/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11" fillId="0" borderId="0" xfId="0" applyFont="1"/>
    <xf numFmtId="0" fontId="4" fillId="0" borderId="0" xfId="0" applyFont="1" applyAlignment="1">
      <alignment horizontal="left" vertical="center"/>
    </xf>
    <xf numFmtId="4" fontId="4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10" fillId="0" borderId="0" xfId="1" applyFont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5" fillId="0" borderId="0" xfId="0" applyFont="1"/>
    <xf numFmtId="0" fontId="14" fillId="4" borderId="1" xfId="0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right" vertical="center"/>
    </xf>
    <xf numFmtId="0" fontId="7" fillId="0" borderId="0" xfId="0" applyFont="1"/>
    <xf numFmtId="4" fontId="7" fillId="0" borderId="1" xfId="3" applyNumberFormat="1" applyFont="1" applyBorder="1" applyAlignment="1">
      <alignment horizontal="right" vertical="center"/>
    </xf>
    <xf numFmtId="0" fontId="2" fillId="0" borderId="0" xfId="0" applyFont="1" applyAlignment="1">
      <alignment horizontal="center" vertical="top"/>
    </xf>
    <xf numFmtId="1" fontId="2" fillId="0" borderId="0" xfId="0" applyNumberFormat="1" applyFont="1" applyAlignment="1">
      <alignment horizontal="center" vertical="top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44" fontId="7" fillId="0" borderId="1" xfId="5" applyFont="1" applyBorder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8" fillId="2" borderId="0" xfId="1" applyFont="1" applyFill="1" applyAlignment="1">
      <alignment vertical="center" wrapText="1"/>
    </xf>
    <xf numFmtId="0" fontId="10" fillId="0" borderId="0" xfId="1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1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65" fontId="0" fillId="0" borderId="0" xfId="0" applyNumberFormat="1"/>
    <xf numFmtId="0" fontId="16" fillId="0" borderId="0" xfId="1" applyFont="1" applyAlignment="1">
      <alignment horizontal="left" vertical="center" wrapText="1"/>
    </xf>
    <xf numFmtId="165" fontId="16" fillId="0" borderId="0" xfId="1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165" fontId="7" fillId="0" borderId="0" xfId="0" applyNumberFormat="1" applyFont="1"/>
    <xf numFmtId="165" fontId="15" fillId="0" borderId="0" xfId="0" applyNumberFormat="1" applyFont="1" applyAlignment="1">
      <alignment vertical="center"/>
    </xf>
    <xf numFmtId="165" fontId="19" fillId="0" borderId="0" xfId="0" applyNumberFormat="1" applyFont="1" applyAlignment="1">
      <alignment vertical="center" wrapText="1"/>
    </xf>
    <xf numFmtId="165" fontId="16" fillId="0" borderId="0" xfId="0" applyNumberFormat="1" applyFont="1" applyAlignment="1" applyProtection="1">
      <alignment horizontal="center" vertical="center" wrapText="1"/>
      <protection locked="0"/>
    </xf>
    <xf numFmtId="165" fontId="15" fillId="0" borderId="0" xfId="0" applyNumberFormat="1" applyFont="1" applyAlignment="1">
      <alignment horizontal="center" vertical="center" wrapText="1"/>
    </xf>
    <xf numFmtId="0" fontId="14" fillId="4" borderId="4" xfId="0" applyFont="1" applyFill="1" applyBorder="1" applyAlignment="1">
      <alignment horizontal="left" vertical="center" wrapText="1"/>
    </xf>
    <xf numFmtId="165" fontId="14" fillId="4" borderId="1" xfId="0" applyNumberFormat="1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vertical="center" wrapText="1"/>
    </xf>
    <xf numFmtId="165" fontId="14" fillId="4" borderId="4" xfId="0" applyNumberFormat="1" applyFont="1" applyFill="1" applyBorder="1" applyAlignment="1">
      <alignment horizontal="center" vertical="center" wrapText="1"/>
    </xf>
    <xf numFmtId="165" fontId="9" fillId="0" borderId="1" xfId="5" applyNumberFormat="1" applyFont="1" applyBorder="1" applyAlignment="1">
      <alignment horizontal="right" vertical="center"/>
    </xf>
    <xf numFmtId="165" fontId="8" fillId="0" borderId="1" xfId="5" applyNumberFormat="1" applyFont="1" applyBorder="1" applyAlignment="1">
      <alignment horizontal="right" vertical="center"/>
    </xf>
    <xf numFmtId="165" fontId="9" fillId="0" borderId="1" xfId="5" applyNumberFormat="1" applyFont="1" applyFill="1" applyBorder="1" applyAlignment="1">
      <alignment horizontal="right" vertical="center"/>
    </xf>
    <xf numFmtId="165" fontId="8" fillId="0" borderId="1" xfId="5" applyNumberFormat="1" applyFont="1" applyFill="1" applyBorder="1" applyAlignment="1">
      <alignment horizontal="right" vertical="center"/>
    </xf>
    <xf numFmtId="165" fontId="7" fillId="0" borderId="1" xfId="0" applyNumberFormat="1" applyFont="1" applyBorder="1"/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1" applyFont="1" applyAlignment="1">
      <alignment vertical="center" wrapText="1"/>
    </xf>
    <xf numFmtId="0" fontId="10" fillId="0" borderId="0" xfId="1" applyFont="1" applyAlignment="1">
      <alignment horizontal="left" vertical="center" wrapText="1"/>
    </xf>
    <xf numFmtId="165" fontId="10" fillId="0" borderId="0" xfId="1" applyNumberFormat="1" applyFont="1" applyAlignment="1">
      <alignment vertical="center"/>
    </xf>
    <xf numFmtId="165" fontId="11" fillId="0" borderId="0" xfId="0" applyNumberFormat="1" applyFont="1" applyAlignment="1">
      <alignment horizontal="left" vertical="center"/>
    </xf>
    <xf numFmtId="165" fontId="11" fillId="0" borderId="0" xfId="0" applyNumberFormat="1" applyFont="1" applyAlignment="1">
      <alignment vertical="center"/>
    </xf>
    <xf numFmtId="165" fontId="11" fillId="0" borderId="0" xfId="0" applyNumberFormat="1" applyFont="1"/>
    <xf numFmtId="165" fontId="12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left"/>
    </xf>
    <xf numFmtId="0" fontId="8" fillId="0" borderId="0" xfId="0" applyFont="1"/>
    <xf numFmtId="0" fontId="20" fillId="0" borderId="6" xfId="0" applyFont="1" applyBorder="1"/>
    <xf numFmtId="0" fontId="20" fillId="0" borderId="1" xfId="0" applyFont="1" applyBorder="1"/>
    <xf numFmtId="0" fontId="20" fillId="0" borderId="12" xfId="0" applyFont="1" applyBorder="1"/>
    <xf numFmtId="0" fontId="9" fillId="0" borderId="1" xfId="0" applyFont="1" applyBorder="1" applyAlignment="1">
      <alignment wrapText="1"/>
    </xf>
    <xf numFmtId="0" fontId="9" fillId="0" borderId="5" xfId="0" applyFont="1" applyBorder="1" applyAlignment="1">
      <alignment wrapText="1"/>
    </xf>
    <xf numFmtId="0" fontId="9" fillId="0" borderId="6" xfId="0" applyFont="1" applyBorder="1"/>
    <xf numFmtId="0" fontId="4" fillId="0" borderId="6" xfId="0" applyFont="1" applyBorder="1"/>
    <xf numFmtId="0" fontId="9" fillId="0" borderId="12" xfId="0" applyFont="1" applyBorder="1"/>
    <xf numFmtId="0" fontId="4" fillId="0" borderId="12" xfId="0" applyFont="1" applyBorder="1"/>
    <xf numFmtId="0" fontId="9" fillId="0" borderId="12" xfId="0" applyFont="1" applyBorder="1" applyAlignment="1">
      <alignment wrapText="1"/>
    </xf>
    <xf numFmtId="0" fontId="20" fillId="0" borderId="5" xfId="0" applyFont="1" applyBorder="1"/>
    <xf numFmtId="0" fontId="9" fillId="0" borderId="1" xfId="0" applyFont="1" applyBorder="1"/>
    <xf numFmtId="0" fontId="9" fillId="0" borderId="5" xfId="0" applyFont="1" applyBorder="1"/>
    <xf numFmtId="0" fontId="9" fillId="0" borderId="6" xfId="0" quotePrefix="1" applyFont="1" applyBorder="1"/>
    <xf numFmtId="0" fontId="22" fillId="0" borderId="6" xfId="0" quotePrefix="1" applyFont="1" applyBorder="1"/>
    <xf numFmtId="0" fontId="9" fillId="0" borderId="12" xfId="0" quotePrefix="1" applyFont="1" applyBorder="1"/>
    <xf numFmtId="44" fontId="7" fillId="0" borderId="1" xfId="5" applyFont="1" applyFill="1" applyBorder="1" applyAlignment="1">
      <alignment horizontal="left" vertical="center"/>
    </xf>
    <xf numFmtId="44" fontId="3" fillId="0" borderId="1" xfId="5" applyFont="1" applyFill="1" applyBorder="1" applyAlignment="1">
      <alignment horizontal="left" vertical="center"/>
    </xf>
    <xf numFmtId="44" fontId="7" fillId="0" borderId="1" xfId="5" applyFont="1" applyBorder="1" applyAlignment="1">
      <alignment horizontal="right" vertical="center"/>
    </xf>
    <xf numFmtId="0" fontId="10" fillId="2" borderId="0" xfId="1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8" fillId="0" borderId="0" xfId="1" applyFont="1" applyAlignment="1">
      <alignment horizontal="center" vertical="center" wrapText="1"/>
    </xf>
    <xf numFmtId="165" fontId="19" fillId="0" borderId="0" xfId="0" applyNumberFormat="1" applyFont="1" applyAlignment="1" applyProtection="1">
      <alignment horizontal="center" vertical="top" wrapText="1"/>
      <protection locked="0"/>
    </xf>
    <xf numFmtId="165" fontId="18" fillId="0" borderId="0" xfId="0" applyNumberFormat="1" applyFont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right"/>
    </xf>
    <xf numFmtId="0" fontId="9" fillId="0" borderId="6" xfId="0" applyFont="1" applyBorder="1" applyAlignment="1">
      <alignment horizontal="right"/>
    </xf>
    <xf numFmtId="0" fontId="9" fillId="0" borderId="6" xfId="0" quotePrefix="1" applyFont="1" applyBorder="1" applyAlignment="1">
      <alignment horizontal="right"/>
    </xf>
    <xf numFmtId="0" fontId="8" fillId="0" borderId="6" xfId="0" applyFont="1" applyBorder="1" applyAlignment="1">
      <alignment horizontal="right"/>
    </xf>
    <xf numFmtId="0" fontId="8" fillId="0" borderId="6" xfId="0" quotePrefix="1" applyFont="1" applyBorder="1" applyAlignment="1">
      <alignment horizontal="right"/>
    </xf>
    <xf numFmtId="0" fontId="8" fillId="0" borderId="13" xfId="0" applyFont="1" applyBorder="1" applyAlignment="1">
      <alignment horizontal="right" wrapText="1"/>
    </xf>
    <xf numFmtId="0" fontId="9" fillId="0" borderId="6" xfId="0" applyFont="1" applyBorder="1" applyAlignment="1">
      <alignment wrapText="1"/>
    </xf>
    <xf numFmtId="14" fontId="9" fillId="0" borderId="6" xfId="0" applyNumberFormat="1" applyFont="1" applyBorder="1" applyAlignment="1">
      <alignment wrapText="1"/>
    </xf>
    <xf numFmtId="0" fontId="9" fillId="0" borderId="0" xfId="0" applyFont="1"/>
    <xf numFmtId="0" fontId="9" fillId="0" borderId="1" xfId="0" quotePrefix="1" applyFont="1" applyBorder="1"/>
    <xf numFmtId="0" fontId="9" fillId="0" borderId="12" xfId="0" applyFont="1" applyBorder="1" applyAlignment="1">
      <alignment horizontal="right"/>
    </xf>
    <xf numFmtId="0" fontId="8" fillId="0" borderId="12" xfId="0" applyFont="1" applyBorder="1" applyAlignment="1">
      <alignment horizontal="right"/>
    </xf>
    <xf numFmtId="0" fontId="8" fillId="0" borderId="12" xfId="0" quotePrefix="1" applyFont="1" applyBorder="1" applyAlignment="1">
      <alignment horizontal="right"/>
    </xf>
    <xf numFmtId="0" fontId="9" fillId="0" borderId="5" xfId="0" applyFont="1" applyBorder="1" applyAlignment="1">
      <alignment horizontal="right"/>
    </xf>
    <xf numFmtId="165" fontId="9" fillId="0" borderId="1" xfId="0" applyNumberFormat="1" applyFont="1" applyBorder="1" applyAlignment="1">
      <alignment horizontal="right" vertical="center" wrapText="1"/>
    </xf>
    <xf numFmtId="165" fontId="9" fillId="0" borderId="6" xfId="5" applyNumberFormat="1" applyFont="1" applyFill="1" applyBorder="1" applyAlignment="1">
      <alignment horizontal="right" vertical="center"/>
    </xf>
    <xf numFmtId="165" fontId="7" fillId="0" borderId="1" xfId="0" applyNumberFormat="1" applyFont="1" applyBorder="1" applyAlignment="1">
      <alignment horizontal="right" vertical="center"/>
    </xf>
    <xf numFmtId="0" fontId="14" fillId="4" borderId="4" xfId="0" applyFont="1" applyFill="1" applyBorder="1" applyAlignment="1">
      <alignment horizontal="center" vertical="center" wrapText="1" indent="1"/>
    </xf>
    <xf numFmtId="0" fontId="7" fillId="0" borderId="0" xfId="0" applyFont="1" applyAlignment="1">
      <alignment horizontal="center" vertical="center" indent="1"/>
    </xf>
    <xf numFmtId="0" fontId="7" fillId="0" borderId="1" xfId="0" applyFont="1" applyBorder="1" applyAlignment="1">
      <alignment horizontal="center" vertical="center" indent="1"/>
    </xf>
    <xf numFmtId="8" fontId="9" fillId="0" borderId="1" xfId="0" applyNumberFormat="1" applyFont="1" applyBorder="1"/>
    <xf numFmtId="8" fontId="9" fillId="0" borderId="5" xfId="0" applyNumberFormat="1" applyFont="1" applyBorder="1"/>
    <xf numFmtId="8" fontId="9" fillId="0" borderId="6" xfId="0" applyNumberFormat="1" applyFont="1" applyBorder="1"/>
    <xf numFmtId="8" fontId="9" fillId="0" borderId="12" xfId="0" applyNumberFormat="1" applyFont="1" applyBorder="1"/>
    <xf numFmtId="0" fontId="9" fillId="0" borderId="1" xfId="0" applyFont="1" applyBorder="1" applyAlignment="1">
      <alignment horizontal="center"/>
    </xf>
    <xf numFmtId="8" fontId="9" fillId="0" borderId="6" xfId="0" applyNumberFormat="1" applyFont="1" applyBorder="1" applyAlignment="1">
      <alignment wrapText="1"/>
    </xf>
    <xf numFmtId="8" fontId="8" fillId="0" borderId="6" xfId="0" applyNumberFormat="1" applyFont="1" applyBorder="1"/>
    <xf numFmtId="8" fontId="24" fillId="0" borderId="6" xfId="0" applyNumberFormat="1" applyFont="1" applyBorder="1"/>
    <xf numFmtId="8" fontId="24" fillId="0" borderId="12" xfId="0" applyNumberFormat="1" applyFont="1" applyBorder="1"/>
    <xf numFmtId="165" fontId="7" fillId="0" borderId="1" xfId="0" applyNumberFormat="1" applyFont="1" applyBorder="1" applyAlignment="1">
      <alignment horizontal="right"/>
    </xf>
    <xf numFmtId="8" fontId="20" fillId="0" borderId="1" xfId="0" applyNumberFormat="1" applyFont="1" applyBorder="1"/>
    <xf numFmtId="8" fontId="20" fillId="0" borderId="6" xfId="0" applyNumberFormat="1" applyFont="1" applyBorder="1"/>
    <xf numFmtId="8" fontId="4" fillId="0" borderId="12" xfId="0" applyNumberFormat="1" applyFont="1" applyBorder="1"/>
    <xf numFmtId="8" fontId="4" fillId="0" borderId="1" xfId="0" applyNumberFormat="1" applyFont="1" applyBorder="1"/>
    <xf numFmtId="8" fontId="4" fillId="0" borderId="6" xfId="0" applyNumberFormat="1" applyFont="1" applyBorder="1"/>
    <xf numFmtId="4" fontId="9" fillId="0" borderId="6" xfId="0" applyNumberFormat="1" applyFont="1" applyBorder="1"/>
    <xf numFmtId="4" fontId="9" fillId="0" borderId="12" xfId="0" applyNumberFormat="1" applyFont="1" applyBorder="1"/>
    <xf numFmtId="4" fontId="9" fillId="0" borderId="1" xfId="0" applyNumberFormat="1" applyFont="1" applyBorder="1"/>
    <xf numFmtId="4" fontId="9" fillId="0" borderId="5" xfId="0" applyNumberFormat="1" applyFont="1" applyBorder="1"/>
    <xf numFmtId="0" fontId="9" fillId="5" borderId="5" xfId="0" applyFont="1" applyFill="1" applyBorder="1"/>
    <xf numFmtId="0" fontId="24" fillId="0" borderId="6" xfId="0" applyFont="1" applyBorder="1" applyAlignment="1">
      <alignment wrapText="1"/>
    </xf>
    <xf numFmtId="8" fontId="24" fillId="0" borderId="6" xfId="0" applyNumberFormat="1" applyFont="1" applyBorder="1" applyAlignment="1">
      <alignment wrapText="1"/>
    </xf>
    <xf numFmtId="8" fontId="6" fillId="0" borderId="6" xfId="0" applyNumberFormat="1" applyFont="1" applyBorder="1"/>
    <xf numFmtId="0" fontId="24" fillId="0" borderId="12" xfId="0" applyFont="1" applyBorder="1" applyAlignment="1">
      <alignment wrapText="1"/>
    </xf>
    <xf numFmtId="8" fontId="24" fillId="0" borderId="12" xfId="0" applyNumberFormat="1" applyFont="1" applyBorder="1" applyAlignment="1">
      <alignment wrapText="1"/>
    </xf>
    <xf numFmtId="8" fontId="6" fillId="0" borderId="12" xfId="0" applyNumberFormat="1" applyFont="1" applyBorder="1"/>
    <xf numFmtId="8" fontId="24" fillId="0" borderId="13" xfId="0" applyNumberFormat="1" applyFont="1" applyBorder="1" applyAlignment="1">
      <alignment wrapText="1"/>
    </xf>
    <xf numFmtId="8" fontId="24" fillId="0" borderId="16" xfId="0" applyNumberFormat="1" applyFont="1" applyBorder="1" applyAlignment="1">
      <alignment wrapText="1"/>
    </xf>
    <xf numFmtId="0" fontId="7" fillId="0" borderId="2" xfId="0" applyFont="1" applyBorder="1"/>
    <xf numFmtId="0" fontId="7" fillId="0" borderId="1" xfId="0" applyFont="1" applyBorder="1" applyAlignment="1">
      <alignment horizontal="right"/>
    </xf>
    <xf numFmtId="165" fontId="23" fillId="0" borderId="1" xfId="5" applyNumberFormat="1" applyFont="1" applyFill="1" applyBorder="1" applyAlignment="1">
      <alignment horizontal="right" vertical="center"/>
    </xf>
    <xf numFmtId="0" fontId="24" fillId="0" borderId="6" xfId="0" applyFont="1" applyBorder="1"/>
    <xf numFmtId="0" fontId="8" fillId="0" borderId="6" xfId="0" applyFont="1" applyBorder="1" applyAlignment="1">
      <alignment wrapText="1"/>
    </xf>
    <xf numFmtId="0" fontId="8" fillId="0" borderId="6" xfId="0" applyFont="1" applyBorder="1"/>
    <xf numFmtId="4" fontId="8" fillId="0" borderId="13" xfId="0" applyNumberFormat="1" applyFont="1" applyBorder="1" applyAlignment="1">
      <alignment wrapText="1"/>
    </xf>
    <xf numFmtId="4" fontId="8" fillId="0" borderId="6" xfId="0" applyNumberFormat="1" applyFont="1" applyBorder="1"/>
    <xf numFmtId="4" fontId="24" fillId="0" borderId="6" xfId="0" applyNumberFormat="1" applyFont="1" applyBorder="1"/>
    <xf numFmtId="0" fontId="24" fillId="0" borderId="12" xfId="0" applyFont="1" applyBorder="1"/>
    <xf numFmtId="0" fontId="6" fillId="0" borderId="6" xfId="0" applyFont="1" applyBorder="1"/>
    <xf numFmtId="0" fontId="6" fillId="0" borderId="6" xfId="0" applyFont="1" applyBorder="1" applyAlignment="1">
      <alignment wrapText="1"/>
    </xf>
    <xf numFmtId="0" fontId="24" fillId="0" borderId="5" xfId="0" applyFont="1" applyBorder="1"/>
    <xf numFmtId="0" fontId="6" fillId="0" borderId="12" xfId="0" applyFont="1" applyBorder="1"/>
    <xf numFmtId="0" fontId="6" fillId="0" borderId="12" xfId="0" applyFont="1" applyBorder="1" applyAlignment="1">
      <alignment wrapText="1"/>
    </xf>
    <xf numFmtId="4" fontId="6" fillId="0" borderId="12" xfId="0" applyNumberFormat="1" applyFont="1" applyBorder="1" applyAlignment="1">
      <alignment wrapText="1"/>
    </xf>
    <xf numFmtId="4" fontId="24" fillId="0" borderId="6" xfId="0" applyNumberFormat="1" applyFont="1" applyBorder="1" applyAlignment="1">
      <alignment wrapText="1"/>
    </xf>
    <xf numFmtId="4" fontId="24" fillId="0" borderId="12" xfId="0" applyNumberFormat="1" applyFont="1" applyBorder="1" applyAlignment="1">
      <alignment wrapText="1"/>
    </xf>
    <xf numFmtId="4" fontId="4" fillId="0" borderId="12" xfId="0" applyNumberFormat="1" applyFont="1" applyBorder="1"/>
    <xf numFmtId="4" fontId="24" fillId="0" borderId="12" xfId="0" applyNumberFormat="1" applyFont="1" applyBorder="1"/>
    <xf numFmtId="4" fontId="24" fillId="0" borderId="5" xfId="0" applyNumberFormat="1" applyFont="1" applyBorder="1"/>
    <xf numFmtId="4" fontId="6" fillId="0" borderId="12" xfId="0" applyNumberFormat="1" applyFont="1" applyBorder="1"/>
    <xf numFmtId="4" fontId="24" fillId="0" borderId="13" xfId="0" applyNumberFormat="1" applyFont="1" applyBorder="1" applyAlignment="1">
      <alignment wrapText="1"/>
    </xf>
    <xf numFmtId="4" fontId="24" fillId="0" borderId="16" xfId="0" applyNumberFormat="1" applyFont="1" applyBorder="1" applyAlignment="1">
      <alignment wrapText="1"/>
    </xf>
    <xf numFmtId="0" fontId="23" fillId="0" borderId="1" xfId="0" applyFont="1" applyBorder="1" applyAlignment="1">
      <alignment horizontal="left" vertical="center" wrapText="1"/>
    </xf>
    <xf numFmtId="165" fontId="23" fillId="0" borderId="6" xfId="0" applyNumberFormat="1" applyFont="1" applyBorder="1" applyAlignment="1">
      <alignment horizontal="right" vertical="center" wrapText="1"/>
    </xf>
    <xf numFmtId="165" fontId="25" fillId="0" borderId="1" xfId="5" applyNumberFormat="1" applyFont="1" applyFill="1" applyBorder="1" applyAlignment="1">
      <alignment horizontal="right" vertical="center"/>
    </xf>
    <xf numFmtId="8" fontId="25" fillId="0" borderId="1" xfId="0" applyNumberFormat="1" applyFont="1" applyBorder="1" applyAlignment="1">
      <alignment horizontal="right" vertical="center" wrapText="1"/>
    </xf>
    <xf numFmtId="165" fontId="23" fillId="0" borderId="4" xfId="0" applyNumberFormat="1" applyFont="1" applyBorder="1" applyAlignment="1">
      <alignment horizontal="right" vertical="center" wrapText="1"/>
    </xf>
    <xf numFmtId="0" fontId="24" fillId="0" borderId="1" xfId="0" applyFont="1" applyBorder="1"/>
    <xf numFmtId="0" fontId="7" fillId="0" borderId="3" xfId="0" applyFont="1" applyBorder="1" applyAlignment="1">
      <alignment horizontal="center"/>
    </xf>
    <xf numFmtId="44" fontId="7" fillId="0" borderId="1" xfId="49" applyFont="1" applyBorder="1" applyAlignment="1">
      <alignment horizontal="left" vertical="center"/>
    </xf>
    <xf numFmtId="0" fontId="9" fillId="0" borderId="3" xfId="0" applyFont="1" applyBorder="1"/>
    <xf numFmtId="0" fontId="9" fillId="0" borderId="14" xfId="0" applyFont="1" applyBorder="1" applyAlignment="1">
      <alignment wrapText="1"/>
    </xf>
    <xf numFmtId="0" fontId="9" fillId="0" borderId="3" xfId="0" applyFont="1" applyBorder="1" applyAlignment="1">
      <alignment wrapText="1"/>
    </xf>
    <xf numFmtId="0" fontId="9" fillId="0" borderId="0" xfId="0" applyFont="1" applyAlignment="1">
      <alignment horizontal="right"/>
    </xf>
    <xf numFmtId="167" fontId="9" fillId="0" borderId="1" xfId="0" applyNumberFormat="1" applyFont="1" applyBorder="1"/>
    <xf numFmtId="167" fontId="9" fillId="0" borderId="5" xfId="0" applyNumberFormat="1" applyFont="1" applyBorder="1"/>
    <xf numFmtId="167" fontId="9" fillId="0" borderId="1" xfId="0" applyNumberFormat="1" applyFont="1" applyBorder="1" applyAlignment="1">
      <alignment horizontal="right"/>
    </xf>
    <xf numFmtId="167" fontId="9" fillId="0" borderId="5" xfId="0" applyNumberFormat="1" applyFont="1" applyBorder="1" applyAlignment="1">
      <alignment horizontal="right"/>
    </xf>
    <xf numFmtId="167" fontId="9" fillId="0" borderId="6" xfId="0" applyNumberFormat="1" applyFont="1" applyBorder="1"/>
    <xf numFmtId="167" fontId="9" fillId="0" borderId="12" xfId="0" applyNumberFormat="1" applyFont="1" applyBorder="1"/>
    <xf numFmtId="0" fontId="8" fillId="0" borderId="1" xfId="0" applyFont="1" applyBorder="1" applyAlignment="1">
      <alignment horizontal="right" wrapText="1"/>
    </xf>
    <xf numFmtId="0" fontId="8" fillId="0" borderId="6" xfId="0" applyFont="1" applyBorder="1" applyAlignment="1">
      <alignment horizontal="right" wrapText="1"/>
    </xf>
    <xf numFmtId="168" fontId="8" fillId="0" borderId="1" xfId="0" applyNumberFormat="1" applyFont="1" applyBorder="1"/>
    <xf numFmtId="168" fontId="9" fillId="0" borderId="6" xfId="0" applyNumberFormat="1" applyFont="1" applyBorder="1"/>
    <xf numFmtId="168" fontId="8" fillId="0" borderId="6" xfId="0" applyNumberFormat="1" applyFont="1" applyBorder="1"/>
    <xf numFmtId="168" fontId="8" fillId="0" borderId="5" xfId="0" applyNumberFormat="1" applyFont="1" applyBorder="1"/>
    <xf numFmtId="168" fontId="9" fillId="0" borderId="12" xfId="0" applyNumberFormat="1" applyFont="1" applyBorder="1"/>
    <xf numFmtId="168" fontId="8" fillId="0" borderId="12" xfId="0" applyNumberFormat="1" applyFont="1" applyBorder="1"/>
    <xf numFmtId="168" fontId="8" fillId="0" borderId="12" xfId="0" quotePrefix="1" applyNumberFormat="1" applyFont="1" applyBorder="1"/>
    <xf numFmtId="168" fontId="9" fillId="0" borderId="5" xfId="0" applyNumberFormat="1" applyFont="1" applyBorder="1"/>
    <xf numFmtId="0" fontId="9" fillId="0" borderId="5" xfId="0" quotePrefix="1" applyFont="1" applyBorder="1"/>
    <xf numFmtId="4" fontId="9" fillId="0" borderId="5" xfId="0" quotePrefix="1" applyNumberFormat="1" applyFont="1" applyBorder="1"/>
    <xf numFmtId="168" fontId="9" fillId="0" borderId="1" xfId="0" applyNumberFormat="1" applyFont="1" applyBorder="1"/>
    <xf numFmtId="168" fontId="9" fillId="0" borderId="12" xfId="0" quotePrefix="1" applyNumberFormat="1" applyFont="1" applyBorder="1"/>
    <xf numFmtId="44" fontId="7" fillId="0" borderId="2" xfId="5" applyFont="1" applyBorder="1" applyAlignment="1">
      <alignment horizontal="left" vertical="center"/>
    </xf>
    <xf numFmtId="4" fontId="9" fillId="0" borderId="2" xfId="0" applyNumberFormat="1" applyFont="1" applyBorder="1"/>
    <xf numFmtId="168" fontId="9" fillId="0" borderId="7" xfId="0" quotePrefix="1" applyNumberFormat="1" applyFont="1" applyBorder="1"/>
    <xf numFmtId="168" fontId="9" fillId="0" borderId="14" xfId="0" applyNumberFormat="1" applyFont="1" applyBorder="1"/>
    <xf numFmtId="168" fontId="9" fillId="0" borderId="14" xfId="0" quotePrefix="1" applyNumberFormat="1" applyFont="1" applyBorder="1"/>
    <xf numFmtId="8" fontId="9" fillId="0" borderId="7" xfId="0" applyNumberFormat="1" applyFont="1" applyBorder="1"/>
    <xf numFmtId="8" fontId="9" fillId="0" borderId="14" xfId="0" applyNumberFormat="1" applyFont="1" applyBorder="1"/>
    <xf numFmtId="0" fontId="9" fillId="0" borderId="14" xfId="0" applyFont="1" applyBorder="1"/>
    <xf numFmtId="44" fontId="7" fillId="0" borderId="2" xfId="5" applyFont="1" applyBorder="1" applyAlignment="1">
      <alignment horizontal="right" vertical="center"/>
    </xf>
    <xf numFmtId="0" fontId="22" fillId="0" borderId="14" xfId="0" quotePrefix="1" applyFont="1" applyBorder="1"/>
    <xf numFmtId="44" fontId="7" fillId="0" borderId="2" xfId="5" applyFont="1" applyFill="1" applyBorder="1" applyAlignment="1">
      <alignment horizontal="left" vertical="center"/>
    </xf>
    <xf numFmtId="0" fontId="9" fillId="0" borderId="2" xfId="0" applyFont="1" applyBorder="1"/>
    <xf numFmtId="0" fontId="9" fillId="0" borderId="15" xfId="0" applyFont="1" applyBorder="1"/>
    <xf numFmtId="0" fontId="9" fillId="0" borderId="15" xfId="0" quotePrefix="1" applyFont="1" applyBorder="1"/>
    <xf numFmtId="168" fontId="9" fillId="0" borderId="0" xfId="0" applyNumberFormat="1" applyFont="1"/>
    <xf numFmtId="4" fontId="8" fillId="0" borderId="12" xfId="0" applyNumberFormat="1" applyFont="1" applyBorder="1"/>
    <xf numFmtId="0" fontId="8" fillId="0" borderId="1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165" fontId="7" fillId="0" borderId="1" xfId="5" applyNumberFormat="1" applyFont="1" applyBorder="1" applyAlignment="1">
      <alignment horizontal="right" vertical="center"/>
    </xf>
    <xf numFmtId="44" fontId="9" fillId="0" borderId="6" xfId="5" applyFont="1" applyBorder="1"/>
    <xf numFmtId="44" fontId="9" fillId="0" borderId="12" xfId="5" applyFont="1" applyBorder="1"/>
    <xf numFmtId="0" fontId="9" fillId="0" borderId="5" xfId="0" applyFont="1" applyBorder="1" applyAlignment="1">
      <alignment horizontal="left"/>
    </xf>
    <xf numFmtId="0" fontId="8" fillId="0" borderId="12" xfId="0" applyFont="1" applyBorder="1"/>
    <xf numFmtId="0" fontId="9" fillId="5" borderId="5" xfId="0" applyFont="1" applyFill="1" applyBorder="1" applyAlignment="1">
      <alignment wrapText="1"/>
    </xf>
    <xf numFmtId="0" fontId="9" fillId="5" borderId="12" xfId="0" applyFont="1" applyFill="1" applyBorder="1" applyAlignment="1">
      <alignment wrapText="1"/>
    </xf>
    <xf numFmtId="0" fontId="9" fillId="5" borderId="1" xfId="0" applyFont="1" applyFill="1" applyBorder="1" applyAlignment="1">
      <alignment wrapText="1"/>
    </xf>
    <xf numFmtId="0" fontId="9" fillId="5" borderId="6" xfId="0" applyFont="1" applyFill="1" applyBorder="1" applyAlignment="1">
      <alignment wrapText="1"/>
    </xf>
    <xf numFmtId="0" fontId="9" fillId="5" borderId="1" xfId="0" applyFont="1" applyFill="1" applyBorder="1"/>
    <xf numFmtId="0" fontId="9" fillId="5" borderId="6" xfId="0" applyFont="1" applyFill="1" applyBorder="1"/>
    <xf numFmtId="0" fontId="9" fillId="5" borderId="12" xfId="0" applyFont="1" applyFill="1" applyBorder="1"/>
    <xf numFmtId="0" fontId="9" fillId="5" borderId="6" xfId="0" applyFont="1" applyFill="1" applyBorder="1" applyAlignment="1">
      <alignment horizontal="right"/>
    </xf>
    <xf numFmtId="0" fontId="9" fillId="5" borderId="12" xfId="0" applyFont="1" applyFill="1" applyBorder="1" applyAlignment="1">
      <alignment horizontal="right"/>
    </xf>
    <xf numFmtId="0" fontId="8" fillId="5" borderId="6" xfId="0" applyFont="1" applyFill="1" applyBorder="1" applyAlignment="1">
      <alignment horizontal="right"/>
    </xf>
    <xf numFmtId="0" fontId="8" fillId="5" borderId="12" xfId="0" quotePrefix="1" applyFont="1" applyFill="1" applyBorder="1" applyAlignment="1">
      <alignment horizontal="right"/>
    </xf>
    <xf numFmtId="0" fontId="8" fillId="5" borderId="12" xfId="0" applyFont="1" applyFill="1" applyBorder="1" applyAlignment="1">
      <alignment horizontal="right"/>
    </xf>
    <xf numFmtId="0" fontId="27" fillId="5" borderId="12" xfId="0" applyFont="1" applyFill="1" applyBorder="1" applyAlignment="1">
      <alignment horizontal="right"/>
    </xf>
    <xf numFmtId="169" fontId="9" fillId="0" borderId="1" xfId="0" applyNumberFormat="1" applyFont="1" applyBorder="1" applyAlignment="1">
      <alignment horizontal="right"/>
    </xf>
    <xf numFmtId="169" fontId="9" fillId="0" borderId="6" xfId="0" applyNumberFormat="1" applyFont="1" applyBorder="1" applyAlignment="1">
      <alignment horizontal="right"/>
    </xf>
    <xf numFmtId="169" fontId="20" fillId="0" borderId="6" xfId="0" applyNumberFormat="1" applyFont="1" applyBorder="1" applyAlignment="1">
      <alignment horizontal="right"/>
    </xf>
    <xf numFmtId="169" fontId="9" fillId="0" borderId="6" xfId="0" quotePrefix="1" applyNumberFormat="1" applyFont="1" applyBorder="1" applyAlignment="1">
      <alignment horizontal="right"/>
    </xf>
    <xf numFmtId="169" fontId="20" fillId="0" borderId="6" xfId="0" quotePrefix="1" applyNumberFormat="1" applyFont="1" applyBorder="1" applyAlignment="1">
      <alignment horizontal="right"/>
    </xf>
    <xf numFmtId="0" fontId="20" fillId="0" borderId="1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2" xfId="0" quotePrefix="1" applyFont="1" applyBorder="1" applyAlignment="1">
      <alignment horizontal="right"/>
    </xf>
    <xf numFmtId="0" fontId="28" fillId="0" borderId="0" xfId="0" applyFont="1" applyAlignment="1">
      <alignment horizontal="right"/>
    </xf>
    <xf numFmtId="0" fontId="28" fillId="5" borderId="0" xfId="0" applyFont="1" applyFill="1" applyAlignment="1">
      <alignment horizontal="right"/>
    </xf>
    <xf numFmtId="0" fontId="28" fillId="5" borderId="5" xfId="0" applyFont="1" applyFill="1" applyBorder="1" applyAlignment="1">
      <alignment horizontal="right"/>
    </xf>
    <xf numFmtId="0" fontId="28" fillId="5" borderId="12" xfId="0" applyFont="1" applyFill="1" applyBorder="1" applyAlignment="1">
      <alignment horizontal="right"/>
    </xf>
    <xf numFmtId="0" fontId="28" fillId="5" borderId="2" xfId="0" applyFont="1" applyFill="1" applyBorder="1" applyAlignment="1">
      <alignment horizontal="right"/>
    </xf>
    <xf numFmtId="0" fontId="28" fillId="5" borderId="15" xfId="0" applyFont="1" applyFill="1" applyBorder="1" applyAlignment="1">
      <alignment horizontal="right"/>
    </xf>
    <xf numFmtId="8" fontId="9" fillId="5" borderId="6" xfId="0" applyNumberFormat="1" applyFont="1" applyFill="1" applyBorder="1" applyAlignment="1">
      <alignment wrapText="1"/>
    </xf>
    <xf numFmtId="0" fontId="8" fillId="5" borderId="6" xfId="0" applyFont="1" applyFill="1" applyBorder="1"/>
    <xf numFmtId="8" fontId="9" fillId="5" borderId="12" xfId="0" applyNumberFormat="1" applyFont="1" applyFill="1" applyBorder="1" applyAlignment="1">
      <alignment wrapText="1"/>
    </xf>
    <xf numFmtId="8" fontId="8" fillId="5" borderId="12" xfId="0" applyNumberFormat="1" applyFont="1" applyFill="1" applyBorder="1"/>
    <xf numFmtId="8" fontId="9" fillId="5" borderId="6" xfId="0" applyNumberFormat="1" applyFont="1" applyFill="1" applyBorder="1"/>
    <xf numFmtId="8" fontId="9" fillId="5" borderId="12" xfId="0" applyNumberFormat="1" applyFont="1" applyFill="1" applyBorder="1"/>
    <xf numFmtId="0" fontId="9" fillId="5" borderId="16" xfId="0" applyFont="1" applyFill="1" applyBorder="1" applyAlignment="1">
      <alignment wrapText="1"/>
    </xf>
    <xf numFmtId="8" fontId="9" fillId="5" borderId="16" xfId="0" applyNumberFormat="1" applyFont="1" applyFill="1" applyBorder="1" applyAlignment="1">
      <alignment wrapText="1"/>
    </xf>
    <xf numFmtId="43" fontId="0" fillId="0" borderId="1" xfId="3" applyFont="1" applyBorder="1" applyAlignment="1">
      <alignment horizontal="center" vertical="center"/>
    </xf>
    <xf numFmtId="8" fontId="6" fillId="0" borderId="6" xfId="0" applyNumberFormat="1" applyFont="1" applyBorder="1" applyAlignment="1">
      <alignment wrapText="1"/>
    </xf>
    <xf numFmtId="43" fontId="7" fillId="0" borderId="1" xfId="3" applyFont="1" applyBorder="1"/>
    <xf numFmtId="44" fontId="7" fillId="2" borderId="1" xfId="5" applyFont="1" applyFill="1" applyBorder="1" applyAlignment="1">
      <alignment horizontal="left" vertical="center"/>
    </xf>
    <xf numFmtId="44" fontId="7" fillId="2" borderId="1" xfId="0" applyNumberFormat="1" applyFont="1" applyFill="1" applyBorder="1" applyAlignment="1">
      <alignment horizontal="center" vertical="center"/>
    </xf>
    <xf numFmtId="0" fontId="20" fillId="5" borderId="6" xfId="0" applyFont="1" applyFill="1" applyBorder="1"/>
    <xf numFmtId="4" fontId="20" fillId="0" borderId="12" xfId="0" applyNumberFormat="1" applyFont="1" applyBorder="1"/>
    <xf numFmtId="0" fontId="8" fillId="0" borderId="6" xfId="0" applyFont="1" applyBorder="1" applyAlignment="1">
      <alignment horizontal="center" wrapText="1"/>
    </xf>
    <xf numFmtId="8" fontId="8" fillId="0" borderId="1" xfId="0" applyNumberFormat="1" applyFont="1" applyBorder="1"/>
    <xf numFmtId="0" fontId="21" fillId="0" borderId="6" xfId="0" applyFont="1" applyBorder="1" applyAlignment="1">
      <alignment wrapText="1"/>
    </xf>
    <xf numFmtId="0" fontId="21" fillId="0" borderId="12" xfId="0" applyFont="1" applyBorder="1" applyAlignment="1">
      <alignment wrapText="1"/>
    </xf>
    <xf numFmtId="0" fontId="7" fillId="0" borderId="1" xfId="0" applyFont="1" applyBorder="1" applyAlignment="1">
      <alignment wrapText="1"/>
    </xf>
    <xf numFmtId="165" fontId="8" fillId="0" borderId="1" xfId="5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5" fontId="9" fillId="0" borderId="1" xfId="5" applyNumberFormat="1" applyFont="1" applyBorder="1" applyAlignment="1">
      <alignment horizontal="center" vertical="center"/>
    </xf>
    <xf numFmtId="4" fontId="8" fillId="0" borderId="1" xfId="0" applyNumberFormat="1" applyFont="1" applyBorder="1"/>
    <xf numFmtId="4" fontId="8" fillId="0" borderId="5" xfId="0" applyNumberFormat="1" applyFont="1" applyBorder="1"/>
    <xf numFmtId="0" fontId="8" fillId="0" borderId="5" xfId="0" applyFont="1" applyBorder="1"/>
    <xf numFmtId="165" fontId="9" fillId="0" borderId="3" xfId="0" applyNumberFormat="1" applyFont="1" applyBorder="1"/>
    <xf numFmtId="0" fontId="9" fillId="0" borderId="12" xfId="0" quotePrefix="1" applyFont="1" applyBorder="1" applyAlignment="1">
      <alignment horizontal="right"/>
    </xf>
    <xf numFmtId="0" fontId="9" fillId="0" borderId="1" xfId="0" quotePrefix="1" applyFont="1" applyBorder="1" applyAlignment="1">
      <alignment horizontal="right"/>
    </xf>
    <xf numFmtId="0" fontId="9" fillId="0" borderId="5" xfId="0" quotePrefix="1" applyFont="1" applyBorder="1" applyAlignment="1">
      <alignment horizontal="right"/>
    </xf>
    <xf numFmtId="0" fontId="8" fillId="0" borderId="13" xfId="0" applyFont="1" applyBorder="1" applyAlignment="1">
      <alignment wrapText="1"/>
    </xf>
    <xf numFmtId="0" fontId="9" fillId="0" borderId="1" xfId="0" applyFont="1" applyBorder="1" applyAlignment="1">
      <alignment horizontal="left" wrapText="1"/>
    </xf>
    <xf numFmtId="0" fontId="9" fillId="0" borderId="5" xfId="0" applyFont="1" applyBorder="1" applyAlignment="1">
      <alignment horizontal="left" wrapText="1"/>
    </xf>
    <xf numFmtId="0" fontId="9" fillId="0" borderId="5" xfId="0" applyFont="1" applyBorder="1" applyAlignment="1">
      <alignment vertical="top" wrapText="1"/>
    </xf>
    <xf numFmtId="0" fontId="9" fillId="0" borderId="7" xfId="0" applyFont="1" applyBorder="1" applyAlignment="1">
      <alignment wrapText="1"/>
    </xf>
    <xf numFmtId="8" fontId="9" fillId="0" borderId="3" xfId="0" applyNumberFormat="1" applyFont="1" applyBorder="1" applyAlignment="1">
      <alignment wrapText="1"/>
    </xf>
    <xf numFmtId="8" fontId="8" fillId="0" borderId="6" xfId="0" applyNumberFormat="1" applyFont="1" applyBorder="1" applyAlignment="1">
      <alignment wrapText="1"/>
    </xf>
    <xf numFmtId="8" fontId="8" fillId="0" borderId="12" xfId="0" applyNumberFormat="1" applyFont="1" applyBorder="1"/>
    <xf numFmtId="0" fontId="9" fillId="0" borderId="6" xfId="0" applyFont="1" applyBorder="1" applyAlignment="1">
      <alignment horizontal="right" wrapText="1"/>
    </xf>
    <xf numFmtId="165" fontId="7" fillId="0" borderId="1" xfId="0" applyNumberFormat="1" applyFont="1" applyBorder="1" applyAlignment="1">
      <alignment vertical="center"/>
    </xf>
    <xf numFmtId="44" fontId="9" fillId="0" borderId="7" xfId="5" applyFont="1" applyBorder="1"/>
    <xf numFmtId="0" fontId="9" fillId="0" borderId="1" xfId="0" applyFont="1" applyBorder="1" applyAlignment="1">
      <alignment horizontal="left"/>
    </xf>
    <xf numFmtId="44" fontId="3" fillId="0" borderId="1" xfId="5" applyFont="1" applyBorder="1" applyAlignment="1">
      <alignment horizontal="left" vertical="center"/>
    </xf>
    <xf numFmtId="44" fontId="7" fillId="0" borderId="1" xfId="5" applyFont="1" applyFill="1" applyBorder="1" applyAlignment="1">
      <alignment horizontal="right" vertical="center" wrapText="1"/>
    </xf>
    <xf numFmtId="44" fontId="3" fillId="0" borderId="1" xfId="0" applyNumberFormat="1" applyFont="1" applyBorder="1" applyAlignment="1">
      <alignment horizontal="center" vertical="center"/>
    </xf>
    <xf numFmtId="44" fontId="3" fillId="0" borderId="1" xfId="5" applyFont="1" applyBorder="1" applyAlignment="1">
      <alignment horizontal="center" vertical="center"/>
    </xf>
    <xf numFmtId="44" fontId="8" fillId="0" borderId="1" xfId="5" applyFont="1" applyBorder="1" applyAlignment="1">
      <alignment horizontal="left" vertical="center"/>
    </xf>
    <xf numFmtId="44" fontId="7" fillId="0" borderId="5" xfId="5" applyFont="1" applyBorder="1" applyAlignment="1">
      <alignment horizontal="left" vertical="center"/>
    </xf>
    <xf numFmtId="8" fontId="7" fillId="0" borderId="5" xfId="5" applyNumberFormat="1" applyFont="1" applyBorder="1" applyAlignment="1">
      <alignment horizontal="right" vertical="center"/>
    </xf>
    <xf numFmtId="44" fontId="7" fillId="0" borderId="1" xfId="5" applyFont="1" applyBorder="1"/>
    <xf numFmtId="0" fontId="9" fillId="5" borderId="1" xfId="0" applyFont="1" applyFill="1" applyBorder="1" applyAlignment="1">
      <alignment horizontal="right"/>
    </xf>
    <xf numFmtId="0" fontId="9" fillId="5" borderId="5" xfId="0" applyFont="1" applyFill="1" applyBorder="1" applyAlignment="1">
      <alignment horizontal="right"/>
    </xf>
    <xf numFmtId="0" fontId="9" fillId="5" borderId="0" xfId="0" applyFont="1" applyFill="1" applyAlignment="1">
      <alignment horizontal="right"/>
    </xf>
    <xf numFmtId="0" fontId="8" fillId="5" borderId="5" xfId="0" quotePrefix="1" applyFont="1" applyFill="1" applyBorder="1" applyAlignment="1">
      <alignment horizontal="right"/>
    </xf>
    <xf numFmtId="0" fontId="9" fillId="5" borderId="17" xfId="0" applyFont="1" applyFill="1" applyBorder="1"/>
    <xf numFmtId="0" fontId="9" fillId="5" borderId="8" xfId="0" applyFont="1" applyFill="1" applyBorder="1" applyAlignment="1">
      <alignment horizontal="right"/>
    </xf>
    <xf numFmtId="0" fontId="9" fillId="5" borderId="16" xfId="0" applyFont="1" applyFill="1" applyBorder="1" applyAlignment="1">
      <alignment horizontal="right"/>
    </xf>
    <xf numFmtId="0" fontId="8" fillId="5" borderId="17" xfId="0" quotePrefix="1" applyFont="1" applyFill="1" applyBorder="1" applyAlignment="1">
      <alignment horizontal="right"/>
    </xf>
    <xf numFmtId="0" fontId="9" fillId="5" borderId="15" xfId="0" applyFont="1" applyFill="1" applyBorder="1" applyAlignment="1">
      <alignment horizontal="right"/>
    </xf>
    <xf numFmtId="43" fontId="3" fillId="0" borderId="1" xfId="3" applyFont="1" applyBorder="1" applyAlignment="1">
      <alignment horizontal="left" vertical="center"/>
    </xf>
    <xf numFmtId="44" fontId="3" fillId="0" borderId="1" xfId="78" applyFont="1" applyBorder="1" applyAlignment="1">
      <alignment horizontal="left" vertical="center"/>
    </xf>
    <xf numFmtId="44" fontId="3" fillId="0" borderId="1" xfId="49" applyFont="1" applyBorder="1" applyAlignment="1">
      <alignment horizontal="left" vertical="center"/>
    </xf>
    <xf numFmtId="44" fontId="8" fillId="0" borderId="1" xfId="5" applyFont="1" applyFill="1" applyBorder="1" applyAlignment="1">
      <alignment horizontal="right" vertical="center"/>
    </xf>
    <xf numFmtId="44" fontId="7" fillId="0" borderId="1" xfId="0" applyNumberFormat="1" applyFont="1" applyBorder="1"/>
    <xf numFmtId="8" fontId="7" fillId="0" borderId="1" xfId="0" applyNumberFormat="1" applyFont="1" applyBorder="1"/>
    <xf numFmtId="8" fontId="7" fillId="0" borderId="1" xfId="5" applyNumberFormat="1" applyFont="1" applyBorder="1" applyAlignment="1">
      <alignment horizontal="left" vertical="center"/>
    </xf>
    <xf numFmtId="164" fontId="7" fillId="0" borderId="1" xfId="0" applyNumberFormat="1" applyFont="1" applyBorder="1"/>
    <xf numFmtId="4" fontId="3" fillId="0" borderId="1" xfId="0" applyNumberFormat="1" applyFont="1" applyBorder="1" applyAlignment="1">
      <alignment horizontal="right" vertical="center"/>
    </xf>
    <xf numFmtId="8" fontId="20" fillId="0" borderId="5" xfId="0" applyNumberFormat="1" applyFont="1" applyBorder="1"/>
    <xf numFmtId="8" fontId="20" fillId="0" borderId="12" xfId="0" applyNumberFormat="1" applyFont="1" applyBorder="1"/>
    <xf numFmtId="0" fontId="3" fillId="0" borderId="1" xfId="0" applyFont="1" applyBorder="1" applyAlignment="1">
      <alignment horizontal="right" vertical="center"/>
    </xf>
    <xf numFmtId="4" fontId="8" fillId="0" borderId="1" xfId="5" applyNumberFormat="1" applyFont="1" applyBorder="1" applyAlignment="1">
      <alignment horizontal="right" vertical="center"/>
    </xf>
    <xf numFmtId="4" fontId="6" fillId="0" borderId="6" xfId="0" applyNumberFormat="1" applyFont="1" applyBorder="1"/>
    <xf numFmtId="4" fontId="4" fillId="0" borderId="6" xfId="0" applyNumberFormat="1" applyFont="1" applyBorder="1"/>
    <xf numFmtId="165" fontId="8" fillId="0" borderId="1" xfId="0" applyNumberFormat="1" applyFont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8" fontId="8" fillId="0" borderId="5" xfId="0" applyNumberFormat="1" applyFont="1" applyBorder="1"/>
    <xf numFmtId="4" fontId="8" fillId="2" borderId="1" xfId="0" applyNumberFormat="1" applyFont="1" applyFill="1" applyBorder="1" applyAlignment="1">
      <alignment horizontal="right" vertical="center"/>
    </xf>
    <xf numFmtId="0" fontId="8" fillId="0" borderId="1" xfId="0" applyFont="1" applyBorder="1"/>
    <xf numFmtId="8" fontId="8" fillId="5" borderId="1" xfId="0" applyNumberFormat="1" applyFont="1" applyFill="1" applyBorder="1"/>
    <xf numFmtId="8" fontId="8" fillId="5" borderId="6" xfId="0" applyNumberFormat="1" applyFont="1" applyFill="1" applyBorder="1"/>
    <xf numFmtId="0" fontId="8" fillId="5" borderId="1" xfId="0" applyFont="1" applyFill="1" applyBorder="1"/>
    <xf numFmtId="8" fontId="8" fillId="5" borderId="5" xfId="0" applyNumberFormat="1" applyFont="1" applyFill="1" applyBorder="1"/>
    <xf numFmtId="0" fontId="8" fillId="5" borderId="5" xfId="0" applyFont="1" applyFill="1" applyBorder="1"/>
    <xf numFmtId="4" fontId="8" fillId="5" borderId="5" xfId="0" applyNumberFormat="1" applyFont="1" applyFill="1" applyBorder="1"/>
    <xf numFmtId="0" fontId="8" fillId="5" borderId="1" xfId="0" applyFont="1" applyFill="1" applyBorder="1" applyAlignment="1">
      <alignment horizontal="right"/>
    </xf>
    <xf numFmtId="0" fontId="8" fillId="5" borderId="5" xfId="0" applyFont="1" applyFill="1" applyBorder="1" applyAlignment="1">
      <alignment horizontal="right"/>
    </xf>
    <xf numFmtId="44" fontId="8" fillId="0" borderId="1" xfId="5" applyFont="1" applyBorder="1"/>
    <xf numFmtId="44" fontId="8" fillId="0" borderId="6" xfId="5" applyFont="1" applyBorder="1"/>
    <xf numFmtId="44" fontId="8" fillId="0" borderId="1" xfId="5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  <xf numFmtId="44" fontId="9" fillId="0" borderId="6" xfId="5" applyFont="1" applyBorder="1" applyAlignment="1">
      <alignment horizontal="right"/>
    </xf>
    <xf numFmtId="44" fontId="9" fillId="0" borderId="1" xfId="5" applyFont="1" applyBorder="1"/>
    <xf numFmtId="44" fontId="9" fillId="0" borderId="1" xfId="5" quotePrefix="1" applyFont="1" applyBorder="1"/>
    <xf numFmtId="44" fontId="9" fillId="0" borderId="6" xfId="5" quotePrefix="1" applyFont="1" applyBorder="1"/>
    <xf numFmtId="44" fontId="20" fillId="0" borderId="6" xfId="5" applyFont="1" applyBorder="1" applyAlignment="1">
      <alignment horizontal="right"/>
    </xf>
    <xf numFmtId="44" fontId="20" fillId="0" borderId="12" xfId="5" quotePrefix="1" applyFont="1" applyBorder="1" applyAlignment="1">
      <alignment horizontal="right"/>
    </xf>
    <xf numFmtId="44" fontId="20" fillId="0" borderId="12" xfId="5" applyFont="1" applyBorder="1" applyAlignment="1">
      <alignment horizontal="right"/>
    </xf>
    <xf numFmtId="44" fontId="9" fillId="0" borderId="5" xfId="5" quotePrefix="1" applyFont="1" applyBorder="1"/>
    <xf numFmtId="44" fontId="9" fillId="0" borderId="5" xfId="5" applyFont="1" applyBorder="1"/>
    <xf numFmtId="44" fontId="7" fillId="0" borderId="0" xfId="5" applyFont="1"/>
    <xf numFmtId="8" fontId="9" fillId="0" borderId="6" xfId="5" applyNumberFormat="1" applyFont="1" applyBorder="1"/>
    <xf numFmtId="0" fontId="7" fillId="0" borderId="1" xfId="0" applyFont="1" applyBorder="1" applyAlignment="1">
      <alignment horizontal="right" vertical="center"/>
    </xf>
    <xf numFmtId="2" fontId="8" fillId="0" borderId="6" xfId="0" applyNumberFormat="1" applyFont="1" applyBorder="1" applyAlignment="1">
      <alignment horizontal="right"/>
    </xf>
    <xf numFmtId="8" fontId="20" fillId="0" borderId="3" xfId="0" applyNumberFormat="1" applyFont="1" applyBorder="1"/>
    <xf numFmtId="0" fontId="20" fillId="0" borderId="18" xfId="0" applyFont="1" applyBorder="1"/>
    <xf numFmtId="8" fontId="20" fillId="0" borderId="18" xfId="0" applyNumberFormat="1" applyFont="1" applyBorder="1"/>
    <xf numFmtId="8" fontId="20" fillId="0" borderId="7" xfId="0" applyNumberFormat="1" applyFont="1" applyBorder="1"/>
    <xf numFmtId="0" fontId="24" fillId="0" borderId="0" xfId="0" applyFont="1"/>
    <xf numFmtId="0" fontId="20" fillId="5" borderId="0" xfId="0" applyFont="1" applyFill="1"/>
    <xf numFmtId="8" fontId="20" fillId="5" borderId="1" xfId="0" applyNumberFormat="1" applyFont="1" applyFill="1" applyBorder="1"/>
    <xf numFmtId="8" fontId="20" fillId="5" borderId="6" xfId="0" applyNumberFormat="1" applyFont="1" applyFill="1" applyBorder="1"/>
    <xf numFmtId="8" fontId="29" fillId="0" borderId="1" xfId="0" applyNumberFormat="1" applyFont="1" applyBorder="1"/>
    <xf numFmtId="0" fontId="29" fillId="0" borderId="6" xfId="0" applyFont="1" applyBorder="1"/>
    <xf numFmtId="8" fontId="29" fillId="0" borderId="6" xfId="0" applyNumberFormat="1" applyFont="1" applyBorder="1"/>
    <xf numFmtId="0" fontId="9" fillId="0" borderId="17" xfId="0" applyFont="1" applyBorder="1" applyAlignment="1">
      <alignment horizontal="right"/>
    </xf>
    <xf numFmtId="0" fontId="8" fillId="0" borderId="17" xfId="0" applyFont="1" applyBorder="1" applyAlignment="1">
      <alignment horizontal="right"/>
    </xf>
    <xf numFmtId="0" fontId="8" fillId="0" borderId="16" xfId="0" quotePrefix="1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16" fillId="0" borderId="4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1" fontId="16" fillId="0" borderId="9" xfId="0" applyNumberFormat="1" applyFont="1" applyBorder="1" applyAlignment="1">
      <alignment horizontal="center" vertical="center" wrapText="1"/>
    </xf>
    <xf numFmtId="1" fontId="17" fillId="0" borderId="9" xfId="0" applyNumberFormat="1" applyFont="1" applyBorder="1" applyAlignment="1">
      <alignment horizontal="center" vertical="center" wrapText="1"/>
    </xf>
    <xf numFmtId="1" fontId="17" fillId="0" borderId="10" xfId="0" applyNumberFormat="1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1" fontId="15" fillId="0" borderId="19" xfId="0" applyNumberFormat="1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5" fontId="7" fillId="3" borderId="1" xfId="0" applyNumberFormat="1" applyFont="1" applyFill="1" applyBorder="1"/>
    <xf numFmtId="165" fontId="8" fillId="3" borderId="1" xfId="5" applyNumberFormat="1" applyFont="1" applyFill="1" applyBorder="1" applyAlignment="1">
      <alignment horizontal="right" vertical="center"/>
    </xf>
    <xf numFmtId="165" fontId="9" fillId="3" borderId="1" xfId="5" applyNumberFormat="1" applyFont="1" applyFill="1" applyBorder="1" applyAlignment="1">
      <alignment horizontal="right" vertical="center"/>
    </xf>
    <xf numFmtId="165" fontId="8" fillId="3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Border="1" applyAlignment="1">
      <alignment wrapText="1"/>
    </xf>
    <xf numFmtId="43" fontId="8" fillId="0" borderId="1" xfId="3" applyFont="1" applyFill="1" applyBorder="1" applyAlignment="1">
      <alignment horizontal="right" vertical="center"/>
    </xf>
    <xf numFmtId="0" fontId="18" fillId="2" borderId="0" xfId="1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165" fontId="14" fillId="7" borderId="6" xfId="0" applyNumberFormat="1" applyFont="1" applyFill="1" applyBorder="1" applyAlignment="1">
      <alignment horizontal="center" vertical="center" wrapText="1"/>
    </xf>
    <xf numFmtId="165" fontId="14" fillId="7" borderId="1" xfId="0" applyNumberFormat="1" applyFont="1" applyFill="1" applyBorder="1" applyAlignment="1">
      <alignment horizontal="center" vertical="center" wrapText="1"/>
    </xf>
    <xf numFmtId="4" fontId="9" fillId="0" borderId="1" xfId="5" applyNumberFormat="1" applyFont="1" applyFill="1" applyBorder="1" applyAlignment="1">
      <alignment horizontal="right" vertical="center"/>
    </xf>
    <xf numFmtId="4" fontId="7" fillId="0" borderId="0" xfId="0" applyNumberFormat="1" applyFont="1"/>
    <xf numFmtId="4" fontId="0" fillId="0" borderId="0" xfId="0" applyNumberFormat="1"/>
    <xf numFmtId="0" fontId="16" fillId="2" borderId="0" xfId="1" applyFont="1" applyFill="1" applyAlignment="1">
      <alignment horizontal="left" vertical="center"/>
    </xf>
    <xf numFmtId="0" fontId="16" fillId="0" borderId="0" xfId="1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0" fillId="0" borderId="5" xfId="0" applyFont="1" applyBorder="1" applyAlignment="1">
      <alignment wrapText="1"/>
    </xf>
    <xf numFmtId="4" fontId="6" fillId="0" borderId="6" xfId="0" applyNumberFormat="1" applyFont="1" applyBorder="1" applyAlignment="1">
      <alignment wrapText="1"/>
    </xf>
    <xf numFmtId="0" fontId="20" fillId="0" borderId="1" xfId="0" applyFont="1" applyBorder="1" applyAlignment="1">
      <alignment wrapText="1"/>
    </xf>
    <xf numFmtId="165" fontId="9" fillId="0" borderId="4" xfId="5" applyNumberFormat="1" applyFont="1" applyBorder="1" applyAlignment="1">
      <alignment horizontal="right" vertical="center"/>
    </xf>
    <xf numFmtId="0" fontId="9" fillId="0" borderId="7" xfId="0" applyFont="1" applyBorder="1"/>
    <xf numFmtId="0" fontId="9" fillId="0" borderId="3" xfId="0" applyFont="1" applyBorder="1" applyAlignment="1">
      <alignment horizontal="right"/>
    </xf>
    <xf numFmtId="0" fontId="9" fillId="5" borderId="6" xfId="0" applyFont="1" applyFill="1" applyBorder="1" applyAlignment="1">
      <alignment horizontal="left" wrapText="1"/>
    </xf>
    <xf numFmtId="0" fontId="9" fillId="5" borderId="12" xfId="0" applyFont="1" applyFill="1" applyBorder="1" applyAlignment="1">
      <alignment horizontal="left" wrapText="1"/>
    </xf>
    <xf numFmtId="0" fontId="9" fillId="6" borderId="6" xfId="0" applyFont="1" applyFill="1" applyBorder="1" applyAlignment="1">
      <alignment horizontal="right"/>
    </xf>
    <xf numFmtId="0" fontId="8" fillId="6" borderId="6" xfId="0" applyFont="1" applyFill="1" applyBorder="1" applyAlignment="1">
      <alignment horizontal="right"/>
    </xf>
    <xf numFmtId="0" fontId="9" fillId="6" borderId="5" xfId="0" applyFont="1" applyFill="1" applyBorder="1" applyAlignment="1">
      <alignment horizontal="right"/>
    </xf>
    <xf numFmtId="0" fontId="9" fillId="6" borderId="12" xfId="0" applyFont="1" applyFill="1" applyBorder="1" applyAlignment="1">
      <alignment horizontal="right"/>
    </xf>
    <xf numFmtId="0" fontId="8" fillId="6" borderId="12" xfId="0" applyFont="1" applyFill="1" applyBorder="1" applyAlignment="1">
      <alignment horizontal="right"/>
    </xf>
    <xf numFmtId="0" fontId="8" fillId="6" borderId="5" xfId="0" quotePrefix="1" applyFont="1" applyFill="1" applyBorder="1" applyAlignment="1">
      <alignment horizontal="right"/>
    </xf>
    <xf numFmtId="0" fontId="8" fillId="6" borderId="12" xfId="0" quotePrefix="1" applyFont="1" applyFill="1" applyBorder="1" applyAlignment="1">
      <alignment horizontal="right"/>
    </xf>
    <xf numFmtId="0" fontId="9" fillId="0" borderId="6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2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20" fillId="0" borderId="5" xfId="0" applyFont="1" applyBorder="1" applyAlignment="1">
      <alignment horizontal="left" wrapText="1"/>
    </xf>
    <xf numFmtId="0" fontId="9" fillId="0" borderId="6" xfId="0" applyFont="1" applyBorder="1" applyAlignment="1">
      <alignment horizontal="center" wrapText="1"/>
    </xf>
    <xf numFmtId="44" fontId="3" fillId="0" borderId="1" xfId="83" applyFont="1" applyBorder="1" applyAlignment="1">
      <alignment horizontal="left" vertical="center"/>
    </xf>
    <xf numFmtId="44" fontId="3" fillId="0" borderId="5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4" fontId="9" fillId="0" borderId="12" xfId="5" applyFont="1" applyFill="1" applyBorder="1"/>
    <xf numFmtId="44" fontId="7" fillId="0" borderId="3" xfId="5" applyFont="1" applyBorder="1" applyAlignment="1">
      <alignment horizontal="left" vertical="center"/>
    </xf>
    <xf numFmtId="44" fontId="7" fillId="0" borderId="15" xfId="5" applyFont="1" applyBorder="1" applyAlignment="1">
      <alignment horizontal="left" vertical="center"/>
    </xf>
    <xf numFmtId="164" fontId="9" fillId="0" borderId="1" xfId="0" applyNumberFormat="1" applyFont="1" applyBorder="1" applyAlignment="1">
      <alignment horizontal="right"/>
    </xf>
    <xf numFmtId="164" fontId="9" fillId="0" borderId="6" xfId="0" applyNumberFormat="1" applyFont="1" applyBorder="1" applyAlignment="1">
      <alignment horizontal="right"/>
    </xf>
    <xf numFmtId="164" fontId="9" fillId="0" borderId="6" xfId="0" quotePrefix="1" applyNumberFormat="1" applyFont="1" applyBorder="1" applyAlignment="1">
      <alignment horizontal="right"/>
    </xf>
    <xf numFmtId="164" fontId="9" fillId="0" borderId="5" xfId="0" applyNumberFormat="1" applyFont="1" applyBorder="1" applyAlignment="1">
      <alignment horizontal="right"/>
    </xf>
    <xf numFmtId="164" fontId="9" fillId="0" borderId="12" xfId="0" applyNumberFormat="1" applyFont="1" applyBorder="1" applyAlignment="1">
      <alignment horizontal="right"/>
    </xf>
    <xf numFmtId="164" fontId="9" fillId="0" borderId="12" xfId="0" quotePrefix="1" applyNumberFormat="1" applyFont="1" applyBorder="1" applyAlignment="1">
      <alignment horizontal="right"/>
    </xf>
    <xf numFmtId="164" fontId="8" fillId="0" borderId="12" xfId="0" quotePrefix="1" applyNumberFormat="1" applyFont="1" applyBorder="1" applyAlignment="1">
      <alignment horizontal="right"/>
    </xf>
    <xf numFmtId="164" fontId="8" fillId="0" borderId="12" xfId="0" applyNumberFormat="1" applyFont="1" applyBorder="1" applyAlignment="1">
      <alignment horizontal="right"/>
    </xf>
    <xf numFmtId="164" fontId="22" fillId="0" borderId="1" xfId="0" quotePrefix="1" applyNumberFormat="1" applyFont="1" applyBorder="1" applyAlignment="1">
      <alignment horizontal="right"/>
    </xf>
    <xf numFmtId="44" fontId="8" fillId="2" borderId="1" xfId="5" applyFont="1" applyFill="1" applyBorder="1" applyAlignment="1">
      <alignment horizontal="left" vertical="center"/>
    </xf>
    <xf numFmtId="4" fontId="7" fillId="0" borderId="1" xfId="0" applyNumberFormat="1" applyFont="1" applyBorder="1"/>
    <xf numFmtId="44" fontId="7" fillId="0" borderId="1" xfId="0" applyNumberFormat="1" applyFont="1" applyBorder="1" applyAlignment="1">
      <alignment horizontal="center" vertical="center"/>
    </xf>
    <xf numFmtId="44" fontId="7" fillId="0" borderId="1" xfId="5" applyFont="1" applyBorder="1" applyAlignment="1"/>
    <xf numFmtId="44" fontId="20" fillId="0" borderId="6" xfId="5" quotePrefix="1" applyFont="1" applyBorder="1"/>
    <xf numFmtId="0" fontId="20" fillId="0" borderId="6" xfId="0" quotePrefix="1" applyFont="1" applyBorder="1"/>
    <xf numFmtId="44" fontId="20" fillId="0" borderId="12" xfId="5" quotePrefix="1" applyFont="1" applyBorder="1"/>
    <xf numFmtId="0" fontId="20" fillId="0" borderId="12" xfId="0" quotePrefix="1" applyFont="1" applyBorder="1"/>
    <xf numFmtId="44" fontId="20" fillId="0" borderId="6" xfId="5" applyFont="1" applyBorder="1"/>
    <xf numFmtId="44" fontId="20" fillId="0" borderId="12" xfId="5" applyFont="1" applyBorder="1"/>
    <xf numFmtId="44" fontId="9" fillId="0" borderId="12" xfId="5" quotePrefix="1" applyFont="1" applyBorder="1"/>
    <xf numFmtId="44" fontId="9" fillId="5" borderId="6" xfId="5" applyFont="1" applyFill="1" applyBorder="1"/>
    <xf numFmtId="4" fontId="20" fillId="0" borderId="1" xfId="0" applyNumberFormat="1" applyFont="1" applyBorder="1"/>
    <xf numFmtId="0" fontId="9" fillId="0" borderId="15" xfId="0" applyFont="1" applyBorder="1" applyAlignment="1">
      <alignment horizontal="right"/>
    </xf>
    <xf numFmtId="0" fontId="9" fillId="0" borderId="15" xfId="0" quotePrefix="1" applyFont="1" applyBorder="1" applyAlignment="1">
      <alignment horizontal="right"/>
    </xf>
    <xf numFmtId="4" fontId="9" fillId="0" borderId="12" xfId="0" applyNumberFormat="1" applyFont="1" applyBorder="1" applyAlignment="1">
      <alignment horizontal="right"/>
    </xf>
    <xf numFmtId="4" fontId="9" fillId="5" borderId="12" xfId="0" applyNumberFormat="1" applyFont="1" applyFill="1" applyBorder="1"/>
    <xf numFmtId="44" fontId="9" fillId="5" borderId="12" xfId="5" quotePrefix="1" applyFont="1" applyFill="1" applyBorder="1"/>
    <xf numFmtId="4" fontId="9" fillId="5" borderId="12" xfId="0" quotePrefix="1" applyNumberFormat="1" applyFont="1" applyFill="1" applyBorder="1"/>
    <xf numFmtId="4" fontId="9" fillId="5" borderId="14" xfId="0" quotePrefix="1" applyNumberFormat="1" applyFont="1" applyFill="1" applyBorder="1"/>
    <xf numFmtId="4" fontId="9" fillId="5" borderId="5" xfId="0" applyNumberFormat="1" applyFont="1" applyFill="1" applyBorder="1"/>
    <xf numFmtId="44" fontId="9" fillId="5" borderId="12" xfId="5" applyFont="1" applyFill="1" applyBorder="1"/>
    <xf numFmtId="44" fontId="7" fillId="2" borderId="1" xfId="5" applyFont="1" applyFill="1" applyBorder="1" applyAlignment="1">
      <alignment horizontal="center" vertical="center"/>
    </xf>
    <xf numFmtId="2" fontId="9" fillId="0" borderId="1" xfId="0" applyNumberFormat="1" applyFont="1" applyBorder="1" applyAlignment="1">
      <alignment horizontal="right"/>
    </xf>
    <xf numFmtId="2" fontId="9" fillId="0" borderId="6" xfId="0" applyNumberFormat="1" applyFont="1" applyBorder="1" applyAlignment="1">
      <alignment horizontal="right"/>
    </xf>
    <xf numFmtId="2" fontId="9" fillId="0" borderId="6" xfId="0" quotePrefix="1" applyNumberFormat="1" applyFont="1" applyBorder="1" applyAlignment="1">
      <alignment horizontal="right"/>
    </xf>
    <xf numFmtId="2" fontId="9" fillId="0" borderId="5" xfId="0" applyNumberFormat="1" applyFont="1" applyBorder="1" applyAlignment="1">
      <alignment horizontal="right"/>
    </xf>
    <xf numFmtId="2" fontId="9" fillId="0" borderId="12" xfId="0" applyNumberFormat="1" applyFont="1" applyBorder="1" applyAlignment="1">
      <alignment horizontal="right"/>
    </xf>
    <xf numFmtId="2" fontId="9" fillId="0" borderId="12" xfId="0" quotePrefix="1" applyNumberFormat="1" applyFont="1" applyBorder="1" applyAlignment="1">
      <alignment horizontal="right"/>
    </xf>
    <xf numFmtId="2" fontId="20" fillId="0" borderId="12" xfId="0" applyNumberFormat="1" applyFont="1" applyBorder="1" applyAlignment="1">
      <alignment horizontal="right"/>
    </xf>
    <xf numFmtId="2" fontId="20" fillId="0" borderId="5" xfId="0" applyNumberFormat="1" applyFont="1" applyBorder="1" applyAlignment="1">
      <alignment horizontal="right"/>
    </xf>
    <xf numFmtId="44" fontId="22" fillId="0" borderId="6" xfId="5" quotePrefix="1" applyFont="1" applyBorder="1" applyAlignment="1">
      <alignment horizontal="right"/>
    </xf>
    <xf numFmtId="0" fontId="22" fillId="0" borderId="6" xfId="0" quotePrefix="1" applyFont="1" applyBorder="1" applyAlignment="1">
      <alignment horizontal="right"/>
    </xf>
    <xf numFmtId="44" fontId="22" fillId="0" borderId="12" xfId="5" quotePrefix="1" applyFont="1" applyBorder="1" applyAlignment="1">
      <alignment horizontal="right"/>
    </xf>
    <xf numFmtId="0" fontId="22" fillId="0" borderId="12" xfId="0" quotePrefix="1" applyFont="1" applyBorder="1" applyAlignment="1">
      <alignment horizontal="right"/>
    </xf>
    <xf numFmtId="44" fontId="9" fillId="0" borderId="12" xfId="5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43" fontId="7" fillId="0" borderId="1" xfId="3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/>
    <xf numFmtId="0" fontId="3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  <xf numFmtId="0" fontId="8" fillId="0" borderId="1" xfId="84" applyFont="1" applyBorder="1" applyAlignment="1">
      <alignment horizontal="center" vertical="center"/>
    </xf>
    <xf numFmtId="4" fontId="9" fillId="0" borderId="1" xfId="86" applyNumberFormat="1" applyFont="1" applyFill="1" applyBorder="1" applyAlignment="1">
      <alignment horizontal="right" vertical="center"/>
    </xf>
    <xf numFmtId="0" fontId="14" fillId="7" borderId="4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20" xfId="0" applyFont="1" applyFill="1" applyBorder="1" applyAlignment="1">
      <alignment horizontal="center" vertical="center" wrapText="1"/>
    </xf>
    <xf numFmtId="0" fontId="14" fillId="7" borderId="12" xfId="0" applyFont="1" applyFill="1" applyBorder="1" applyAlignment="1">
      <alignment horizontal="center" vertical="center" wrapText="1"/>
    </xf>
    <xf numFmtId="1" fontId="14" fillId="4" borderId="1" xfId="0" applyNumberFormat="1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 wrapText="1" indent="1"/>
    </xf>
    <xf numFmtId="0" fontId="14" fillId="4" borderId="5" xfId="0" applyFont="1" applyFill="1" applyBorder="1" applyAlignment="1">
      <alignment horizontal="center" vertical="center" wrapText="1" indent="1"/>
    </xf>
    <xf numFmtId="0" fontId="14" fillId="4" borderId="4" xfId="0" applyFont="1" applyFill="1" applyBorder="1" applyAlignment="1">
      <alignment horizontal="left" vertical="center" wrapText="1"/>
    </xf>
    <xf numFmtId="0" fontId="14" fillId="4" borderId="5" xfId="0" applyFont="1" applyFill="1" applyBorder="1" applyAlignment="1">
      <alignment horizontal="left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top" wrapText="1"/>
    </xf>
    <xf numFmtId="0" fontId="12" fillId="0" borderId="14" xfId="0" applyFont="1" applyBorder="1" applyAlignment="1">
      <alignment horizontal="center" vertical="top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7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0" fillId="0" borderId="0" xfId="1" applyFont="1" applyAlignment="1">
      <alignment horizontal="left" vertical="center" wrapText="1" indent="23"/>
    </xf>
    <xf numFmtId="0" fontId="14" fillId="4" borderId="1" xfId="0" applyFont="1" applyFill="1" applyBorder="1" applyAlignment="1">
      <alignment horizontal="center" vertical="center" wrapText="1"/>
    </xf>
    <xf numFmtId="0" fontId="10" fillId="0" borderId="0" xfId="1" applyFont="1" applyAlignment="1">
      <alignment horizontal="left" vertical="center" wrapText="1" indent="19"/>
    </xf>
  </cellXfs>
  <cellStyles count="87">
    <cellStyle name="Millares" xfId="3" builtinId="3"/>
    <cellStyle name="Millares 2" xfId="2" xr:uid="{00000000-0005-0000-0000-000001000000}"/>
    <cellStyle name="Millares 2 2" xfId="4" xr:uid="{00000000-0005-0000-0000-000002000000}"/>
    <cellStyle name="Millares 2 2 2" xfId="8" xr:uid="{00000000-0005-0000-0000-000003000000}"/>
    <cellStyle name="Millares 2 2 2 2" xfId="33" xr:uid="{00000000-0005-0000-0000-000004000000}"/>
    <cellStyle name="Millares 2 2 2 2 2" xfId="73" xr:uid="{00000000-0005-0000-0000-000005000000}"/>
    <cellStyle name="Millares 2 2 2 3" xfId="22" xr:uid="{00000000-0005-0000-0000-000006000000}"/>
    <cellStyle name="Millares 2 2 2 3 2" xfId="62" xr:uid="{00000000-0005-0000-0000-000007000000}"/>
    <cellStyle name="Millares 2 2 2 4" xfId="52" xr:uid="{00000000-0005-0000-0000-000008000000}"/>
    <cellStyle name="Millares 2 2 3" xfId="11" xr:uid="{00000000-0005-0000-0000-000009000000}"/>
    <cellStyle name="Millares 2 2 3 2" xfId="55" xr:uid="{00000000-0005-0000-0000-00000A000000}"/>
    <cellStyle name="Millares 2 2 4" xfId="48" xr:uid="{00000000-0005-0000-0000-00000B000000}"/>
    <cellStyle name="Millares 2 3" xfId="6" xr:uid="{00000000-0005-0000-0000-00000C000000}"/>
    <cellStyle name="Millares 2 3 2" xfId="25" xr:uid="{00000000-0005-0000-0000-00000D000000}"/>
    <cellStyle name="Millares 2 3 2 2" xfId="36" xr:uid="{00000000-0005-0000-0000-00000E000000}"/>
    <cellStyle name="Millares 2 3 2 2 2" xfId="76" xr:uid="{00000000-0005-0000-0000-00000F000000}"/>
    <cellStyle name="Millares 2 3 2 3" xfId="65" xr:uid="{00000000-0005-0000-0000-000010000000}"/>
    <cellStyle name="Millares 2 3 3" xfId="30" xr:uid="{00000000-0005-0000-0000-000011000000}"/>
    <cellStyle name="Millares 2 3 3 2" xfId="70" xr:uid="{00000000-0005-0000-0000-000012000000}"/>
    <cellStyle name="Millares 2 3 4" xfId="18" xr:uid="{00000000-0005-0000-0000-000013000000}"/>
    <cellStyle name="Millares 2 3 4 2" xfId="59" xr:uid="{00000000-0005-0000-0000-000014000000}"/>
    <cellStyle name="Millares 2 3 5" xfId="50" xr:uid="{00000000-0005-0000-0000-000015000000}"/>
    <cellStyle name="Millares 2 4" xfId="10" xr:uid="{00000000-0005-0000-0000-000016000000}"/>
    <cellStyle name="Millares 2 4 2" xfId="54" xr:uid="{00000000-0005-0000-0000-000017000000}"/>
    <cellStyle name="Millares 2 5" xfId="46" xr:uid="{00000000-0005-0000-0000-000018000000}"/>
    <cellStyle name="Millares 3" xfId="7" xr:uid="{00000000-0005-0000-0000-000019000000}"/>
    <cellStyle name="Millares 3 2" xfId="26" xr:uid="{00000000-0005-0000-0000-00001A000000}"/>
    <cellStyle name="Millares 3 2 2" xfId="37" xr:uid="{00000000-0005-0000-0000-00001B000000}"/>
    <cellStyle name="Millares 3 2 2 2" xfId="77" xr:uid="{00000000-0005-0000-0000-00001C000000}"/>
    <cellStyle name="Millares 3 2 3" xfId="66" xr:uid="{00000000-0005-0000-0000-00001D000000}"/>
    <cellStyle name="Millares 3 3" xfId="31" xr:uid="{00000000-0005-0000-0000-00001E000000}"/>
    <cellStyle name="Millares 3 3 2" xfId="71" xr:uid="{00000000-0005-0000-0000-00001F000000}"/>
    <cellStyle name="Millares 3 4" xfId="19" xr:uid="{00000000-0005-0000-0000-000020000000}"/>
    <cellStyle name="Millares 3 4 2" xfId="60" xr:uid="{00000000-0005-0000-0000-000021000000}"/>
    <cellStyle name="Millares 3 5" xfId="51" xr:uid="{00000000-0005-0000-0000-000022000000}"/>
    <cellStyle name="Millares 4" xfId="13" xr:uid="{00000000-0005-0000-0000-000023000000}"/>
    <cellStyle name="Millares 4 2" xfId="56" xr:uid="{00000000-0005-0000-0000-000024000000}"/>
    <cellStyle name="Millares 5" xfId="44" xr:uid="{00000000-0005-0000-0000-000025000000}"/>
    <cellStyle name="Millares 5 2" xfId="82" xr:uid="{00000000-0005-0000-0000-000026000000}"/>
    <cellStyle name="Millares 6" xfId="47" xr:uid="{00000000-0005-0000-0000-000027000000}"/>
    <cellStyle name="Moneda" xfId="5" builtinId="4"/>
    <cellStyle name="Moneda 11" xfId="86" xr:uid="{0B9D712F-5FA3-4198-B83C-5A34721A9603}"/>
    <cellStyle name="Moneda 2" xfId="9" xr:uid="{00000000-0005-0000-0000-000029000000}"/>
    <cellStyle name="Moneda 2 2" xfId="23" xr:uid="{00000000-0005-0000-0000-00002A000000}"/>
    <cellStyle name="Moneda 2 2 2" xfId="34" xr:uid="{00000000-0005-0000-0000-00002B000000}"/>
    <cellStyle name="Moneda 2 2 2 2" xfId="38" xr:uid="{00000000-0005-0000-0000-00002C000000}"/>
    <cellStyle name="Moneda 2 2 2 2 2" xfId="78" xr:uid="{00000000-0005-0000-0000-00002D000000}"/>
    <cellStyle name="Moneda 2 2 2 3" xfId="74" xr:uid="{00000000-0005-0000-0000-00002E000000}"/>
    <cellStyle name="Moneda 2 2 3" xfId="41" xr:uid="{00000000-0005-0000-0000-00002F000000}"/>
    <cellStyle name="Moneda 2 2 3 2" xfId="81" xr:uid="{00000000-0005-0000-0000-000030000000}"/>
    <cellStyle name="Moneda 2 2 4" xfId="63" xr:uid="{00000000-0005-0000-0000-000031000000}"/>
    <cellStyle name="Moneda 2 3" xfId="28" xr:uid="{00000000-0005-0000-0000-000032000000}"/>
    <cellStyle name="Moneda 2 3 2" xfId="68" xr:uid="{00000000-0005-0000-0000-000033000000}"/>
    <cellStyle name="Moneda 2 4" xfId="16" xr:uid="{00000000-0005-0000-0000-000034000000}"/>
    <cellStyle name="Moneda 2 4 2" xfId="58" xr:uid="{00000000-0005-0000-0000-000035000000}"/>
    <cellStyle name="Moneda 2 5" xfId="39" xr:uid="{00000000-0005-0000-0000-000036000000}"/>
    <cellStyle name="Moneda 2 5 2" xfId="79" xr:uid="{00000000-0005-0000-0000-000037000000}"/>
    <cellStyle name="Moneda 2 6" xfId="53" xr:uid="{00000000-0005-0000-0000-000038000000}"/>
    <cellStyle name="Moneda 3" xfId="14" xr:uid="{00000000-0005-0000-0000-000039000000}"/>
    <cellStyle name="Moneda 3 2" xfId="24" xr:uid="{00000000-0005-0000-0000-00003A000000}"/>
    <cellStyle name="Moneda 3 2 2" xfId="35" xr:uid="{00000000-0005-0000-0000-00003B000000}"/>
    <cellStyle name="Moneda 3 2 2 2" xfId="75" xr:uid="{00000000-0005-0000-0000-00003C000000}"/>
    <cellStyle name="Moneda 3 2 3" xfId="64" xr:uid="{00000000-0005-0000-0000-00003D000000}"/>
    <cellStyle name="Moneda 3 3" xfId="29" xr:uid="{00000000-0005-0000-0000-00003E000000}"/>
    <cellStyle name="Moneda 3 3 2" xfId="69" xr:uid="{00000000-0005-0000-0000-00003F000000}"/>
    <cellStyle name="Moneda 3 4" xfId="57" xr:uid="{00000000-0005-0000-0000-000040000000}"/>
    <cellStyle name="Moneda 4" xfId="21" xr:uid="{00000000-0005-0000-0000-000041000000}"/>
    <cellStyle name="Moneda 4 2" xfId="32" xr:uid="{00000000-0005-0000-0000-000042000000}"/>
    <cellStyle name="Moneda 4 2 2" xfId="72" xr:uid="{00000000-0005-0000-0000-000043000000}"/>
    <cellStyle name="Moneda 4 3" xfId="61" xr:uid="{00000000-0005-0000-0000-000044000000}"/>
    <cellStyle name="Moneda 5" xfId="27" xr:uid="{00000000-0005-0000-0000-000045000000}"/>
    <cellStyle name="Moneda 5 2" xfId="67" xr:uid="{00000000-0005-0000-0000-000046000000}"/>
    <cellStyle name="Moneda 6" xfId="40" xr:uid="{00000000-0005-0000-0000-000047000000}"/>
    <cellStyle name="Moneda 6 2" xfId="80" xr:uid="{00000000-0005-0000-0000-000048000000}"/>
    <cellStyle name="Moneda 7" xfId="49" xr:uid="{00000000-0005-0000-0000-000049000000}"/>
    <cellStyle name="Moneda 8" xfId="83" xr:uid="{00000000-0005-0000-0000-00004A000000}"/>
    <cellStyle name="Moneda 9" xfId="85" xr:uid="{8FD71D07-287E-42CE-B1B2-94F802E32A38}"/>
    <cellStyle name="Normal" xfId="0" builtinId="0"/>
    <cellStyle name="Normal 10" xfId="17" xr:uid="{00000000-0005-0000-0000-00004C000000}"/>
    <cellStyle name="Normal 16" xfId="20" xr:uid="{00000000-0005-0000-0000-00004D000000}"/>
    <cellStyle name="Normal 2" xfId="12" xr:uid="{00000000-0005-0000-0000-00004E000000}"/>
    <cellStyle name="Normal 2 2" xfId="15" xr:uid="{00000000-0005-0000-0000-00004F000000}"/>
    <cellStyle name="Normal 2 3" xfId="45" xr:uid="{00000000-0005-0000-0000-000050000000}"/>
    <cellStyle name="Normal 3" xfId="43" xr:uid="{00000000-0005-0000-0000-000051000000}"/>
    <cellStyle name="Normal 4 9" xfId="1" xr:uid="{00000000-0005-0000-0000-000052000000}"/>
    <cellStyle name="Normal 6" xfId="84" xr:uid="{F4D4A278-DAF7-439A-BD49-BC51D035C58C}"/>
    <cellStyle name="Normal 8" xfId="42" xr:uid="{00000000-0005-0000-0000-000053000000}"/>
  </cellStyles>
  <dxfs count="0"/>
  <tableStyles count="0" defaultTableStyle="TableStyleMedium2" defaultPivotStyle="PivotStyleLight16"/>
  <colors>
    <mruColors>
      <color rgb="FFEA00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130628</xdr:colOff>
      <xdr:row>0</xdr:row>
      <xdr:rowOff>87087</xdr:rowOff>
    </xdr:from>
    <xdr:ext cx="1063071" cy="468086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4D25EE45-95D9-417B-988B-51B84E4CECD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130628" y="87087"/>
          <a:ext cx="1063071" cy="468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1045028</xdr:colOff>
      <xdr:row>0</xdr:row>
      <xdr:rowOff>21771</xdr:rowOff>
    </xdr:from>
    <xdr:ext cx="1903639" cy="838200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D75CB46D-FBE2-4E25-9DD3-E3EEF7E9C6CD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1837508" y="21771"/>
          <a:ext cx="1903639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1110344</xdr:colOff>
      <xdr:row>0</xdr:row>
      <xdr:rowOff>54429</xdr:rowOff>
    </xdr:from>
    <xdr:ext cx="1903639" cy="838200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B4E6A570-41B4-41E4-B84C-6231849E83E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1895204" y="54429"/>
          <a:ext cx="1903639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81242</xdr:colOff>
      <xdr:row>0</xdr:row>
      <xdr:rowOff>251011</xdr:rowOff>
    </xdr:from>
    <xdr:ext cx="1756522" cy="737271"/>
    <xdr:pic>
      <xdr:nvPicPr>
        <xdr:cNvPr id="4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1209002" y="251011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81242</xdr:colOff>
      <xdr:row>0</xdr:row>
      <xdr:rowOff>251011</xdr:rowOff>
    </xdr:from>
    <xdr:ext cx="1756522" cy="737271"/>
    <xdr:pic>
      <xdr:nvPicPr>
        <xdr:cNvPr id="5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81242" y="251011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81242</xdr:colOff>
      <xdr:row>1</xdr:row>
      <xdr:rowOff>3362</xdr:rowOff>
    </xdr:from>
    <xdr:ext cx="1512422" cy="634814"/>
    <xdr:pic>
      <xdr:nvPicPr>
        <xdr:cNvPr id="4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1079462" y="254822"/>
          <a:ext cx="1512422" cy="63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81242</xdr:colOff>
      <xdr:row>1</xdr:row>
      <xdr:rowOff>3362</xdr:rowOff>
    </xdr:from>
    <xdr:ext cx="1512422" cy="634814"/>
    <xdr:pic>
      <xdr:nvPicPr>
        <xdr:cNvPr id="5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81242" y="254822"/>
          <a:ext cx="1512422" cy="634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BELILLO\ABEL2\Dictamenes%20PPN%20IC\DICTAMENES%20IC%202012\4.5%20Movimiento%20Progresista\Anexos%20en%20Word%20y%20Excel\Anexos%20Dictamen%20Diputados\Anexos%20Dictamen%20Diputados\Anexo%202%20Dictamen%20of%2052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eDeCampaña"/>
      <sheetName val="InformeDeCampaña felip"/>
      <sheetName val="Comp BAL vs PRORRATEO "/>
      <sheetName val="Datos"/>
      <sheetName val="IA"/>
      <sheetName val="Específicas"/>
      <sheetName val="Mujeres"/>
      <sheetName val="Cuentas de balance"/>
      <sheetName val="Numeralia"/>
      <sheetName val="Oficios EyO"/>
      <sheetName val="Circular"/>
      <sheetName val="Otros"/>
      <sheetName val="Hoja2"/>
    </sheetNames>
    <sheetDataSet>
      <sheetData sheetId="0" refreshError="1"/>
      <sheetData sheetId="1" refreshError="1"/>
      <sheetData sheetId="2"/>
      <sheetData sheetId="3">
        <row r="3">
          <cell r="B3" t="str">
            <v>Partido Acción Nacional</v>
          </cell>
          <cell r="D3" t="str">
            <v>Aguascalientes</v>
          </cell>
        </row>
        <row r="4">
          <cell r="D4" t="str">
            <v>Baja California</v>
          </cell>
        </row>
        <row r="5">
          <cell r="D5" t="str">
            <v>Baja California Sur</v>
          </cell>
        </row>
        <row r="6">
          <cell r="D6" t="str">
            <v>Campeche</v>
          </cell>
        </row>
        <row r="7">
          <cell r="D7" t="str">
            <v>Coahuila de Zaragoza</v>
          </cell>
        </row>
        <row r="8">
          <cell r="D8" t="str">
            <v>Colima</v>
          </cell>
        </row>
        <row r="9">
          <cell r="D9" t="str">
            <v>Chiapas</v>
          </cell>
        </row>
        <row r="10">
          <cell r="D10" t="str">
            <v>Chihuahua</v>
          </cell>
        </row>
        <row r="11">
          <cell r="D11" t="str">
            <v>Distrito Federal</v>
          </cell>
        </row>
        <row r="12">
          <cell r="D12" t="str">
            <v>Durango</v>
          </cell>
        </row>
        <row r="13">
          <cell r="D13" t="str">
            <v>Guanajuato</v>
          </cell>
        </row>
        <row r="14">
          <cell r="D14" t="str">
            <v>Guerrero</v>
          </cell>
        </row>
        <row r="15">
          <cell r="D15" t="str">
            <v>Hidalgo</v>
          </cell>
        </row>
        <row r="16">
          <cell r="D16" t="str">
            <v>Jalisco</v>
          </cell>
        </row>
        <row r="17">
          <cell r="D17" t="str">
            <v>México</v>
          </cell>
        </row>
        <row r="18">
          <cell r="D18" t="str">
            <v>Michoacán de Ocampo</v>
          </cell>
        </row>
        <row r="19">
          <cell r="D19" t="str">
            <v>Morelos</v>
          </cell>
        </row>
        <row r="20">
          <cell r="D20" t="str">
            <v>Nayarit</v>
          </cell>
        </row>
        <row r="21">
          <cell r="D21" t="str">
            <v>Nuevo León</v>
          </cell>
        </row>
        <row r="22">
          <cell r="D22" t="str">
            <v>Oaxaca</v>
          </cell>
        </row>
        <row r="23">
          <cell r="D23" t="str">
            <v>Puebla</v>
          </cell>
        </row>
        <row r="24">
          <cell r="D24" t="str">
            <v>Querétaro</v>
          </cell>
        </row>
        <row r="25">
          <cell r="D25" t="str">
            <v>Quintana Roo</v>
          </cell>
        </row>
        <row r="26">
          <cell r="D26" t="str">
            <v>San Luis Potosí</v>
          </cell>
        </row>
        <row r="27">
          <cell r="D27" t="str">
            <v>Sinaloa</v>
          </cell>
        </row>
        <row r="28">
          <cell r="D28" t="str">
            <v>Sonora</v>
          </cell>
        </row>
        <row r="29">
          <cell r="D29" t="str">
            <v>Tabasco</v>
          </cell>
        </row>
        <row r="30">
          <cell r="D30" t="str">
            <v>Tamaulipas</v>
          </cell>
        </row>
        <row r="31">
          <cell r="D31" t="str">
            <v>Tlaxcala</v>
          </cell>
        </row>
        <row r="32">
          <cell r="D32" t="str">
            <v>Veracruz de Ignacio de la Llave</v>
          </cell>
        </row>
        <row r="33">
          <cell r="D33" t="str">
            <v>Yucatán</v>
          </cell>
        </row>
        <row r="34">
          <cell r="D34" t="str">
            <v>Zacatecas</v>
          </cell>
        </row>
      </sheetData>
      <sheetData sheetId="4">
        <row r="3">
          <cell r="D3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A1:O331"/>
  <sheetViews>
    <sheetView showGridLines="0" tabSelected="1" zoomScale="80" zoomScaleNormal="80" workbookViewId="0">
      <selection activeCell="A9" sqref="A9"/>
    </sheetView>
  </sheetViews>
  <sheetFormatPr baseColWidth="10" defaultColWidth="11.453125" defaultRowHeight="15" customHeight="1" x14ac:dyDescent="0.35"/>
  <cols>
    <col min="1" max="1" width="8" customWidth="1"/>
    <col min="2" max="2" width="13.36328125" customWidth="1"/>
    <col min="3" max="3" width="14.36328125" style="31" customWidth="1"/>
    <col min="4" max="4" width="27.90625" customWidth="1"/>
    <col min="5" max="5" width="15.6328125" customWidth="1"/>
    <col min="6" max="6" width="40.36328125" customWidth="1"/>
    <col min="7" max="7" width="9.453125" customWidth="1"/>
    <col min="8" max="8" width="16.90625" customWidth="1"/>
    <col min="9" max="9" width="29.6328125" style="383" customWidth="1"/>
    <col min="10" max="10" width="36.453125" style="383" customWidth="1"/>
    <col min="11" max="11" width="28.36328125" style="383" customWidth="1"/>
    <col min="12" max="13" width="20.6328125" style="383" customWidth="1"/>
    <col min="14" max="14" width="25.6328125" style="383" customWidth="1"/>
    <col min="15" max="15" width="23.54296875" style="32" customWidth="1"/>
  </cols>
  <sheetData>
    <row r="1" spans="1:15" s="29" customFormat="1" ht="15" customHeight="1" x14ac:dyDescent="0.35">
      <c r="D1" s="384" t="s">
        <v>0</v>
      </c>
      <c r="H1" s="81"/>
      <c r="I1" s="25"/>
      <c r="J1" s="25"/>
      <c r="K1" s="25"/>
      <c r="L1" s="25"/>
      <c r="M1" s="25"/>
      <c r="N1" s="25"/>
      <c r="O1" s="25"/>
    </row>
    <row r="2" spans="1:15" s="29" customFormat="1" ht="15" customHeight="1" x14ac:dyDescent="0.35">
      <c r="D2" s="384" t="s">
        <v>1</v>
      </c>
      <c r="H2" s="81"/>
      <c r="I2" s="25"/>
      <c r="J2" s="25"/>
      <c r="K2" s="25"/>
      <c r="L2" s="25"/>
      <c r="M2" s="25"/>
      <c r="N2" s="25"/>
      <c r="O2" s="25"/>
    </row>
    <row r="3" spans="1:15" s="29" customFormat="1" ht="16.5" x14ac:dyDescent="0.35">
      <c r="D3" s="385" t="s">
        <v>2</v>
      </c>
      <c r="H3" s="28"/>
      <c r="I3" s="25"/>
      <c r="J3" s="25"/>
      <c r="K3" s="25"/>
      <c r="L3" s="25"/>
      <c r="M3" s="25"/>
      <c r="N3" s="25"/>
      <c r="O3" s="25"/>
    </row>
    <row r="4" spans="1:15" s="29" customFormat="1" ht="15" customHeight="1" x14ac:dyDescent="0.35">
      <c r="D4" s="386" t="s">
        <v>3</v>
      </c>
      <c r="H4" s="82"/>
      <c r="I4" s="25"/>
      <c r="J4" s="25"/>
      <c r="K4" s="25"/>
      <c r="L4" s="25"/>
      <c r="M4" s="25"/>
      <c r="N4" s="25"/>
      <c r="O4" s="25"/>
    </row>
    <row r="5" spans="1:15" s="29" customFormat="1" ht="15" customHeight="1" x14ac:dyDescent="0.35">
      <c r="D5" s="385" t="s">
        <v>4</v>
      </c>
      <c r="H5" s="28"/>
      <c r="I5" s="376" t="s">
        <v>5</v>
      </c>
      <c r="J5" s="377"/>
      <c r="K5" s="378"/>
      <c r="L5" s="378"/>
      <c r="M5" s="378"/>
      <c r="N5" s="378"/>
      <c r="O5" s="25"/>
    </row>
    <row r="6" spans="1:15" s="29" customFormat="1" ht="11.75" customHeight="1" x14ac:dyDescent="0.35">
      <c r="F6" s="83"/>
      <c r="G6" s="83"/>
      <c r="H6" s="83"/>
      <c r="I6" s="84"/>
      <c r="J6" s="84"/>
      <c r="K6" s="84"/>
      <c r="L6" s="84"/>
      <c r="M6" s="84"/>
      <c r="N6" s="84"/>
      <c r="O6" s="85"/>
    </row>
    <row r="7" spans="1:15" s="30" customFormat="1" ht="51" customHeight="1" x14ac:dyDescent="0.35">
      <c r="A7" s="472" t="s">
        <v>6</v>
      </c>
      <c r="B7" s="472" t="s">
        <v>7</v>
      </c>
      <c r="C7" s="472" t="s">
        <v>8</v>
      </c>
      <c r="D7" s="472" t="s">
        <v>9</v>
      </c>
      <c r="E7" s="474" t="s">
        <v>10</v>
      </c>
      <c r="F7" s="472" t="s">
        <v>11</v>
      </c>
      <c r="G7" s="472" t="s">
        <v>12</v>
      </c>
      <c r="H7" s="472" t="s">
        <v>13</v>
      </c>
      <c r="I7" s="379" t="s">
        <v>14</v>
      </c>
      <c r="J7" s="380" t="s">
        <v>15</v>
      </c>
      <c r="K7" s="380" t="s">
        <v>16</v>
      </c>
      <c r="L7" s="380" t="s">
        <v>17</v>
      </c>
      <c r="M7" s="380" t="s">
        <v>18</v>
      </c>
      <c r="N7" s="380" t="s">
        <v>19</v>
      </c>
      <c r="O7" s="380" t="s">
        <v>20</v>
      </c>
    </row>
    <row r="8" spans="1:15" s="30" customFormat="1" ht="15" customHeight="1" x14ac:dyDescent="0.35">
      <c r="A8" s="473"/>
      <c r="B8" s="473"/>
      <c r="C8" s="473"/>
      <c r="D8" s="473"/>
      <c r="E8" s="475"/>
      <c r="F8" s="473"/>
      <c r="G8" s="473"/>
      <c r="H8" s="473"/>
      <c r="I8" s="379" t="s">
        <v>21</v>
      </c>
      <c r="J8" s="380" t="s">
        <v>22</v>
      </c>
      <c r="K8" s="380" t="s">
        <v>23</v>
      </c>
      <c r="L8" s="380" t="s">
        <v>24</v>
      </c>
      <c r="M8" s="380" t="s">
        <v>25</v>
      </c>
      <c r="N8" s="380" t="s">
        <v>26</v>
      </c>
      <c r="O8" s="380" t="s">
        <v>27</v>
      </c>
    </row>
    <row r="9" spans="1:15" s="30" customFormat="1" ht="15" customHeight="1" x14ac:dyDescent="0.35">
      <c r="A9" s="3">
        <v>1</v>
      </c>
      <c r="B9" s="463">
        <v>1</v>
      </c>
      <c r="C9" s="2" t="s">
        <v>28</v>
      </c>
      <c r="D9" s="462" t="s">
        <v>29</v>
      </c>
      <c r="E9" s="2" t="s">
        <v>30</v>
      </c>
      <c r="F9" s="464" t="s">
        <v>31</v>
      </c>
      <c r="G9" s="463" t="s">
        <v>29</v>
      </c>
      <c r="H9" s="2" t="s">
        <v>32</v>
      </c>
      <c r="I9" s="381">
        <v>938222283.49000001</v>
      </c>
      <c r="J9" s="381">
        <v>39056228.670000002</v>
      </c>
      <c r="K9" s="381">
        <v>64091377.689999998</v>
      </c>
      <c r="L9" s="381">
        <v>0</v>
      </c>
      <c r="M9" s="381">
        <v>5156526.63</v>
      </c>
      <c r="N9" s="381">
        <v>693099324.61000001</v>
      </c>
      <c r="O9" s="381">
        <f>+I9+J9+K9+L9+M9+N9</f>
        <v>1739625741.0899999</v>
      </c>
    </row>
    <row r="10" spans="1:15" s="30" customFormat="1" ht="15" customHeight="1" x14ac:dyDescent="0.35">
      <c r="A10" s="3">
        <v>2</v>
      </c>
      <c r="B10" s="463">
        <v>2</v>
      </c>
      <c r="C10" s="2" t="s">
        <v>28</v>
      </c>
      <c r="D10" s="462" t="s">
        <v>29</v>
      </c>
      <c r="E10" s="2" t="s">
        <v>33</v>
      </c>
      <c r="F10" s="464" t="s">
        <v>34</v>
      </c>
      <c r="G10" s="463" t="s">
        <v>29</v>
      </c>
      <c r="H10" s="2" t="s">
        <v>32</v>
      </c>
      <c r="I10" s="381">
        <v>1010155993.3200001</v>
      </c>
      <c r="J10" s="381">
        <v>32407500</v>
      </c>
      <c r="K10" s="381">
        <v>53957007.939999998</v>
      </c>
      <c r="L10" s="381">
        <v>0</v>
      </c>
      <c r="M10" s="381">
        <v>4640173.46</v>
      </c>
      <c r="N10" s="381">
        <v>141856090.63999999</v>
      </c>
      <c r="O10" s="381">
        <f t="shared" ref="O10:O73" si="0">+I10+J10+K10+L10+M10+N10</f>
        <v>1243016765.3600001</v>
      </c>
    </row>
    <row r="11" spans="1:15" s="30" customFormat="1" ht="15" customHeight="1" x14ac:dyDescent="0.35">
      <c r="A11" s="3">
        <v>3</v>
      </c>
      <c r="B11" s="463">
        <v>3</v>
      </c>
      <c r="C11" s="2" t="s">
        <v>28</v>
      </c>
      <c r="D11" s="462" t="s">
        <v>29</v>
      </c>
      <c r="E11" s="2" t="s">
        <v>35</v>
      </c>
      <c r="F11" s="464" t="s">
        <v>36</v>
      </c>
      <c r="G11" s="463" t="s">
        <v>29</v>
      </c>
      <c r="H11" s="2" t="s">
        <v>37</v>
      </c>
      <c r="I11" s="381">
        <v>297562989.18000001</v>
      </c>
      <c r="J11" s="381">
        <v>13431484.539999999</v>
      </c>
      <c r="K11" s="381">
        <v>22887584.039999999</v>
      </c>
      <c r="L11" s="381">
        <v>0</v>
      </c>
      <c r="M11" s="381">
        <v>0</v>
      </c>
      <c r="N11" s="381">
        <v>89677232.400000006</v>
      </c>
      <c r="O11" s="381">
        <f t="shared" si="0"/>
        <v>423559290.16000009</v>
      </c>
    </row>
    <row r="12" spans="1:15" s="30" customFormat="1" ht="15" customHeight="1" x14ac:dyDescent="0.35">
      <c r="A12" s="3">
        <v>4</v>
      </c>
      <c r="B12" s="463">
        <v>4</v>
      </c>
      <c r="C12" s="2" t="s">
        <v>28</v>
      </c>
      <c r="D12" s="462" t="s">
        <v>29</v>
      </c>
      <c r="E12" s="2" t="s">
        <v>38</v>
      </c>
      <c r="F12" s="464" t="s">
        <v>39</v>
      </c>
      <c r="G12" s="463" t="s">
        <v>29</v>
      </c>
      <c r="H12" s="2" t="s">
        <v>32</v>
      </c>
      <c r="I12" s="381">
        <v>347586409.94999999</v>
      </c>
      <c r="J12" s="381">
        <v>13386630.060000001</v>
      </c>
      <c r="K12" s="381">
        <v>24547078.239999998</v>
      </c>
      <c r="L12" s="381">
        <v>0</v>
      </c>
      <c r="M12" s="381">
        <v>0</v>
      </c>
      <c r="N12" s="381">
        <v>106457002.64</v>
      </c>
      <c r="O12" s="381">
        <f t="shared" si="0"/>
        <v>491977120.88999999</v>
      </c>
    </row>
    <row r="13" spans="1:15" s="30" customFormat="1" ht="15" customHeight="1" x14ac:dyDescent="0.35">
      <c r="A13" s="3">
        <v>5</v>
      </c>
      <c r="B13" s="463">
        <v>5</v>
      </c>
      <c r="C13" s="2" t="s">
        <v>28</v>
      </c>
      <c r="D13" s="462" t="s">
        <v>29</v>
      </c>
      <c r="E13" s="2" t="s">
        <v>40</v>
      </c>
      <c r="F13" s="464" t="s">
        <v>41</v>
      </c>
      <c r="G13" s="463" t="s">
        <v>29</v>
      </c>
      <c r="H13" s="2" t="s">
        <v>32</v>
      </c>
      <c r="I13" s="381">
        <v>154968733.83000001</v>
      </c>
      <c r="J13" s="381">
        <v>15246750</v>
      </c>
      <c r="K13" s="381">
        <v>25613786</v>
      </c>
      <c r="L13" s="381">
        <v>0</v>
      </c>
      <c r="M13" s="381">
        <v>3333802.95</v>
      </c>
      <c r="N13" s="381">
        <v>49450003.909999996</v>
      </c>
      <c r="O13" s="381">
        <f t="shared" si="0"/>
        <v>248613076.69</v>
      </c>
    </row>
    <row r="14" spans="1:15" s="30" customFormat="1" ht="15" customHeight="1" x14ac:dyDescent="0.35">
      <c r="A14" s="3">
        <v>6</v>
      </c>
      <c r="B14" s="463">
        <v>6</v>
      </c>
      <c r="C14" s="2" t="s">
        <v>28</v>
      </c>
      <c r="D14" s="462" t="s">
        <v>29</v>
      </c>
      <c r="E14" s="2" t="s">
        <v>42</v>
      </c>
      <c r="F14" s="464" t="s">
        <v>43</v>
      </c>
      <c r="G14" s="463" t="s">
        <v>29</v>
      </c>
      <c r="H14" s="2" t="s">
        <v>32</v>
      </c>
      <c r="I14" s="381">
        <v>417652503.31000006</v>
      </c>
      <c r="J14" s="381">
        <v>17836027.109999999</v>
      </c>
      <c r="K14" s="381">
        <v>31673520.640000001</v>
      </c>
      <c r="L14" s="381">
        <v>0</v>
      </c>
      <c r="M14" s="381">
        <v>0</v>
      </c>
      <c r="N14" s="381">
        <v>176553650.33000001</v>
      </c>
      <c r="O14" s="381">
        <f t="shared" si="0"/>
        <v>643715701.3900001</v>
      </c>
    </row>
    <row r="15" spans="1:15" s="30" customFormat="1" ht="15" customHeight="1" x14ac:dyDescent="0.35">
      <c r="A15" s="3">
        <v>7</v>
      </c>
      <c r="B15" s="463">
        <v>7</v>
      </c>
      <c r="C15" s="2" t="s">
        <v>28</v>
      </c>
      <c r="D15" s="462" t="s">
        <v>29</v>
      </c>
      <c r="E15" s="2" t="s">
        <v>44</v>
      </c>
      <c r="F15" s="464" t="s">
        <v>45</v>
      </c>
      <c r="G15" s="463" t="s">
        <v>29</v>
      </c>
      <c r="H15" s="2" t="s">
        <v>32</v>
      </c>
      <c r="I15" s="381">
        <v>1255907929.8499999</v>
      </c>
      <c r="J15" s="381">
        <v>57738966.619999997</v>
      </c>
      <c r="K15" s="381">
        <v>111730744.59</v>
      </c>
      <c r="L15" s="381">
        <v>0</v>
      </c>
      <c r="M15" s="381">
        <v>0</v>
      </c>
      <c r="N15" s="381">
        <v>514566913.91000003</v>
      </c>
      <c r="O15" s="381">
        <f t="shared" si="0"/>
        <v>1939944554.9699998</v>
      </c>
    </row>
    <row r="16" spans="1:15" s="30" customFormat="1" ht="15" customHeight="1" x14ac:dyDescent="0.35">
      <c r="A16" s="3">
        <v>8</v>
      </c>
      <c r="B16" s="463">
        <v>1</v>
      </c>
      <c r="C16" s="2" t="s">
        <v>46</v>
      </c>
      <c r="D16" s="462" t="s">
        <v>47</v>
      </c>
      <c r="E16" s="2">
        <v>497</v>
      </c>
      <c r="F16" s="464" t="s">
        <v>31</v>
      </c>
      <c r="G16" s="463" t="s">
        <v>48</v>
      </c>
      <c r="H16" s="2" t="s">
        <v>32</v>
      </c>
      <c r="I16" s="381">
        <v>25912017.510000002</v>
      </c>
      <c r="J16" s="381">
        <v>830550.07</v>
      </c>
      <c r="K16" s="381">
        <v>1762148.04</v>
      </c>
      <c r="L16" s="381">
        <v>0</v>
      </c>
      <c r="M16" s="381">
        <v>0</v>
      </c>
      <c r="N16" s="381">
        <v>492319</v>
      </c>
      <c r="O16" s="381">
        <f t="shared" si="0"/>
        <v>28997034.620000001</v>
      </c>
    </row>
    <row r="17" spans="1:15" s="30" customFormat="1" ht="15" customHeight="1" x14ac:dyDescent="0.35">
      <c r="A17" s="3">
        <v>9</v>
      </c>
      <c r="B17" s="463">
        <v>2</v>
      </c>
      <c r="C17" s="2" t="s">
        <v>46</v>
      </c>
      <c r="D17" s="462" t="s">
        <v>47</v>
      </c>
      <c r="E17" s="2">
        <v>432</v>
      </c>
      <c r="F17" s="464" t="s">
        <v>34</v>
      </c>
      <c r="G17" s="463" t="s">
        <v>48</v>
      </c>
      <c r="H17" s="2" t="s">
        <v>32</v>
      </c>
      <c r="I17" s="381">
        <v>8510033.9100000001</v>
      </c>
      <c r="J17" s="381">
        <v>162400</v>
      </c>
      <c r="K17" s="381">
        <v>271200</v>
      </c>
      <c r="L17" s="381">
        <v>0</v>
      </c>
      <c r="M17" s="381">
        <v>0</v>
      </c>
      <c r="N17" s="381">
        <v>0</v>
      </c>
      <c r="O17" s="381">
        <f t="shared" si="0"/>
        <v>8943633.9100000001</v>
      </c>
    </row>
    <row r="18" spans="1:15" s="30" customFormat="1" ht="15" customHeight="1" x14ac:dyDescent="0.35">
      <c r="A18" s="3">
        <v>10</v>
      </c>
      <c r="B18" s="463">
        <v>3</v>
      </c>
      <c r="C18" s="2" t="s">
        <v>46</v>
      </c>
      <c r="D18" s="462" t="s">
        <v>47</v>
      </c>
      <c r="E18" s="2">
        <v>99</v>
      </c>
      <c r="F18" s="464" t="s">
        <v>36</v>
      </c>
      <c r="G18" s="463" t="s">
        <v>48</v>
      </c>
      <c r="H18" s="2" t="s">
        <v>37</v>
      </c>
      <c r="I18" s="381">
        <v>6863934.6100000003</v>
      </c>
      <c r="J18" s="381">
        <v>300000</v>
      </c>
      <c r="K18" s="381">
        <v>340000</v>
      </c>
      <c r="L18" s="381">
        <v>0</v>
      </c>
      <c r="M18" s="381">
        <v>0</v>
      </c>
      <c r="N18" s="381">
        <v>387676</v>
      </c>
      <c r="O18" s="381">
        <f t="shared" si="0"/>
        <v>7891610.6100000003</v>
      </c>
    </row>
    <row r="19" spans="1:15" s="30" customFormat="1" ht="15" customHeight="1" x14ac:dyDescent="0.35">
      <c r="A19" s="3">
        <v>11</v>
      </c>
      <c r="B19" s="463">
        <v>4</v>
      </c>
      <c r="C19" s="2" t="s">
        <v>46</v>
      </c>
      <c r="D19" s="462" t="s">
        <v>47</v>
      </c>
      <c r="E19" s="2">
        <v>164</v>
      </c>
      <c r="F19" s="464" t="s">
        <v>39</v>
      </c>
      <c r="G19" s="463" t="s">
        <v>48</v>
      </c>
      <c r="H19" s="2" t="s">
        <v>32</v>
      </c>
      <c r="I19" s="381">
        <v>73813.899999999994</v>
      </c>
      <c r="J19" s="381">
        <v>0</v>
      </c>
      <c r="K19" s="381">
        <v>0</v>
      </c>
      <c r="L19" s="381">
        <v>0</v>
      </c>
      <c r="M19" s="381">
        <v>0</v>
      </c>
      <c r="N19" s="381">
        <v>0</v>
      </c>
      <c r="O19" s="381">
        <f t="shared" si="0"/>
        <v>73813.899999999994</v>
      </c>
    </row>
    <row r="20" spans="1:15" s="30" customFormat="1" ht="15" customHeight="1" x14ac:dyDescent="0.35">
      <c r="A20" s="3">
        <v>12</v>
      </c>
      <c r="B20" s="463">
        <v>5</v>
      </c>
      <c r="C20" s="2" t="s">
        <v>46</v>
      </c>
      <c r="D20" s="462" t="s">
        <v>47</v>
      </c>
      <c r="E20" s="2">
        <v>229</v>
      </c>
      <c r="F20" s="464" t="s">
        <v>41</v>
      </c>
      <c r="G20" s="463" t="s">
        <v>48</v>
      </c>
      <c r="H20" s="2" t="s">
        <v>32</v>
      </c>
      <c r="I20" s="381">
        <v>15602.97</v>
      </c>
      <c r="J20" s="381">
        <v>0</v>
      </c>
      <c r="K20" s="381">
        <v>0</v>
      </c>
      <c r="L20" s="381">
        <v>0</v>
      </c>
      <c r="M20" s="381">
        <v>0</v>
      </c>
      <c r="N20" s="381">
        <v>0</v>
      </c>
      <c r="O20" s="381">
        <f t="shared" si="0"/>
        <v>15602.97</v>
      </c>
    </row>
    <row r="21" spans="1:15" s="30" customFormat="1" ht="15" customHeight="1" x14ac:dyDescent="0.35">
      <c r="A21" s="3">
        <v>13</v>
      </c>
      <c r="B21" s="463">
        <v>6</v>
      </c>
      <c r="C21" s="2" t="s">
        <v>46</v>
      </c>
      <c r="D21" s="462" t="s">
        <v>47</v>
      </c>
      <c r="E21" s="2">
        <v>294</v>
      </c>
      <c r="F21" s="464" t="s">
        <v>43</v>
      </c>
      <c r="G21" s="463" t="s">
        <v>48</v>
      </c>
      <c r="H21" s="2" t="s">
        <v>32</v>
      </c>
      <c r="I21" s="381">
        <v>6093353.0700000003</v>
      </c>
      <c r="J21" s="381">
        <v>309348.96000000002</v>
      </c>
      <c r="K21" s="381">
        <v>337501.3</v>
      </c>
      <c r="L21" s="381">
        <v>0</v>
      </c>
      <c r="M21" s="381">
        <v>0</v>
      </c>
      <c r="N21" s="381">
        <v>94229.77</v>
      </c>
      <c r="O21" s="381">
        <f t="shared" si="0"/>
        <v>6834433.0999999996</v>
      </c>
    </row>
    <row r="22" spans="1:15" s="30" customFormat="1" ht="15" customHeight="1" x14ac:dyDescent="0.35">
      <c r="A22" s="3">
        <v>14</v>
      </c>
      <c r="B22" s="463">
        <v>7</v>
      </c>
      <c r="C22" s="2" t="s">
        <v>46</v>
      </c>
      <c r="D22" s="462" t="s">
        <v>47</v>
      </c>
      <c r="E22" s="2">
        <v>359</v>
      </c>
      <c r="F22" s="464" t="s">
        <v>45</v>
      </c>
      <c r="G22" s="463" t="s">
        <v>48</v>
      </c>
      <c r="H22" s="2" t="s">
        <v>32</v>
      </c>
      <c r="I22" s="381">
        <v>19331730.27</v>
      </c>
      <c r="J22" s="381">
        <v>470026.23</v>
      </c>
      <c r="K22" s="381">
        <v>3875925.03</v>
      </c>
      <c r="L22" s="381">
        <v>0</v>
      </c>
      <c r="M22" s="381">
        <v>0</v>
      </c>
      <c r="N22" s="381">
        <v>765074.1</v>
      </c>
      <c r="O22" s="381">
        <f t="shared" si="0"/>
        <v>24442755.630000003</v>
      </c>
    </row>
    <row r="23" spans="1:15" s="30" customFormat="1" ht="15" customHeight="1" x14ac:dyDescent="0.35">
      <c r="A23" s="3">
        <v>15</v>
      </c>
      <c r="B23" s="463">
        <v>1</v>
      </c>
      <c r="C23" s="2" t="s">
        <v>46</v>
      </c>
      <c r="D23" s="462" t="s">
        <v>49</v>
      </c>
      <c r="E23" s="2">
        <v>498</v>
      </c>
      <c r="F23" s="464" t="s">
        <v>31</v>
      </c>
      <c r="G23" s="463" t="s">
        <v>48</v>
      </c>
      <c r="H23" s="2" t="s">
        <v>32</v>
      </c>
      <c r="I23" s="381">
        <v>19760443.09</v>
      </c>
      <c r="J23" s="381">
        <v>621649.03</v>
      </c>
      <c r="K23" s="381">
        <v>2191574.69</v>
      </c>
      <c r="L23" s="381">
        <v>0</v>
      </c>
      <c r="M23" s="381">
        <v>0</v>
      </c>
      <c r="N23" s="381">
        <v>0</v>
      </c>
      <c r="O23" s="381">
        <f t="shared" si="0"/>
        <v>22573666.810000002</v>
      </c>
    </row>
    <row r="24" spans="1:15" s="30" customFormat="1" ht="15" customHeight="1" x14ac:dyDescent="0.35">
      <c r="A24" s="3">
        <v>16</v>
      </c>
      <c r="B24" s="463">
        <v>2</v>
      </c>
      <c r="C24" s="2" t="s">
        <v>46</v>
      </c>
      <c r="D24" s="462" t="s">
        <v>49</v>
      </c>
      <c r="E24" s="2">
        <v>433</v>
      </c>
      <c r="F24" s="464" t="s">
        <v>34</v>
      </c>
      <c r="G24" s="463" t="s">
        <v>48</v>
      </c>
      <c r="H24" s="2" t="s">
        <v>32</v>
      </c>
      <c r="I24" s="381">
        <v>10555460.050000001</v>
      </c>
      <c r="J24" s="381">
        <v>405025.36</v>
      </c>
      <c r="K24" s="381">
        <v>674519.38</v>
      </c>
      <c r="L24" s="381">
        <v>0</v>
      </c>
      <c r="M24" s="381">
        <v>0</v>
      </c>
      <c r="N24" s="381">
        <v>0</v>
      </c>
      <c r="O24" s="381">
        <f t="shared" si="0"/>
        <v>11635004.790000001</v>
      </c>
    </row>
    <row r="25" spans="1:15" s="30" customFormat="1" ht="15" customHeight="1" x14ac:dyDescent="0.35">
      <c r="A25" s="3">
        <v>17</v>
      </c>
      <c r="B25" s="463">
        <v>3</v>
      </c>
      <c r="C25" s="2" t="s">
        <v>46</v>
      </c>
      <c r="D25" s="462" t="s">
        <v>49</v>
      </c>
      <c r="E25" s="2">
        <v>100</v>
      </c>
      <c r="F25" s="464" t="s">
        <v>36</v>
      </c>
      <c r="G25" s="463" t="s">
        <v>48</v>
      </c>
      <c r="H25" s="2" t="s">
        <v>37</v>
      </c>
      <c r="I25" s="381">
        <v>0</v>
      </c>
      <c r="J25" s="381">
        <v>0</v>
      </c>
      <c r="K25" s="381">
        <v>0</v>
      </c>
      <c r="L25" s="381">
        <v>0</v>
      </c>
      <c r="M25" s="381">
        <v>0</v>
      </c>
      <c r="N25" s="381">
        <v>0</v>
      </c>
      <c r="O25" s="381">
        <f t="shared" si="0"/>
        <v>0</v>
      </c>
    </row>
    <row r="26" spans="1:15" s="30" customFormat="1" ht="15" customHeight="1" x14ac:dyDescent="0.35">
      <c r="A26" s="3">
        <v>18</v>
      </c>
      <c r="B26" s="463">
        <v>4</v>
      </c>
      <c r="C26" s="2" t="s">
        <v>46</v>
      </c>
      <c r="D26" s="462" t="s">
        <v>49</v>
      </c>
      <c r="E26" s="2">
        <v>165</v>
      </c>
      <c r="F26" s="464" t="s">
        <v>39</v>
      </c>
      <c r="G26" s="463" t="s">
        <v>48</v>
      </c>
      <c r="H26" s="2" t="s">
        <v>32</v>
      </c>
      <c r="I26" s="381">
        <v>346864.03</v>
      </c>
      <c r="J26" s="381">
        <v>0</v>
      </c>
      <c r="K26" s="381">
        <v>0</v>
      </c>
      <c r="L26" s="381">
        <v>0</v>
      </c>
      <c r="M26" s="381">
        <v>0</v>
      </c>
      <c r="N26" s="381">
        <v>0</v>
      </c>
      <c r="O26" s="381">
        <f t="shared" si="0"/>
        <v>346864.03</v>
      </c>
    </row>
    <row r="27" spans="1:15" s="30" customFormat="1" ht="15" customHeight="1" x14ac:dyDescent="0.35">
      <c r="A27" s="3">
        <v>19</v>
      </c>
      <c r="B27" s="463">
        <v>5</v>
      </c>
      <c r="C27" s="2" t="s">
        <v>46</v>
      </c>
      <c r="D27" s="462" t="s">
        <v>49</v>
      </c>
      <c r="E27" s="2">
        <v>230</v>
      </c>
      <c r="F27" s="464" t="s">
        <v>41</v>
      </c>
      <c r="G27" s="463" t="s">
        <v>48</v>
      </c>
      <c r="H27" s="2" t="s">
        <v>32</v>
      </c>
      <c r="I27" s="381">
        <v>6899.7</v>
      </c>
      <c r="J27" s="381">
        <v>0</v>
      </c>
      <c r="K27" s="381">
        <v>0</v>
      </c>
      <c r="L27" s="381">
        <v>0</v>
      </c>
      <c r="M27" s="381">
        <v>0</v>
      </c>
      <c r="N27" s="381">
        <v>0</v>
      </c>
      <c r="O27" s="381">
        <f t="shared" si="0"/>
        <v>6899.7</v>
      </c>
    </row>
    <row r="28" spans="1:15" s="30" customFormat="1" ht="15" customHeight="1" x14ac:dyDescent="0.35">
      <c r="A28" s="3">
        <v>20</v>
      </c>
      <c r="B28" s="463">
        <v>6</v>
      </c>
      <c r="C28" s="2" t="s">
        <v>46</v>
      </c>
      <c r="D28" s="462" t="s">
        <v>49</v>
      </c>
      <c r="E28" s="2">
        <v>295</v>
      </c>
      <c r="F28" s="464" t="s">
        <v>43</v>
      </c>
      <c r="G28" s="463" t="s">
        <v>48</v>
      </c>
      <c r="H28" s="2" t="s">
        <v>32</v>
      </c>
      <c r="I28" s="381">
        <v>10646532.76</v>
      </c>
      <c r="J28" s="381">
        <v>407657.62</v>
      </c>
      <c r="K28" s="381">
        <v>645216.65</v>
      </c>
      <c r="L28" s="381">
        <v>0</v>
      </c>
      <c r="M28" s="381">
        <v>0</v>
      </c>
      <c r="N28" s="381">
        <v>0</v>
      </c>
      <c r="O28" s="381">
        <f t="shared" si="0"/>
        <v>11699407.029999999</v>
      </c>
    </row>
    <row r="29" spans="1:15" s="30" customFormat="1" ht="15" customHeight="1" x14ac:dyDescent="0.35">
      <c r="A29" s="3">
        <v>21</v>
      </c>
      <c r="B29" s="463">
        <v>7</v>
      </c>
      <c r="C29" s="2" t="s">
        <v>46</v>
      </c>
      <c r="D29" s="462" t="s">
        <v>49</v>
      </c>
      <c r="E29" s="2">
        <v>360</v>
      </c>
      <c r="F29" s="464" t="s">
        <v>45</v>
      </c>
      <c r="G29" s="463" t="s">
        <v>48</v>
      </c>
      <c r="H29" s="2" t="s">
        <v>32</v>
      </c>
      <c r="I29" s="381">
        <v>31588803.190000001</v>
      </c>
      <c r="J29" s="381">
        <v>1019248.97</v>
      </c>
      <c r="K29" s="381">
        <v>1716587.76</v>
      </c>
      <c r="L29" s="381">
        <v>0</v>
      </c>
      <c r="M29" s="381">
        <v>0</v>
      </c>
      <c r="N29" s="381">
        <v>1711990.46</v>
      </c>
      <c r="O29" s="381">
        <f t="shared" si="0"/>
        <v>36036630.380000003</v>
      </c>
    </row>
    <row r="30" spans="1:15" s="30" customFormat="1" ht="15" customHeight="1" x14ac:dyDescent="0.35">
      <c r="A30" s="3">
        <v>22</v>
      </c>
      <c r="B30" s="463">
        <v>8</v>
      </c>
      <c r="C30" s="2" t="s">
        <v>46</v>
      </c>
      <c r="D30" s="462" t="s">
        <v>49</v>
      </c>
      <c r="E30" s="2">
        <v>2638</v>
      </c>
      <c r="F30" s="464" t="s">
        <v>50</v>
      </c>
      <c r="G30" s="463" t="s">
        <v>48</v>
      </c>
      <c r="H30" s="2" t="s">
        <v>32</v>
      </c>
      <c r="I30" s="381">
        <v>19267881.84</v>
      </c>
      <c r="J30" s="381">
        <v>540000</v>
      </c>
      <c r="K30" s="381">
        <v>891000</v>
      </c>
      <c r="L30" s="381">
        <v>0</v>
      </c>
      <c r="M30" s="381">
        <v>0</v>
      </c>
      <c r="N30" s="381">
        <v>0</v>
      </c>
      <c r="O30" s="381">
        <f t="shared" si="0"/>
        <v>20698881.84</v>
      </c>
    </row>
    <row r="31" spans="1:15" s="30" customFormat="1" ht="15" customHeight="1" x14ac:dyDescent="0.35">
      <c r="A31" s="3">
        <v>23</v>
      </c>
      <c r="B31" s="463">
        <v>8</v>
      </c>
      <c r="C31" s="2" t="s">
        <v>46</v>
      </c>
      <c r="D31" s="462" t="s">
        <v>49</v>
      </c>
      <c r="E31" s="2">
        <v>2798</v>
      </c>
      <c r="F31" s="464" t="s">
        <v>51</v>
      </c>
      <c r="G31" s="463" t="s">
        <v>48</v>
      </c>
      <c r="H31" s="2" t="s">
        <v>37</v>
      </c>
      <c r="I31" s="381">
        <v>420000</v>
      </c>
      <c r="J31" s="381">
        <v>0</v>
      </c>
      <c r="K31" s="381">
        <v>0</v>
      </c>
      <c r="L31" s="381">
        <v>0</v>
      </c>
      <c r="M31" s="381">
        <v>0</v>
      </c>
      <c r="N31" s="381">
        <v>0</v>
      </c>
      <c r="O31" s="381">
        <f t="shared" si="0"/>
        <v>420000</v>
      </c>
    </row>
    <row r="32" spans="1:15" s="30" customFormat="1" ht="15" customHeight="1" x14ac:dyDescent="0.35">
      <c r="A32" s="3">
        <v>24</v>
      </c>
      <c r="B32" s="463">
        <v>1</v>
      </c>
      <c r="C32" s="2" t="s">
        <v>46</v>
      </c>
      <c r="D32" s="462" t="s">
        <v>52</v>
      </c>
      <c r="E32" s="2">
        <v>499</v>
      </c>
      <c r="F32" s="462" t="s">
        <v>31</v>
      </c>
      <c r="G32" s="2" t="s">
        <v>48</v>
      </c>
      <c r="H32" s="2" t="s">
        <v>32</v>
      </c>
      <c r="I32" s="381">
        <v>6108428.1100000003</v>
      </c>
      <c r="J32" s="381">
        <v>552828</v>
      </c>
      <c r="K32" s="381">
        <v>255200</v>
      </c>
      <c r="L32" s="381">
        <v>0</v>
      </c>
      <c r="M32" s="381">
        <v>0</v>
      </c>
      <c r="N32" s="381">
        <v>27840</v>
      </c>
      <c r="O32" s="381">
        <f t="shared" si="0"/>
        <v>6944296.1100000003</v>
      </c>
    </row>
    <row r="33" spans="1:15" s="30" customFormat="1" ht="15" customHeight="1" x14ac:dyDescent="0.35">
      <c r="A33" s="3">
        <v>25</v>
      </c>
      <c r="B33" s="463">
        <v>2</v>
      </c>
      <c r="C33" s="2" t="s">
        <v>46</v>
      </c>
      <c r="D33" s="462" t="s">
        <v>52</v>
      </c>
      <c r="E33" s="2">
        <v>434</v>
      </c>
      <c r="F33" s="462" t="s">
        <v>34</v>
      </c>
      <c r="G33" s="2" t="s">
        <v>48</v>
      </c>
      <c r="H33" s="2" t="s">
        <v>32</v>
      </c>
      <c r="I33" s="381">
        <v>2580601.5299999998</v>
      </c>
      <c r="J33" s="381">
        <v>105100.01</v>
      </c>
      <c r="K33" s="381">
        <v>0</v>
      </c>
      <c r="L33" s="381">
        <v>0</v>
      </c>
      <c r="M33" s="381">
        <v>0</v>
      </c>
      <c r="N33" s="381">
        <v>0</v>
      </c>
      <c r="O33" s="381">
        <f t="shared" si="0"/>
        <v>2685701.5399999996</v>
      </c>
    </row>
    <row r="34" spans="1:15" s="30" customFormat="1" ht="15" customHeight="1" x14ac:dyDescent="0.35">
      <c r="A34" s="3">
        <v>26</v>
      </c>
      <c r="B34" s="463">
        <v>3</v>
      </c>
      <c r="C34" s="2" t="s">
        <v>46</v>
      </c>
      <c r="D34" s="462" t="s">
        <v>52</v>
      </c>
      <c r="E34" s="2">
        <v>101</v>
      </c>
      <c r="F34" s="462" t="s">
        <v>36</v>
      </c>
      <c r="G34" s="2" t="s">
        <v>48</v>
      </c>
      <c r="H34" s="2" t="s">
        <v>37</v>
      </c>
      <c r="I34" s="381">
        <v>3352652.46</v>
      </c>
      <c r="J34" s="381">
        <v>314996.83</v>
      </c>
      <c r="K34" s="381">
        <v>203547.73</v>
      </c>
      <c r="L34" s="381">
        <v>0</v>
      </c>
      <c r="M34" s="381">
        <v>0</v>
      </c>
      <c r="N34" s="381">
        <v>315135</v>
      </c>
      <c r="O34" s="381">
        <f t="shared" si="0"/>
        <v>4186332.02</v>
      </c>
    </row>
    <row r="35" spans="1:15" s="30" customFormat="1" ht="15" customHeight="1" x14ac:dyDescent="0.35">
      <c r="A35" s="3">
        <v>27</v>
      </c>
      <c r="B35" s="463">
        <v>4</v>
      </c>
      <c r="C35" s="2" t="s">
        <v>46</v>
      </c>
      <c r="D35" s="462" t="s">
        <v>52</v>
      </c>
      <c r="E35" s="2">
        <v>166</v>
      </c>
      <c r="F35" s="462" t="s">
        <v>39</v>
      </c>
      <c r="G35" s="2" t="s">
        <v>48</v>
      </c>
      <c r="H35" s="2" t="s">
        <v>32</v>
      </c>
      <c r="I35" s="381">
        <v>1744902.45</v>
      </c>
      <c r="J35" s="381">
        <v>128058.48</v>
      </c>
      <c r="K35" s="381">
        <v>124816</v>
      </c>
      <c r="L35" s="381">
        <v>0</v>
      </c>
      <c r="M35" s="381">
        <v>0</v>
      </c>
      <c r="N35" s="381">
        <v>150000</v>
      </c>
      <c r="O35" s="381">
        <f t="shared" si="0"/>
        <v>2147776.9299999997</v>
      </c>
    </row>
    <row r="36" spans="1:15" s="30" customFormat="1" ht="15" customHeight="1" x14ac:dyDescent="0.35">
      <c r="A36" s="3">
        <v>28</v>
      </c>
      <c r="B36" s="463">
        <v>5</v>
      </c>
      <c r="C36" s="2" t="s">
        <v>46</v>
      </c>
      <c r="D36" s="462" t="s">
        <v>52</v>
      </c>
      <c r="E36" s="2">
        <v>231</v>
      </c>
      <c r="F36" s="462" t="s">
        <v>41</v>
      </c>
      <c r="G36" s="2" t="s">
        <v>48</v>
      </c>
      <c r="H36" s="2" t="s">
        <v>32</v>
      </c>
      <c r="I36" s="381">
        <v>976495.03</v>
      </c>
      <c r="J36" s="381">
        <v>27320.27</v>
      </c>
      <c r="K36" s="381">
        <v>0</v>
      </c>
      <c r="L36" s="381">
        <v>0</v>
      </c>
      <c r="M36" s="381">
        <v>0</v>
      </c>
      <c r="N36" s="381">
        <v>0</v>
      </c>
      <c r="O36" s="381">
        <f t="shared" si="0"/>
        <v>1003815.3</v>
      </c>
    </row>
    <row r="37" spans="1:15" s="30" customFormat="1" ht="15" customHeight="1" x14ac:dyDescent="0.35">
      <c r="A37" s="3">
        <v>29</v>
      </c>
      <c r="B37" s="463">
        <v>6</v>
      </c>
      <c r="C37" s="2" t="s">
        <v>46</v>
      </c>
      <c r="D37" s="462" t="s">
        <v>52</v>
      </c>
      <c r="E37" s="2">
        <v>296</v>
      </c>
      <c r="F37" s="462" t="s">
        <v>43</v>
      </c>
      <c r="G37" s="2" t="s">
        <v>48</v>
      </c>
      <c r="H37" s="2" t="s">
        <v>32</v>
      </c>
      <c r="I37" s="381">
        <v>920775.54</v>
      </c>
      <c r="J37" s="381">
        <v>71384.73</v>
      </c>
      <c r="K37" s="381">
        <v>43478.879999999997</v>
      </c>
      <c r="L37" s="381">
        <v>0</v>
      </c>
      <c r="M37" s="381">
        <v>0</v>
      </c>
      <c r="N37" s="381">
        <v>0</v>
      </c>
      <c r="O37" s="381">
        <f t="shared" si="0"/>
        <v>1035639.15</v>
      </c>
    </row>
    <row r="38" spans="1:15" s="30" customFormat="1" ht="15" customHeight="1" x14ac:dyDescent="0.35">
      <c r="A38" s="3">
        <v>30</v>
      </c>
      <c r="B38" s="463">
        <v>7</v>
      </c>
      <c r="C38" s="2" t="s">
        <v>46</v>
      </c>
      <c r="D38" s="462" t="s">
        <v>52</v>
      </c>
      <c r="E38" s="2">
        <v>361</v>
      </c>
      <c r="F38" s="462" t="s">
        <v>45</v>
      </c>
      <c r="G38" s="2" t="s">
        <v>48</v>
      </c>
      <c r="H38" s="2" t="s">
        <v>32</v>
      </c>
      <c r="I38" s="381">
        <v>12255366.59</v>
      </c>
      <c r="J38" s="381">
        <v>1143299.8500000001</v>
      </c>
      <c r="K38" s="381">
        <v>772759.65</v>
      </c>
      <c r="L38" s="381">
        <v>0</v>
      </c>
      <c r="M38" s="381">
        <v>0</v>
      </c>
      <c r="N38" s="381">
        <v>173528</v>
      </c>
      <c r="O38" s="381">
        <f t="shared" si="0"/>
        <v>14344954.09</v>
      </c>
    </row>
    <row r="39" spans="1:15" s="30" customFormat="1" ht="15" customHeight="1" x14ac:dyDescent="0.35">
      <c r="A39" s="3">
        <v>31</v>
      </c>
      <c r="B39" s="463">
        <v>8</v>
      </c>
      <c r="C39" s="2" t="s">
        <v>46</v>
      </c>
      <c r="D39" s="462" t="s">
        <v>52</v>
      </c>
      <c r="E39" s="2">
        <v>765</v>
      </c>
      <c r="F39" s="468" t="s">
        <v>53</v>
      </c>
      <c r="G39" s="2" t="s">
        <v>48</v>
      </c>
      <c r="H39" s="2" t="s">
        <v>32</v>
      </c>
      <c r="I39" s="381">
        <v>637969.57999999996</v>
      </c>
      <c r="J39" s="381">
        <v>33371.71</v>
      </c>
      <c r="K39" s="381">
        <v>0</v>
      </c>
      <c r="L39" s="381">
        <v>0</v>
      </c>
      <c r="M39" s="381">
        <v>0</v>
      </c>
      <c r="N39" s="381">
        <v>0</v>
      </c>
      <c r="O39" s="381">
        <f t="shared" si="0"/>
        <v>671341.28999999992</v>
      </c>
    </row>
    <row r="40" spans="1:15" s="30" customFormat="1" ht="15" customHeight="1" x14ac:dyDescent="0.35">
      <c r="A40" s="3">
        <v>32</v>
      </c>
      <c r="B40" s="463">
        <v>8</v>
      </c>
      <c r="C40" s="2" t="s">
        <v>46</v>
      </c>
      <c r="D40" s="462" t="s">
        <v>52</v>
      </c>
      <c r="E40" s="2">
        <v>391</v>
      </c>
      <c r="F40" s="468" t="s">
        <v>54</v>
      </c>
      <c r="G40" s="2" t="s">
        <v>48</v>
      </c>
      <c r="H40" s="2" t="s">
        <v>32</v>
      </c>
      <c r="I40" s="381">
        <v>2214234.34</v>
      </c>
      <c r="J40" s="381">
        <v>7000</v>
      </c>
      <c r="K40" s="381">
        <v>17400</v>
      </c>
      <c r="L40" s="381">
        <v>0</v>
      </c>
      <c r="M40" s="381">
        <v>0</v>
      </c>
      <c r="N40" s="381">
        <v>0</v>
      </c>
      <c r="O40" s="381">
        <f t="shared" si="0"/>
        <v>2238634.34</v>
      </c>
    </row>
    <row r="41" spans="1:15" s="30" customFormat="1" ht="15" customHeight="1" x14ac:dyDescent="0.35">
      <c r="A41" s="3">
        <v>33</v>
      </c>
      <c r="B41" s="463">
        <v>8</v>
      </c>
      <c r="C41" s="2" t="s">
        <v>46</v>
      </c>
      <c r="D41" s="462" t="s">
        <v>52</v>
      </c>
      <c r="E41" s="2">
        <v>619</v>
      </c>
      <c r="F41" s="468" t="s">
        <v>55</v>
      </c>
      <c r="G41" s="2" t="s">
        <v>48</v>
      </c>
      <c r="H41" s="2" t="s">
        <v>32</v>
      </c>
      <c r="I41" s="381">
        <v>1253050.27</v>
      </c>
      <c r="J41" s="381">
        <v>0</v>
      </c>
      <c r="K41" s="381">
        <v>0</v>
      </c>
      <c r="L41" s="381">
        <v>0</v>
      </c>
      <c r="M41" s="381">
        <v>0</v>
      </c>
      <c r="N41" s="381">
        <v>0</v>
      </c>
      <c r="O41" s="381">
        <f t="shared" si="0"/>
        <v>1253050.27</v>
      </c>
    </row>
    <row r="42" spans="1:15" s="30" customFormat="1" ht="15" customHeight="1" x14ac:dyDescent="0.35">
      <c r="A42" s="3">
        <v>34</v>
      </c>
      <c r="B42" s="463">
        <v>8</v>
      </c>
      <c r="C42" s="2" t="s">
        <v>46</v>
      </c>
      <c r="D42" s="462" t="s">
        <v>52</v>
      </c>
      <c r="E42" s="2">
        <v>2718</v>
      </c>
      <c r="F42" s="462" t="s">
        <v>56</v>
      </c>
      <c r="G42" s="2" t="s">
        <v>48</v>
      </c>
      <c r="H42" s="2" t="s">
        <v>32</v>
      </c>
      <c r="I42" s="381">
        <v>1466410.53</v>
      </c>
      <c r="J42" s="381">
        <v>265139.20000000001</v>
      </c>
      <c r="K42" s="381">
        <v>127533.98</v>
      </c>
      <c r="L42" s="381">
        <v>0</v>
      </c>
      <c r="M42" s="381">
        <v>0</v>
      </c>
      <c r="N42" s="381">
        <v>0</v>
      </c>
      <c r="O42" s="381">
        <f t="shared" si="0"/>
        <v>1859083.71</v>
      </c>
    </row>
    <row r="43" spans="1:15" s="30" customFormat="1" ht="15" customHeight="1" x14ac:dyDescent="0.35">
      <c r="A43" s="3">
        <v>35</v>
      </c>
      <c r="B43" s="463">
        <v>8</v>
      </c>
      <c r="C43" s="2" t="s">
        <v>46</v>
      </c>
      <c r="D43" s="462" t="s">
        <v>52</v>
      </c>
      <c r="E43" s="2">
        <v>2838</v>
      </c>
      <c r="F43" s="462" t="s">
        <v>57</v>
      </c>
      <c r="G43" s="2" t="s">
        <v>48</v>
      </c>
      <c r="H43" s="2" t="s">
        <v>32</v>
      </c>
      <c r="I43" s="381">
        <v>311019.34000000003</v>
      </c>
      <c r="J43" s="381">
        <v>35692.35</v>
      </c>
      <c r="K43" s="381">
        <v>23011.34</v>
      </c>
      <c r="L43" s="381">
        <v>0</v>
      </c>
      <c r="M43" s="381">
        <v>0</v>
      </c>
      <c r="N43" s="381">
        <v>0</v>
      </c>
      <c r="O43" s="381">
        <f t="shared" si="0"/>
        <v>369723.03</v>
      </c>
    </row>
    <row r="44" spans="1:15" s="30" customFormat="1" ht="15" customHeight="1" x14ac:dyDescent="0.35">
      <c r="A44" s="3">
        <v>36</v>
      </c>
      <c r="B44" s="463">
        <v>8</v>
      </c>
      <c r="C44" s="2" t="s">
        <v>46</v>
      </c>
      <c r="D44" s="462" t="s">
        <v>52</v>
      </c>
      <c r="E44" s="2">
        <v>3098</v>
      </c>
      <c r="F44" s="462" t="s">
        <v>58</v>
      </c>
      <c r="G44" s="2" t="s">
        <v>48</v>
      </c>
      <c r="H44" s="2" t="s">
        <v>37</v>
      </c>
      <c r="I44" s="381">
        <v>692880.02</v>
      </c>
      <c r="J44" s="381">
        <v>0</v>
      </c>
      <c r="K44" s="381">
        <v>7020</v>
      </c>
      <c r="L44" s="381">
        <v>0</v>
      </c>
      <c r="M44" s="381">
        <v>0</v>
      </c>
      <c r="N44" s="381">
        <v>0</v>
      </c>
      <c r="O44" s="381">
        <f t="shared" si="0"/>
        <v>699900.02</v>
      </c>
    </row>
    <row r="45" spans="1:15" s="30" customFormat="1" ht="15" customHeight="1" x14ac:dyDescent="0.35">
      <c r="A45" s="3">
        <v>37</v>
      </c>
      <c r="B45" s="463">
        <v>1</v>
      </c>
      <c r="C45" s="2" t="s">
        <v>46</v>
      </c>
      <c r="D45" s="462" t="s">
        <v>59</v>
      </c>
      <c r="E45" s="2">
        <v>500</v>
      </c>
      <c r="F45" s="462" t="s">
        <v>31</v>
      </c>
      <c r="G45" s="2" t="s">
        <v>48</v>
      </c>
      <c r="H45" s="461" t="s">
        <v>32</v>
      </c>
      <c r="I45" s="381">
        <v>8874864.1199999992</v>
      </c>
      <c r="J45" s="381">
        <v>169600.39</v>
      </c>
      <c r="K45" s="381">
        <v>247319.41</v>
      </c>
      <c r="L45" s="381">
        <v>0</v>
      </c>
      <c r="M45" s="381">
        <v>0</v>
      </c>
      <c r="N45" s="381">
        <v>50789</v>
      </c>
      <c r="O45" s="381">
        <f t="shared" si="0"/>
        <v>9342572.9199999999</v>
      </c>
    </row>
    <row r="46" spans="1:15" s="30" customFormat="1" ht="15" customHeight="1" x14ac:dyDescent="0.35">
      <c r="A46" s="3">
        <v>38</v>
      </c>
      <c r="B46" s="463">
        <v>2</v>
      </c>
      <c r="C46" s="2" t="s">
        <v>46</v>
      </c>
      <c r="D46" s="462" t="s">
        <v>59</v>
      </c>
      <c r="E46" s="2">
        <v>435</v>
      </c>
      <c r="F46" s="462" t="s">
        <v>34</v>
      </c>
      <c r="G46" s="2" t="s">
        <v>48</v>
      </c>
      <c r="H46" s="461" t="s">
        <v>32</v>
      </c>
      <c r="I46" s="381">
        <v>15698391.539999999</v>
      </c>
      <c r="J46" s="381">
        <v>351092.85</v>
      </c>
      <c r="K46" s="381">
        <v>538896.92000000004</v>
      </c>
      <c r="L46" s="381">
        <v>0</v>
      </c>
      <c r="M46" s="381">
        <v>0</v>
      </c>
      <c r="N46" s="381">
        <v>0</v>
      </c>
      <c r="O46" s="381">
        <f t="shared" si="0"/>
        <v>16588381.309999999</v>
      </c>
    </row>
    <row r="47" spans="1:15" s="30" customFormat="1" ht="15" customHeight="1" x14ac:dyDescent="0.35">
      <c r="A47" s="3">
        <v>39</v>
      </c>
      <c r="B47" s="463">
        <v>3</v>
      </c>
      <c r="C47" s="2" t="s">
        <v>46</v>
      </c>
      <c r="D47" s="462" t="s">
        <v>59</v>
      </c>
      <c r="E47" s="2">
        <v>102</v>
      </c>
      <c r="F47" s="462" t="s">
        <v>36</v>
      </c>
      <c r="G47" s="2" t="s">
        <v>48</v>
      </c>
      <c r="H47" s="461" t="s">
        <v>37</v>
      </c>
      <c r="I47" s="381">
        <v>2062031.33</v>
      </c>
      <c r="J47" s="381">
        <v>182075.99</v>
      </c>
      <c r="K47" s="381">
        <v>134000</v>
      </c>
      <c r="L47" s="381">
        <v>0</v>
      </c>
      <c r="M47" s="381">
        <v>0</v>
      </c>
      <c r="N47" s="381">
        <v>71109.16</v>
      </c>
      <c r="O47" s="381">
        <f t="shared" si="0"/>
        <v>2449216.4800000004</v>
      </c>
    </row>
    <row r="48" spans="1:15" s="30" customFormat="1" ht="15" customHeight="1" x14ac:dyDescent="0.35">
      <c r="A48" s="3">
        <v>40</v>
      </c>
      <c r="B48" s="463">
        <v>4</v>
      </c>
      <c r="C48" s="2" t="s">
        <v>46</v>
      </c>
      <c r="D48" s="462" t="s">
        <v>59</v>
      </c>
      <c r="E48" s="2">
        <v>167</v>
      </c>
      <c r="F48" s="462" t="s">
        <v>39</v>
      </c>
      <c r="G48" s="2" t="s">
        <v>48</v>
      </c>
      <c r="H48" s="461" t="s">
        <v>32</v>
      </c>
      <c r="I48" s="381">
        <v>2937858.42</v>
      </c>
      <c r="J48" s="381">
        <v>0</v>
      </c>
      <c r="K48" s="381">
        <v>0</v>
      </c>
      <c r="L48" s="381">
        <v>0</v>
      </c>
      <c r="M48" s="381">
        <v>0</v>
      </c>
      <c r="N48" s="381">
        <v>0</v>
      </c>
      <c r="O48" s="381">
        <f t="shared" si="0"/>
        <v>2937858.42</v>
      </c>
    </row>
    <row r="49" spans="1:15" s="30" customFormat="1" ht="15" customHeight="1" x14ac:dyDescent="0.35">
      <c r="A49" s="3">
        <v>41</v>
      </c>
      <c r="B49" s="463">
        <v>5</v>
      </c>
      <c r="C49" s="2" t="s">
        <v>46</v>
      </c>
      <c r="D49" s="462" t="s">
        <v>59</v>
      </c>
      <c r="E49" s="2">
        <v>232</v>
      </c>
      <c r="F49" s="462" t="s">
        <v>41</v>
      </c>
      <c r="G49" s="2" t="s">
        <v>48</v>
      </c>
      <c r="H49" s="461" t="s">
        <v>32</v>
      </c>
      <c r="I49" s="381">
        <v>3590699.94</v>
      </c>
      <c r="J49" s="381">
        <v>0</v>
      </c>
      <c r="K49" s="381">
        <v>0</v>
      </c>
      <c r="L49" s="381">
        <v>0</v>
      </c>
      <c r="M49" s="381">
        <v>0</v>
      </c>
      <c r="N49" s="381">
        <v>0</v>
      </c>
      <c r="O49" s="381">
        <f t="shared" si="0"/>
        <v>3590699.94</v>
      </c>
    </row>
    <row r="50" spans="1:15" s="30" customFormat="1" ht="15" customHeight="1" x14ac:dyDescent="0.35">
      <c r="A50" s="3">
        <v>42</v>
      </c>
      <c r="B50" s="463">
        <v>6</v>
      </c>
      <c r="C50" s="2" t="s">
        <v>46</v>
      </c>
      <c r="D50" s="462" t="s">
        <v>59</v>
      </c>
      <c r="E50" s="2">
        <v>297</v>
      </c>
      <c r="F50" s="462" t="s">
        <v>43</v>
      </c>
      <c r="G50" s="2" t="s">
        <v>48</v>
      </c>
      <c r="H50" s="461" t="s">
        <v>32</v>
      </c>
      <c r="I50" s="381">
        <v>15394047.359999999</v>
      </c>
      <c r="J50" s="381">
        <v>325000</v>
      </c>
      <c r="K50" s="381">
        <v>495000</v>
      </c>
      <c r="L50" s="381">
        <v>0</v>
      </c>
      <c r="M50" s="381">
        <v>0</v>
      </c>
      <c r="N50" s="381">
        <v>0</v>
      </c>
      <c r="O50" s="381">
        <f t="shared" si="0"/>
        <v>16214047.359999999</v>
      </c>
    </row>
    <row r="51" spans="1:15" s="30" customFormat="1" ht="15" customHeight="1" x14ac:dyDescent="0.35">
      <c r="A51" s="3">
        <v>43</v>
      </c>
      <c r="B51" s="463">
        <v>7</v>
      </c>
      <c r="C51" s="2" t="s">
        <v>46</v>
      </c>
      <c r="D51" s="462" t="s">
        <v>59</v>
      </c>
      <c r="E51" s="2">
        <v>362</v>
      </c>
      <c r="F51" s="462" t="s">
        <v>45</v>
      </c>
      <c r="G51" s="2" t="s">
        <v>48</v>
      </c>
      <c r="H51" s="461" t="s">
        <v>32</v>
      </c>
      <c r="I51" s="381">
        <v>17889509.75</v>
      </c>
      <c r="J51" s="381">
        <v>634471.55000000005</v>
      </c>
      <c r="K51" s="381">
        <v>704799.11</v>
      </c>
      <c r="L51" s="381">
        <v>0</v>
      </c>
      <c r="M51" s="381">
        <v>0</v>
      </c>
      <c r="N51" s="381">
        <v>0</v>
      </c>
      <c r="O51" s="381">
        <f t="shared" si="0"/>
        <v>19228780.41</v>
      </c>
    </row>
    <row r="52" spans="1:15" s="30" customFormat="1" ht="15" customHeight="1" x14ac:dyDescent="0.35">
      <c r="A52" s="3">
        <v>44</v>
      </c>
      <c r="B52" s="463">
        <v>8</v>
      </c>
      <c r="C52" s="2" t="s">
        <v>46</v>
      </c>
      <c r="D52" s="462" t="s">
        <v>59</v>
      </c>
      <c r="E52" s="2">
        <v>3038</v>
      </c>
      <c r="F52" s="462" t="s">
        <v>60</v>
      </c>
      <c r="G52" s="2" t="s">
        <v>48</v>
      </c>
      <c r="H52" s="461" t="s">
        <v>66</v>
      </c>
      <c r="I52" s="381">
        <v>560471.80000000005</v>
      </c>
      <c r="J52" s="381">
        <v>12150</v>
      </c>
      <c r="K52" s="381">
        <v>22900</v>
      </c>
      <c r="L52" s="381">
        <v>0</v>
      </c>
      <c r="M52" s="381">
        <v>0</v>
      </c>
      <c r="N52" s="381">
        <v>0</v>
      </c>
      <c r="O52" s="381">
        <f t="shared" si="0"/>
        <v>595521.80000000005</v>
      </c>
    </row>
    <row r="53" spans="1:15" s="30" customFormat="1" ht="15" customHeight="1" x14ac:dyDescent="0.35">
      <c r="A53" s="3">
        <v>45</v>
      </c>
      <c r="B53" s="463">
        <v>8</v>
      </c>
      <c r="C53" s="2" t="s">
        <v>46</v>
      </c>
      <c r="D53" s="462" t="s">
        <v>59</v>
      </c>
      <c r="E53" s="2">
        <v>2839</v>
      </c>
      <c r="F53" s="462" t="s">
        <v>61</v>
      </c>
      <c r="G53" s="2" t="s">
        <v>48</v>
      </c>
      <c r="H53" s="461" t="s">
        <v>66</v>
      </c>
      <c r="I53" s="381">
        <v>568224.30000000005</v>
      </c>
      <c r="J53" s="381">
        <v>59600</v>
      </c>
      <c r="K53" s="381">
        <v>48328</v>
      </c>
      <c r="L53" s="381">
        <v>0</v>
      </c>
      <c r="M53" s="381">
        <v>0</v>
      </c>
      <c r="N53" s="381">
        <v>0</v>
      </c>
      <c r="O53" s="381">
        <f t="shared" si="0"/>
        <v>676152.3</v>
      </c>
    </row>
    <row r="54" spans="1:15" s="30" customFormat="1" ht="15" customHeight="1" x14ac:dyDescent="0.35">
      <c r="A54" s="3">
        <v>46</v>
      </c>
      <c r="B54" s="463">
        <v>8</v>
      </c>
      <c r="C54" s="2" t="s">
        <v>46</v>
      </c>
      <c r="D54" s="462" t="s">
        <v>59</v>
      </c>
      <c r="E54" s="2">
        <v>2858</v>
      </c>
      <c r="F54" s="462" t="s">
        <v>62</v>
      </c>
      <c r="G54" s="2" t="s">
        <v>48</v>
      </c>
      <c r="H54" s="461" t="s">
        <v>66</v>
      </c>
      <c r="I54" s="381">
        <v>646267.98</v>
      </c>
      <c r="J54" s="381">
        <v>10840</v>
      </c>
      <c r="K54" s="381">
        <v>22622</v>
      </c>
      <c r="L54" s="381">
        <v>0</v>
      </c>
      <c r="M54" s="381">
        <v>0</v>
      </c>
      <c r="N54" s="381">
        <v>0</v>
      </c>
      <c r="O54" s="381">
        <f t="shared" si="0"/>
        <v>679729.98</v>
      </c>
    </row>
    <row r="55" spans="1:15" s="30" customFormat="1" ht="15" customHeight="1" x14ac:dyDescent="0.35">
      <c r="A55" s="3">
        <v>47</v>
      </c>
      <c r="B55" s="463">
        <v>8</v>
      </c>
      <c r="C55" s="2" t="s">
        <v>46</v>
      </c>
      <c r="D55" s="462" t="s">
        <v>59</v>
      </c>
      <c r="E55" s="2">
        <v>3058</v>
      </c>
      <c r="F55" s="462" t="s">
        <v>63</v>
      </c>
      <c r="G55" s="2" t="s">
        <v>48</v>
      </c>
      <c r="H55" s="461" t="s">
        <v>66</v>
      </c>
      <c r="I55" s="381">
        <v>564966.24</v>
      </c>
      <c r="J55" s="381">
        <v>17842</v>
      </c>
      <c r="K55" s="381">
        <v>22335.8</v>
      </c>
      <c r="L55" s="381">
        <v>0</v>
      </c>
      <c r="M55" s="381">
        <v>0</v>
      </c>
      <c r="N55" s="381">
        <v>0</v>
      </c>
      <c r="O55" s="381">
        <f t="shared" si="0"/>
        <v>605144.04</v>
      </c>
    </row>
    <row r="56" spans="1:15" s="30" customFormat="1" ht="15" customHeight="1" x14ac:dyDescent="0.35">
      <c r="A56" s="3">
        <v>48</v>
      </c>
      <c r="B56" s="463">
        <v>1</v>
      </c>
      <c r="C56" s="2" t="s">
        <v>46</v>
      </c>
      <c r="D56" s="462" t="s">
        <v>64</v>
      </c>
      <c r="E56" s="2">
        <v>503</v>
      </c>
      <c r="F56" s="462" t="s">
        <v>31</v>
      </c>
      <c r="G56" s="2" t="s">
        <v>48</v>
      </c>
      <c r="H56" s="461" t="s">
        <v>32</v>
      </c>
      <c r="I56" s="381">
        <v>5874115.6500000004</v>
      </c>
      <c r="J56" s="381">
        <v>401116.4</v>
      </c>
      <c r="K56" s="381">
        <v>590303</v>
      </c>
      <c r="L56" s="381">
        <v>0</v>
      </c>
      <c r="M56" s="381">
        <v>0</v>
      </c>
      <c r="N56" s="381">
        <v>0</v>
      </c>
      <c r="O56" s="381">
        <f t="shared" si="0"/>
        <v>6865535.0500000007</v>
      </c>
    </row>
    <row r="57" spans="1:15" s="30" customFormat="1" ht="15" customHeight="1" x14ac:dyDescent="0.35">
      <c r="A57" s="3">
        <v>49</v>
      </c>
      <c r="B57" s="463">
        <v>2</v>
      </c>
      <c r="C57" s="2" t="s">
        <v>46</v>
      </c>
      <c r="D57" s="462" t="s">
        <v>64</v>
      </c>
      <c r="E57" s="2">
        <v>438</v>
      </c>
      <c r="F57" s="462" t="s">
        <v>34</v>
      </c>
      <c r="G57" s="2" t="s">
        <v>48</v>
      </c>
      <c r="H57" s="461" t="s">
        <v>32</v>
      </c>
      <c r="I57" s="381">
        <v>10951676.949999999</v>
      </c>
      <c r="J57" s="381">
        <v>0</v>
      </c>
      <c r="K57" s="381">
        <v>0</v>
      </c>
      <c r="L57" s="381">
        <v>0</v>
      </c>
      <c r="M57" s="381">
        <v>0</v>
      </c>
      <c r="N57" s="381">
        <v>0</v>
      </c>
      <c r="O57" s="381">
        <f t="shared" si="0"/>
        <v>10951676.949999999</v>
      </c>
    </row>
    <row r="58" spans="1:15" s="30" customFormat="1" ht="15" customHeight="1" x14ac:dyDescent="0.35">
      <c r="A58" s="3">
        <v>50</v>
      </c>
      <c r="B58" s="463">
        <v>3</v>
      </c>
      <c r="C58" s="2" t="s">
        <v>46</v>
      </c>
      <c r="D58" s="462" t="s">
        <v>64</v>
      </c>
      <c r="E58" s="2">
        <v>105</v>
      </c>
      <c r="F58" s="462" t="s">
        <v>36</v>
      </c>
      <c r="G58" s="2" t="s">
        <v>48</v>
      </c>
      <c r="H58" s="461" t="s">
        <v>37</v>
      </c>
      <c r="I58" s="381">
        <v>2395583.84</v>
      </c>
      <c r="J58" s="381">
        <v>145380</v>
      </c>
      <c r="K58" s="381">
        <v>272410.42</v>
      </c>
      <c r="L58" s="381">
        <v>0</v>
      </c>
      <c r="M58" s="381">
        <v>0</v>
      </c>
      <c r="N58" s="381">
        <v>230629</v>
      </c>
      <c r="O58" s="381">
        <f t="shared" si="0"/>
        <v>3044003.26</v>
      </c>
    </row>
    <row r="59" spans="1:15" s="30" customFormat="1" ht="15" customHeight="1" x14ac:dyDescent="0.35">
      <c r="A59" s="3">
        <v>51</v>
      </c>
      <c r="B59" s="463">
        <v>4</v>
      </c>
      <c r="C59" s="2" t="s">
        <v>46</v>
      </c>
      <c r="D59" s="462" t="s">
        <v>64</v>
      </c>
      <c r="E59" s="2">
        <v>170</v>
      </c>
      <c r="F59" s="462" t="s">
        <v>39</v>
      </c>
      <c r="G59" s="2" t="s">
        <v>48</v>
      </c>
      <c r="H59" s="461" t="s">
        <v>32</v>
      </c>
      <c r="I59" s="381">
        <v>9446000.8699999992</v>
      </c>
      <c r="J59" s="381">
        <v>575000</v>
      </c>
      <c r="K59" s="381">
        <v>679369.99</v>
      </c>
      <c r="L59" s="381">
        <v>0</v>
      </c>
      <c r="M59" s="381">
        <v>0</v>
      </c>
      <c r="N59" s="381">
        <v>0</v>
      </c>
      <c r="O59" s="381">
        <f t="shared" si="0"/>
        <v>10700370.859999999</v>
      </c>
    </row>
    <row r="60" spans="1:15" s="30" customFormat="1" ht="15" customHeight="1" x14ac:dyDescent="0.35">
      <c r="A60" s="3">
        <v>52</v>
      </c>
      <c r="B60" s="463">
        <v>5</v>
      </c>
      <c r="C60" s="2" t="s">
        <v>46</v>
      </c>
      <c r="D60" s="462" t="s">
        <v>64</v>
      </c>
      <c r="E60" s="2">
        <v>235</v>
      </c>
      <c r="F60" s="462" t="s">
        <v>41</v>
      </c>
      <c r="G60" s="2" t="s">
        <v>48</v>
      </c>
      <c r="H60" s="461" t="s">
        <v>32</v>
      </c>
      <c r="I60" s="381">
        <v>17280188.140000001</v>
      </c>
      <c r="J60" s="381">
        <v>1290000</v>
      </c>
      <c r="K60" s="381">
        <v>2034000</v>
      </c>
      <c r="L60" s="381">
        <v>0</v>
      </c>
      <c r="M60" s="381">
        <v>0</v>
      </c>
      <c r="N60" s="381">
        <v>0</v>
      </c>
      <c r="O60" s="381">
        <f t="shared" si="0"/>
        <v>20604188.140000001</v>
      </c>
    </row>
    <row r="61" spans="1:15" s="30" customFormat="1" ht="15" customHeight="1" x14ac:dyDescent="0.35">
      <c r="A61" s="3">
        <v>53</v>
      </c>
      <c r="B61" s="463">
        <v>6</v>
      </c>
      <c r="C61" s="2" t="s">
        <v>46</v>
      </c>
      <c r="D61" s="462" t="s">
        <v>64</v>
      </c>
      <c r="E61" s="2">
        <v>300</v>
      </c>
      <c r="F61" s="462" t="s">
        <v>43</v>
      </c>
      <c r="G61" s="2" t="s">
        <v>48</v>
      </c>
      <c r="H61" s="461" t="s">
        <v>32</v>
      </c>
      <c r="I61" s="381">
        <v>2315311.31</v>
      </c>
      <c r="J61" s="381">
        <v>144450.66</v>
      </c>
      <c r="K61" s="381">
        <v>168526</v>
      </c>
      <c r="L61" s="381">
        <v>0</v>
      </c>
      <c r="M61" s="381">
        <v>0</v>
      </c>
      <c r="N61" s="381">
        <v>0</v>
      </c>
      <c r="O61" s="381">
        <f t="shared" si="0"/>
        <v>2628287.9700000002</v>
      </c>
    </row>
    <row r="62" spans="1:15" s="30" customFormat="1" ht="15" customHeight="1" x14ac:dyDescent="0.35">
      <c r="A62" s="3">
        <v>54</v>
      </c>
      <c r="B62" s="463">
        <v>7</v>
      </c>
      <c r="C62" s="2" t="s">
        <v>46</v>
      </c>
      <c r="D62" s="462" t="s">
        <v>64</v>
      </c>
      <c r="E62" s="2">
        <v>365</v>
      </c>
      <c r="F62" s="462" t="s">
        <v>45</v>
      </c>
      <c r="G62" s="2" t="s">
        <v>48</v>
      </c>
      <c r="H62" s="461" t="s">
        <v>32</v>
      </c>
      <c r="I62" s="381">
        <v>40486710.090000004</v>
      </c>
      <c r="J62" s="381">
        <v>1970239.12</v>
      </c>
      <c r="K62" s="381">
        <v>3339305.08</v>
      </c>
      <c r="L62" s="381">
        <v>0</v>
      </c>
      <c r="M62" s="381">
        <v>0</v>
      </c>
      <c r="N62" s="381">
        <v>0</v>
      </c>
      <c r="O62" s="381">
        <f t="shared" si="0"/>
        <v>45796254.289999999</v>
      </c>
    </row>
    <row r="63" spans="1:15" s="30" customFormat="1" ht="15" customHeight="1" x14ac:dyDescent="0.35">
      <c r="A63" s="3">
        <v>55</v>
      </c>
      <c r="B63" s="463">
        <v>8</v>
      </c>
      <c r="C63" s="2" t="s">
        <v>46</v>
      </c>
      <c r="D63" s="462" t="s">
        <v>64</v>
      </c>
      <c r="E63" s="2">
        <v>392</v>
      </c>
      <c r="F63" s="462" t="s">
        <v>65</v>
      </c>
      <c r="G63" s="2" t="s">
        <v>48</v>
      </c>
      <c r="H63" s="461" t="s">
        <v>66</v>
      </c>
      <c r="I63" s="381">
        <v>13969688.23</v>
      </c>
      <c r="J63" s="381">
        <v>963240.01</v>
      </c>
      <c r="K63" s="381">
        <v>1444872</v>
      </c>
      <c r="L63" s="381">
        <v>0</v>
      </c>
      <c r="M63" s="381">
        <v>0</v>
      </c>
      <c r="N63" s="381">
        <v>0</v>
      </c>
      <c r="O63" s="381">
        <f t="shared" si="0"/>
        <v>16377800.24</v>
      </c>
    </row>
    <row r="64" spans="1:15" s="30" customFormat="1" ht="15" customHeight="1" x14ac:dyDescent="0.35">
      <c r="A64" s="3">
        <v>56</v>
      </c>
      <c r="B64" s="463">
        <v>8</v>
      </c>
      <c r="C64" s="2" t="s">
        <v>46</v>
      </c>
      <c r="D64" s="462" t="s">
        <v>64</v>
      </c>
      <c r="E64" s="2">
        <v>393</v>
      </c>
      <c r="F64" s="462" t="s">
        <v>67</v>
      </c>
      <c r="G64" s="2" t="s">
        <v>48</v>
      </c>
      <c r="H64" s="461" t="s">
        <v>66</v>
      </c>
      <c r="I64" s="381">
        <v>12760757.85</v>
      </c>
      <c r="J64" s="381">
        <v>1171500</v>
      </c>
      <c r="K64" s="381">
        <v>998820.28</v>
      </c>
      <c r="L64" s="381">
        <v>0</v>
      </c>
      <c r="M64" s="381">
        <v>0</v>
      </c>
      <c r="N64" s="381">
        <v>0</v>
      </c>
      <c r="O64" s="381">
        <f t="shared" si="0"/>
        <v>14931078.129999999</v>
      </c>
    </row>
    <row r="65" spans="1:15" s="30" customFormat="1" ht="15" customHeight="1" x14ac:dyDescent="0.35">
      <c r="A65" s="3">
        <v>57</v>
      </c>
      <c r="B65" s="463">
        <v>8</v>
      </c>
      <c r="C65" s="2" t="s">
        <v>46</v>
      </c>
      <c r="D65" s="462" t="s">
        <v>64</v>
      </c>
      <c r="E65" s="2">
        <v>1078</v>
      </c>
      <c r="F65" s="462" t="s">
        <v>68</v>
      </c>
      <c r="G65" s="2" t="s">
        <v>48</v>
      </c>
      <c r="H65" s="461" t="s">
        <v>66</v>
      </c>
      <c r="I65" s="381">
        <v>4042580.72</v>
      </c>
      <c r="J65" s="381">
        <v>533600.03</v>
      </c>
      <c r="K65" s="381">
        <v>533000</v>
      </c>
      <c r="L65" s="381">
        <v>0</v>
      </c>
      <c r="M65" s="381">
        <v>0</v>
      </c>
      <c r="N65" s="381">
        <v>0</v>
      </c>
      <c r="O65" s="381">
        <f t="shared" si="0"/>
        <v>5109180.75</v>
      </c>
    </row>
    <row r="66" spans="1:15" s="30" customFormat="1" ht="15" customHeight="1" x14ac:dyDescent="0.35">
      <c r="A66" s="3">
        <v>58</v>
      </c>
      <c r="B66" s="463">
        <v>8</v>
      </c>
      <c r="C66" s="2" t="s">
        <v>46</v>
      </c>
      <c r="D66" s="462" t="s">
        <v>64</v>
      </c>
      <c r="E66" s="2">
        <v>2578</v>
      </c>
      <c r="F66" s="462" t="s">
        <v>69</v>
      </c>
      <c r="G66" s="2" t="s">
        <v>48</v>
      </c>
      <c r="H66" s="461" t="s">
        <v>66</v>
      </c>
      <c r="I66" s="381">
        <v>15012013.9</v>
      </c>
      <c r="J66" s="381">
        <v>1452620</v>
      </c>
      <c r="K66" s="381">
        <v>1683100</v>
      </c>
      <c r="L66" s="381">
        <v>0</v>
      </c>
      <c r="M66" s="381">
        <v>0</v>
      </c>
      <c r="N66" s="381">
        <v>0</v>
      </c>
      <c r="O66" s="381">
        <f t="shared" si="0"/>
        <v>18147733.899999999</v>
      </c>
    </row>
    <row r="67" spans="1:15" s="30" customFormat="1" ht="15" customHeight="1" x14ac:dyDescent="0.35">
      <c r="A67" s="3">
        <v>59</v>
      </c>
      <c r="B67" s="463">
        <v>8</v>
      </c>
      <c r="C67" s="2" t="s">
        <v>46</v>
      </c>
      <c r="D67" s="462" t="s">
        <v>64</v>
      </c>
      <c r="E67" s="2">
        <v>2559</v>
      </c>
      <c r="F67" s="462" t="s">
        <v>70</v>
      </c>
      <c r="G67" s="2" t="s">
        <v>48</v>
      </c>
      <c r="H67" s="461" t="s">
        <v>32</v>
      </c>
      <c r="I67" s="381">
        <v>9224454.1600000001</v>
      </c>
      <c r="J67" s="381">
        <v>876466</v>
      </c>
      <c r="K67" s="381">
        <v>1060826.68</v>
      </c>
      <c r="L67" s="381">
        <v>0</v>
      </c>
      <c r="M67" s="381">
        <v>0</v>
      </c>
      <c r="N67" s="381">
        <v>0</v>
      </c>
      <c r="O67" s="381">
        <f t="shared" si="0"/>
        <v>11161746.84</v>
      </c>
    </row>
    <row r="68" spans="1:15" s="30" customFormat="1" ht="15" customHeight="1" x14ac:dyDescent="0.35">
      <c r="A68" s="3">
        <v>60</v>
      </c>
      <c r="B68" s="463">
        <v>8</v>
      </c>
      <c r="C68" s="2" t="s">
        <v>46</v>
      </c>
      <c r="D68" s="462" t="s">
        <v>64</v>
      </c>
      <c r="E68" s="2">
        <v>738</v>
      </c>
      <c r="F68" s="462" t="s">
        <v>71</v>
      </c>
      <c r="G68" s="2" t="s">
        <v>48</v>
      </c>
      <c r="H68" s="2" t="s">
        <v>37</v>
      </c>
      <c r="I68" s="381">
        <v>2891091.71</v>
      </c>
      <c r="J68" s="381">
        <v>0</v>
      </c>
      <c r="K68" s="381">
        <v>0</v>
      </c>
      <c r="L68" s="381">
        <v>0</v>
      </c>
      <c r="M68" s="381">
        <v>0</v>
      </c>
      <c r="N68" s="381">
        <v>0</v>
      </c>
      <c r="O68" s="381">
        <f t="shared" si="0"/>
        <v>2891091.71</v>
      </c>
    </row>
    <row r="69" spans="1:15" s="30" customFormat="1" ht="15" customHeight="1" x14ac:dyDescent="0.35">
      <c r="A69" s="3">
        <v>61</v>
      </c>
      <c r="B69" s="463">
        <v>8</v>
      </c>
      <c r="C69" s="2" t="s">
        <v>46</v>
      </c>
      <c r="D69" s="462" t="s">
        <v>64</v>
      </c>
      <c r="E69" s="2">
        <v>1978</v>
      </c>
      <c r="F69" s="462" t="s">
        <v>72</v>
      </c>
      <c r="G69" s="2" t="s">
        <v>48</v>
      </c>
      <c r="H69" s="2" t="s">
        <v>37</v>
      </c>
      <c r="I69" s="381">
        <v>0</v>
      </c>
      <c r="J69" s="381">
        <v>0</v>
      </c>
      <c r="K69" s="381">
        <v>0</v>
      </c>
      <c r="L69" s="381">
        <v>0</v>
      </c>
      <c r="M69" s="381">
        <v>0</v>
      </c>
      <c r="N69" s="381">
        <v>0</v>
      </c>
      <c r="O69" s="381">
        <f t="shared" si="0"/>
        <v>0</v>
      </c>
    </row>
    <row r="70" spans="1:15" s="30" customFormat="1" ht="15" customHeight="1" x14ac:dyDescent="0.35">
      <c r="A70" s="3">
        <v>62</v>
      </c>
      <c r="B70" s="463">
        <v>1</v>
      </c>
      <c r="C70" s="2" t="s">
        <v>46</v>
      </c>
      <c r="D70" s="462" t="s">
        <v>73</v>
      </c>
      <c r="E70" s="2">
        <v>504</v>
      </c>
      <c r="F70" s="462" t="s">
        <v>31</v>
      </c>
      <c r="G70" s="2" t="s">
        <v>48</v>
      </c>
      <c r="H70" s="2" t="s">
        <v>32</v>
      </c>
      <c r="I70" s="381">
        <v>71461217.909999996</v>
      </c>
      <c r="J70" s="381">
        <v>2580488.9500000002</v>
      </c>
      <c r="K70" s="381">
        <v>4141876</v>
      </c>
      <c r="L70" s="381">
        <v>0</v>
      </c>
      <c r="M70" s="381">
        <v>0</v>
      </c>
      <c r="N70" s="381">
        <v>0</v>
      </c>
      <c r="O70" s="381">
        <f t="shared" si="0"/>
        <v>78183582.859999999</v>
      </c>
    </row>
    <row r="71" spans="1:15" s="30" customFormat="1" ht="15" customHeight="1" x14ac:dyDescent="0.35">
      <c r="A71" s="3">
        <v>63</v>
      </c>
      <c r="B71" s="463">
        <v>2</v>
      </c>
      <c r="C71" s="2" t="s">
        <v>46</v>
      </c>
      <c r="D71" s="462" t="s">
        <v>73</v>
      </c>
      <c r="E71" s="2">
        <v>439</v>
      </c>
      <c r="F71" s="462" t="s">
        <v>34</v>
      </c>
      <c r="G71" s="2" t="s">
        <v>48</v>
      </c>
      <c r="H71" s="2" t="s">
        <v>32</v>
      </c>
      <c r="I71" s="381">
        <v>27221607.09</v>
      </c>
      <c r="J71" s="381">
        <v>2197054.66</v>
      </c>
      <c r="K71" s="381">
        <v>2549660</v>
      </c>
      <c r="L71" s="381">
        <v>0</v>
      </c>
      <c r="M71" s="381">
        <v>0</v>
      </c>
      <c r="N71" s="381">
        <v>0</v>
      </c>
      <c r="O71" s="381">
        <f t="shared" si="0"/>
        <v>31968321.75</v>
      </c>
    </row>
    <row r="72" spans="1:15" s="30" customFormat="1" ht="15" customHeight="1" x14ac:dyDescent="0.35">
      <c r="A72" s="3">
        <v>64</v>
      </c>
      <c r="B72" s="463">
        <v>3</v>
      </c>
      <c r="C72" s="2" t="s">
        <v>46</v>
      </c>
      <c r="D72" s="462" t="s">
        <v>73</v>
      </c>
      <c r="E72" s="2">
        <v>106</v>
      </c>
      <c r="F72" s="462" t="s">
        <v>36</v>
      </c>
      <c r="G72" s="2" t="s">
        <v>48</v>
      </c>
      <c r="H72" s="2" t="s">
        <v>37</v>
      </c>
      <c r="I72" s="381">
        <v>714353.92</v>
      </c>
      <c r="J72" s="381">
        <v>0</v>
      </c>
      <c r="K72" s="381">
        <v>0</v>
      </c>
      <c r="L72" s="381">
        <v>0</v>
      </c>
      <c r="M72" s="381">
        <v>0</v>
      </c>
      <c r="N72" s="381">
        <v>46240</v>
      </c>
      <c r="O72" s="381">
        <f t="shared" si="0"/>
        <v>760593.92000000004</v>
      </c>
    </row>
    <row r="73" spans="1:15" s="30" customFormat="1" ht="15" customHeight="1" x14ac:dyDescent="0.35">
      <c r="A73" s="3">
        <v>65</v>
      </c>
      <c r="B73" s="463">
        <v>4</v>
      </c>
      <c r="C73" s="2" t="s">
        <v>46</v>
      </c>
      <c r="D73" s="462" t="s">
        <v>73</v>
      </c>
      <c r="E73" s="2">
        <v>171</v>
      </c>
      <c r="F73" s="462" t="s">
        <v>39</v>
      </c>
      <c r="G73" s="2" t="s">
        <v>48</v>
      </c>
      <c r="H73" s="2" t="s">
        <v>32</v>
      </c>
      <c r="I73" s="381">
        <v>162470.34</v>
      </c>
      <c r="J73" s="381">
        <v>0</v>
      </c>
      <c r="K73" s="381">
        <v>0</v>
      </c>
      <c r="L73" s="381">
        <v>0</v>
      </c>
      <c r="M73" s="381">
        <v>0</v>
      </c>
      <c r="N73" s="381">
        <v>0</v>
      </c>
      <c r="O73" s="381">
        <f t="shared" si="0"/>
        <v>162470.34</v>
      </c>
    </row>
    <row r="74" spans="1:15" s="30" customFormat="1" ht="15" customHeight="1" x14ac:dyDescent="0.35">
      <c r="A74" s="3">
        <v>66</v>
      </c>
      <c r="B74" s="463">
        <v>5</v>
      </c>
      <c r="C74" s="2" t="s">
        <v>46</v>
      </c>
      <c r="D74" s="462" t="s">
        <v>73</v>
      </c>
      <c r="E74" s="2">
        <v>236</v>
      </c>
      <c r="F74" s="462" t="s">
        <v>41</v>
      </c>
      <c r="G74" s="2" t="s">
        <v>48</v>
      </c>
      <c r="H74" s="2" t="s">
        <v>32</v>
      </c>
      <c r="I74" s="381">
        <v>0</v>
      </c>
      <c r="J74" s="381">
        <v>0</v>
      </c>
      <c r="K74" s="381">
        <v>0</v>
      </c>
      <c r="L74" s="381">
        <v>0</v>
      </c>
      <c r="M74" s="381">
        <v>0</v>
      </c>
      <c r="N74" s="381">
        <v>0</v>
      </c>
      <c r="O74" s="381">
        <f t="shared" ref="O74:O137" si="1">+I74+J74+K74+L74+M74+N74</f>
        <v>0</v>
      </c>
    </row>
    <row r="75" spans="1:15" s="30" customFormat="1" ht="15" customHeight="1" x14ac:dyDescent="0.35">
      <c r="A75" s="3">
        <v>67</v>
      </c>
      <c r="B75" s="463">
        <v>6</v>
      </c>
      <c r="C75" s="2" t="s">
        <v>46</v>
      </c>
      <c r="D75" s="462" t="s">
        <v>73</v>
      </c>
      <c r="E75" s="2">
        <v>301</v>
      </c>
      <c r="F75" s="462" t="s">
        <v>43</v>
      </c>
      <c r="G75" s="2" t="s">
        <v>48</v>
      </c>
      <c r="H75" s="2" t="s">
        <v>32</v>
      </c>
      <c r="I75" s="381">
        <v>22010125.66</v>
      </c>
      <c r="J75" s="381">
        <v>788121.06</v>
      </c>
      <c r="K75" s="381">
        <v>1287275.3600000001</v>
      </c>
      <c r="L75" s="381">
        <v>0</v>
      </c>
      <c r="M75" s="381">
        <v>0</v>
      </c>
      <c r="N75" s="381">
        <v>149920.41</v>
      </c>
      <c r="O75" s="381">
        <f t="shared" si="1"/>
        <v>24235442.489999998</v>
      </c>
    </row>
    <row r="76" spans="1:15" s="30" customFormat="1" ht="15" customHeight="1" x14ac:dyDescent="0.35">
      <c r="A76" s="3">
        <v>68</v>
      </c>
      <c r="B76" s="463">
        <v>7</v>
      </c>
      <c r="C76" s="2" t="s">
        <v>46</v>
      </c>
      <c r="D76" s="462" t="s">
        <v>73</v>
      </c>
      <c r="E76" s="2">
        <v>366</v>
      </c>
      <c r="F76" s="462" t="s">
        <v>45</v>
      </c>
      <c r="G76" s="2" t="s">
        <v>48</v>
      </c>
      <c r="H76" s="2" t="s">
        <v>32</v>
      </c>
      <c r="I76" s="381">
        <v>77582460.409999996</v>
      </c>
      <c r="J76" s="381">
        <v>1735244.88</v>
      </c>
      <c r="K76" s="381">
        <v>2716794.85</v>
      </c>
      <c r="L76" s="381">
        <v>0</v>
      </c>
      <c r="M76" s="381">
        <v>0</v>
      </c>
      <c r="N76" s="381">
        <v>0</v>
      </c>
      <c r="O76" s="381">
        <f t="shared" si="1"/>
        <v>82034500.139999986</v>
      </c>
    </row>
    <row r="77" spans="1:15" s="30" customFormat="1" ht="15" customHeight="1" x14ac:dyDescent="0.35">
      <c r="A77" s="3">
        <v>69</v>
      </c>
      <c r="B77" s="463">
        <v>8</v>
      </c>
      <c r="C77" s="2" t="s">
        <v>46</v>
      </c>
      <c r="D77" s="462" t="s">
        <v>73</v>
      </c>
      <c r="E77" s="2">
        <v>2918</v>
      </c>
      <c r="F77" s="462" t="s">
        <v>74</v>
      </c>
      <c r="G77" s="2" t="s">
        <v>48</v>
      </c>
      <c r="H77" s="2" t="s">
        <v>37</v>
      </c>
      <c r="I77" s="381">
        <v>1798505.63</v>
      </c>
      <c r="J77" s="381">
        <v>66000</v>
      </c>
      <c r="K77" s="381">
        <v>175000.68</v>
      </c>
      <c r="L77" s="381">
        <v>0</v>
      </c>
      <c r="M77" s="381">
        <v>0</v>
      </c>
      <c r="N77" s="381">
        <v>29000</v>
      </c>
      <c r="O77" s="381">
        <f t="shared" si="1"/>
        <v>2068506.3099999998</v>
      </c>
    </row>
    <row r="78" spans="1:15" s="30" customFormat="1" ht="15" customHeight="1" x14ac:dyDescent="0.35">
      <c r="A78" s="3">
        <v>70</v>
      </c>
      <c r="B78" s="463">
        <v>8</v>
      </c>
      <c r="C78" s="2" t="s">
        <v>46</v>
      </c>
      <c r="D78" s="462" t="s">
        <v>73</v>
      </c>
      <c r="E78" s="2">
        <v>2919</v>
      </c>
      <c r="F78" s="462" t="s">
        <v>75</v>
      </c>
      <c r="G78" s="2" t="s">
        <v>48</v>
      </c>
      <c r="H78" s="2" t="s">
        <v>37</v>
      </c>
      <c r="I78" s="381">
        <v>2284564.58</v>
      </c>
      <c r="J78" s="381">
        <v>144973.75</v>
      </c>
      <c r="K78" s="381">
        <v>238974.22</v>
      </c>
      <c r="L78" s="381">
        <v>0</v>
      </c>
      <c r="M78" s="381">
        <v>0</v>
      </c>
      <c r="N78" s="381">
        <v>0</v>
      </c>
      <c r="O78" s="381">
        <f t="shared" si="1"/>
        <v>2668512.5500000003</v>
      </c>
    </row>
    <row r="79" spans="1:15" s="30" customFormat="1" ht="15" customHeight="1" x14ac:dyDescent="0.35">
      <c r="A79" s="3">
        <v>71</v>
      </c>
      <c r="B79" s="463">
        <v>1</v>
      </c>
      <c r="C79" s="2" t="s">
        <v>46</v>
      </c>
      <c r="D79" s="462" t="s">
        <v>76</v>
      </c>
      <c r="E79" s="2">
        <v>505</v>
      </c>
      <c r="F79" s="462" t="s">
        <v>31</v>
      </c>
      <c r="G79" s="2" t="s">
        <v>48</v>
      </c>
      <c r="H79" s="2" t="s">
        <v>32</v>
      </c>
      <c r="I79" s="381">
        <v>86388812.150000006</v>
      </c>
      <c r="J79" s="381">
        <v>8868000</v>
      </c>
      <c r="K79" s="381">
        <v>21132083</v>
      </c>
      <c r="L79" s="381">
        <v>0</v>
      </c>
      <c r="M79" s="381">
        <v>2620605.52</v>
      </c>
      <c r="N79" s="381">
        <v>4099485.52</v>
      </c>
      <c r="O79" s="381">
        <f t="shared" si="1"/>
        <v>123108986.19</v>
      </c>
    </row>
    <row r="80" spans="1:15" s="30" customFormat="1" ht="15" customHeight="1" x14ac:dyDescent="0.35">
      <c r="A80" s="3">
        <v>72</v>
      </c>
      <c r="B80" s="463">
        <v>2</v>
      </c>
      <c r="C80" s="2" t="s">
        <v>46</v>
      </c>
      <c r="D80" s="462" t="s">
        <v>76</v>
      </c>
      <c r="E80" s="2">
        <v>440</v>
      </c>
      <c r="F80" s="462" t="s">
        <v>34</v>
      </c>
      <c r="G80" s="2" t="s">
        <v>48</v>
      </c>
      <c r="H80" s="2" t="s">
        <v>32</v>
      </c>
      <c r="I80" s="381">
        <v>70537524.489999995</v>
      </c>
      <c r="J80" s="381">
        <v>5048480</v>
      </c>
      <c r="K80" s="381">
        <v>6352343.4199999999</v>
      </c>
      <c r="L80" s="381">
        <v>0</v>
      </c>
      <c r="M80" s="381">
        <v>0</v>
      </c>
      <c r="N80" s="381">
        <v>0</v>
      </c>
      <c r="O80" s="381">
        <f t="shared" si="1"/>
        <v>81938347.909999996</v>
      </c>
    </row>
    <row r="81" spans="1:15" s="30" customFormat="1" ht="15" customHeight="1" x14ac:dyDescent="0.35">
      <c r="A81" s="3">
        <v>73</v>
      </c>
      <c r="B81" s="463">
        <v>3</v>
      </c>
      <c r="C81" s="2" t="s">
        <v>46</v>
      </c>
      <c r="D81" s="462" t="s">
        <v>76</v>
      </c>
      <c r="E81" s="2">
        <v>107</v>
      </c>
      <c r="F81" s="462" t="s">
        <v>36</v>
      </c>
      <c r="G81" s="2" t="s">
        <v>48</v>
      </c>
      <c r="H81" s="461" t="s">
        <v>37</v>
      </c>
      <c r="I81" s="381">
        <v>34285012.890000001</v>
      </c>
      <c r="J81" s="381">
        <v>0</v>
      </c>
      <c r="K81" s="381">
        <v>663566.4</v>
      </c>
      <c r="L81" s="381">
        <v>0</v>
      </c>
      <c r="M81" s="381">
        <v>0</v>
      </c>
      <c r="N81" s="381">
        <v>1928040.8</v>
      </c>
      <c r="O81" s="381">
        <f t="shared" si="1"/>
        <v>36876620.089999996</v>
      </c>
    </row>
    <row r="82" spans="1:15" s="30" customFormat="1" ht="15" customHeight="1" x14ac:dyDescent="0.35">
      <c r="A82" s="3">
        <v>74</v>
      </c>
      <c r="B82" s="463">
        <v>4</v>
      </c>
      <c r="C82" s="2" t="s">
        <v>46</v>
      </c>
      <c r="D82" s="462" t="s">
        <v>76</v>
      </c>
      <c r="E82" s="2">
        <v>172</v>
      </c>
      <c r="F82" s="462" t="s">
        <v>39</v>
      </c>
      <c r="G82" s="2" t="s">
        <v>48</v>
      </c>
      <c r="H82" s="2" t="s">
        <v>32</v>
      </c>
      <c r="I82" s="381">
        <v>6020172.2800000003</v>
      </c>
      <c r="J82" s="381">
        <v>0</v>
      </c>
      <c r="K82" s="381">
        <v>0</v>
      </c>
      <c r="L82" s="381">
        <v>0</v>
      </c>
      <c r="M82" s="381">
        <v>0</v>
      </c>
      <c r="N82" s="381">
        <v>500000</v>
      </c>
      <c r="O82" s="381">
        <f t="shared" si="1"/>
        <v>6520172.2800000003</v>
      </c>
    </row>
    <row r="83" spans="1:15" s="30" customFormat="1" ht="15" customHeight="1" x14ac:dyDescent="0.35">
      <c r="A83" s="3">
        <v>75</v>
      </c>
      <c r="B83" s="463">
        <v>5</v>
      </c>
      <c r="C83" s="2" t="s">
        <v>46</v>
      </c>
      <c r="D83" s="462" t="s">
        <v>76</v>
      </c>
      <c r="E83" s="2">
        <v>237</v>
      </c>
      <c r="F83" s="462" t="s">
        <v>41</v>
      </c>
      <c r="G83" s="2" t="s">
        <v>48</v>
      </c>
      <c r="H83" s="2" t="s">
        <v>32</v>
      </c>
      <c r="I83" s="381">
        <v>30193457.850000001</v>
      </c>
      <c r="J83" s="381">
        <v>1878475.09</v>
      </c>
      <c r="K83" s="381">
        <v>3528914</v>
      </c>
      <c r="L83" s="381">
        <v>0</v>
      </c>
      <c r="M83" s="381">
        <v>0</v>
      </c>
      <c r="N83" s="381">
        <v>80051.600000000006</v>
      </c>
      <c r="O83" s="381">
        <f t="shared" si="1"/>
        <v>35680898.539999999</v>
      </c>
    </row>
    <row r="84" spans="1:15" s="30" customFormat="1" ht="15" customHeight="1" x14ac:dyDescent="0.35">
      <c r="A84" s="3">
        <v>76</v>
      </c>
      <c r="B84" s="463">
        <v>6</v>
      </c>
      <c r="C84" s="2" t="s">
        <v>46</v>
      </c>
      <c r="D84" s="462" t="s">
        <v>76</v>
      </c>
      <c r="E84" s="2">
        <v>302</v>
      </c>
      <c r="F84" s="462" t="s">
        <v>43</v>
      </c>
      <c r="G84" s="2" t="s">
        <v>48</v>
      </c>
      <c r="H84" s="2" t="s">
        <v>32</v>
      </c>
      <c r="I84" s="381">
        <v>41730978.850000001</v>
      </c>
      <c r="J84" s="381">
        <v>1872881.35</v>
      </c>
      <c r="K84" s="381">
        <v>2996609.08</v>
      </c>
      <c r="L84" s="381">
        <v>0</v>
      </c>
      <c r="M84" s="381">
        <v>0</v>
      </c>
      <c r="N84" s="381">
        <v>2529478.88</v>
      </c>
      <c r="O84" s="381">
        <f t="shared" si="1"/>
        <v>49129948.160000004</v>
      </c>
    </row>
    <row r="85" spans="1:15" s="30" customFormat="1" ht="15" customHeight="1" x14ac:dyDescent="0.35">
      <c r="A85" s="3">
        <v>77</v>
      </c>
      <c r="B85" s="463">
        <v>7</v>
      </c>
      <c r="C85" s="2" t="s">
        <v>46</v>
      </c>
      <c r="D85" s="462" t="s">
        <v>76</v>
      </c>
      <c r="E85" s="2">
        <v>367</v>
      </c>
      <c r="F85" s="462" t="s">
        <v>45</v>
      </c>
      <c r="G85" s="2" t="s">
        <v>48</v>
      </c>
      <c r="H85" s="2" t="s">
        <v>32</v>
      </c>
      <c r="I85" s="381">
        <v>206175046.91</v>
      </c>
      <c r="J85" s="381">
        <v>11666451.6</v>
      </c>
      <c r="K85" s="381">
        <v>14501601.050000001</v>
      </c>
      <c r="L85" s="381">
        <v>0</v>
      </c>
      <c r="M85" s="381">
        <v>0</v>
      </c>
      <c r="N85" s="381">
        <v>2094093.79</v>
      </c>
      <c r="O85" s="381">
        <f t="shared" si="1"/>
        <v>234437193.34999999</v>
      </c>
    </row>
    <row r="86" spans="1:15" s="30" customFormat="1" ht="15" customHeight="1" x14ac:dyDescent="0.35">
      <c r="A86" s="3">
        <v>78</v>
      </c>
      <c r="B86" s="463">
        <v>1</v>
      </c>
      <c r="C86" s="2" t="s">
        <v>46</v>
      </c>
      <c r="D86" s="462" t="s">
        <v>77</v>
      </c>
      <c r="E86" s="2">
        <v>501</v>
      </c>
      <c r="F86" s="462" t="s">
        <v>31</v>
      </c>
      <c r="G86" s="2" t="s">
        <v>48</v>
      </c>
      <c r="H86" s="461" t="s">
        <v>32</v>
      </c>
      <c r="I86" s="381">
        <v>24081396.350000001</v>
      </c>
      <c r="J86" s="381">
        <v>637756.31999999995</v>
      </c>
      <c r="K86" s="381">
        <v>1042535.66</v>
      </c>
      <c r="L86" s="381">
        <v>0</v>
      </c>
      <c r="M86" s="381">
        <v>12354338.43</v>
      </c>
      <c r="N86" s="381">
        <v>11269517.5</v>
      </c>
      <c r="O86" s="381">
        <f t="shared" si="1"/>
        <v>49385544.260000005</v>
      </c>
    </row>
    <row r="87" spans="1:15" s="30" customFormat="1" ht="15" customHeight="1" x14ac:dyDescent="0.35">
      <c r="A87" s="3">
        <v>79</v>
      </c>
      <c r="B87" s="463">
        <v>2</v>
      </c>
      <c r="C87" s="2" t="s">
        <v>46</v>
      </c>
      <c r="D87" s="462" t="s">
        <v>77</v>
      </c>
      <c r="E87" s="2">
        <v>436</v>
      </c>
      <c r="F87" s="462" t="s">
        <v>34</v>
      </c>
      <c r="G87" s="2" t="s">
        <v>48</v>
      </c>
      <c r="H87" s="461" t="s">
        <v>32</v>
      </c>
      <c r="I87" s="381">
        <v>63855490.68</v>
      </c>
      <c r="J87" s="381">
        <v>2530663.98</v>
      </c>
      <c r="K87" s="381">
        <v>4959359.96</v>
      </c>
      <c r="L87" s="381">
        <v>0</v>
      </c>
      <c r="M87" s="381">
        <v>51945544.079999998</v>
      </c>
      <c r="N87" s="381">
        <v>95347202.829999998</v>
      </c>
      <c r="O87" s="381">
        <f t="shared" si="1"/>
        <v>218638261.52999997</v>
      </c>
    </row>
    <row r="88" spans="1:15" s="30" customFormat="1" ht="15" customHeight="1" x14ac:dyDescent="0.35">
      <c r="A88" s="3">
        <v>80</v>
      </c>
      <c r="B88" s="463">
        <v>3</v>
      </c>
      <c r="C88" s="2" t="s">
        <v>46</v>
      </c>
      <c r="D88" s="462" t="s">
        <v>77</v>
      </c>
      <c r="E88" s="2">
        <v>103</v>
      </c>
      <c r="F88" s="462" t="s">
        <v>36</v>
      </c>
      <c r="G88" s="2" t="s">
        <v>48</v>
      </c>
      <c r="H88" s="461" t="s">
        <v>37</v>
      </c>
      <c r="I88" s="381">
        <v>533532.13</v>
      </c>
      <c r="J88" s="381">
        <v>0</v>
      </c>
      <c r="K88" s="381">
        <v>0</v>
      </c>
      <c r="L88" s="381">
        <v>0</v>
      </c>
      <c r="M88" s="381">
        <v>0</v>
      </c>
      <c r="N88" s="381">
        <v>108790.75</v>
      </c>
      <c r="O88" s="381">
        <f t="shared" si="1"/>
        <v>642322.88</v>
      </c>
    </row>
    <row r="89" spans="1:15" s="30" customFormat="1" ht="15" customHeight="1" x14ac:dyDescent="0.35">
      <c r="A89" s="3">
        <v>81</v>
      </c>
      <c r="B89" s="463">
        <v>4</v>
      </c>
      <c r="C89" s="2" t="s">
        <v>46</v>
      </c>
      <c r="D89" s="462" t="s">
        <v>77</v>
      </c>
      <c r="E89" s="2">
        <v>168</v>
      </c>
      <c r="F89" s="462" t="s">
        <v>39</v>
      </c>
      <c r="G89" s="2" t="s">
        <v>48</v>
      </c>
      <c r="H89" s="461" t="s">
        <v>32</v>
      </c>
      <c r="I89" s="381">
        <v>706116.94</v>
      </c>
      <c r="J89" s="381">
        <v>0</v>
      </c>
      <c r="K89" s="381">
        <v>0</v>
      </c>
      <c r="L89" s="381">
        <v>2143743.02</v>
      </c>
      <c r="M89" s="381">
        <v>12267644.51</v>
      </c>
      <c r="N89" s="381">
        <v>26610084.399999999</v>
      </c>
      <c r="O89" s="381">
        <f t="shared" si="1"/>
        <v>41727588.869999997</v>
      </c>
    </row>
    <row r="90" spans="1:15" s="30" customFormat="1" ht="15" customHeight="1" x14ac:dyDescent="0.35">
      <c r="A90" s="3">
        <v>82</v>
      </c>
      <c r="B90" s="463">
        <v>5</v>
      </c>
      <c r="C90" s="2" t="s">
        <v>46</v>
      </c>
      <c r="D90" s="462" t="s">
        <v>77</v>
      </c>
      <c r="E90" s="2">
        <v>233</v>
      </c>
      <c r="F90" s="462" t="s">
        <v>41</v>
      </c>
      <c r="G90" s="2" t="s">
        <v>48</v>
      </c>
      <c r="H90" s="461" t="s">
        <v>32</v>
      </c>
      <c r="I90" s="381">
        <v>9401950.7599999998</v>
      </c>
      <c r="J90" s="381">
        <v>369239.15</v>
      </c>
      <c r="K90" s="381">
        <v>615390.25</v>
      </c>
      <c r="L90" s="381">
        <v>0</v>
      </c>
      <c r="M90" s="381">
        <v>7725227.79</v>
      </c>
      <c r="N90" s="381">
        <v>1603352.48</v>
      </c>
      <c r="O90" s="381">
        <f t="shared" si="1"/>
        <v>19715160.43</v>
      </c>
    </row>
    <row r="91" spans="1:15" s="30" customFormat="1" ht="15" customHeight="1" x14ac:dyDescent="0.35">
      <c r="A91" s="3">
        <v>83</v>
      </c>
      <c r="B91" s="463">
        <v>6</v>
      </c>
      <c r="C91" s="2" t="s">
        <v>46</v>
      </c>
      <c r="D91" s="462" t="s">
        <v>77</v>
      </c>
      <c r="E91" s="2">
        <v>298</v>
      </c>
      <c r="F91" s="462" t="s">
        <v>43</v>
      </c>
      <c r="G91" s="2" t="s">
        <v>48</v>
      </c>
      <c r="H91" s="461" t="s">
        <v>32</v>
      </c>
      <c r="I91" s="381">
        <v>1084272.01</v>
      </c>
      <c r="J91" s="381">
        <v>0</v>
      </c>
      <c r="K91" s="381">
        <v>0</v>
      </c>
      <c r="L91" s="381">
        <v>1987726.14</v>
      </c>
      <c r="M91" s="381">
        <v>19728222.859999999</v>
      </c>
      <c r="N91" s="381">
        <v>45024321.079999998</v>
      </c>
      <c r="O91" s="381">
        <f t="shared" si="1"/>
        <v>67824542.090000004</v>
      </c>
    </row>
    <row r="92" spans="1:15" s="30" customFormat="1" ht="15" customHeight="1" x14ac:dyDescent="0.35">
      <c r="A92" s="3">
        <v>84</v>
      </c>
      <c r="B92" s="463">
        <v>7</v>
      </c>
      <c r="C92" s="2" t="s">
        <v>46</v>
      </c>
      <c r="D92" s="462" t="s">
        <v>77</v>
      </c>
      <c r="E92" s="2">
        <v>363</v>
      </c>
      <c r="F92" s="462" t="s">
        <v>45</v>
      </c>
      <c r="G92" s="2" t="s">
        <v>48</v>
      </c>
      <c r="H92" s="461" t="s">
        <v>32</v>
      </c>
      <c r="I92" s="381">
        <v>28179564</v>
      </c>
      <c r="J92" s="381">
        <v>3527044.81</v>
      </c>
      <c r="K92" s="381">
        <v>3316560.86</v>
      </c>
      <c r="L92" s="381">
        <v>0</v>
      </c>
      <c r="M92" s="381">
        <v>37484505.520000003</v>
      </c>
      <c r="N92" s="381">
        <v>19329298.280000001</v>
      </c>
      <c r="O92" s="381">
        <f t="shared" si="1"/>
        <v>91836973.469999999</v>
      </c>
    </row>
    <row r="93" spans="1:15" s="30" customFormat="1" ht="15" customHeight="1" x14ac:dyDescent="0.35">
      <c r="A93" s="3">
        <v>85</v>
      </c>
      <c r="B93" s="463">
        <v>8</v>
      </c>
      <c r="C93" s="2" t="s">
        <v>46</v>
      </c>
      <c r="D93" s="462" t="s">
        <v>77</v>
      </c>
      <c r="E93" s="2">
        <v>608</v>
      </c>
      <c r="F93" s="468" t="s">
        <v>78</v>
      </c>
      <c r="G93" s="2" t="s">
        <v>48</v>
      </c>
      <c r="H93" s="461" t="s">
        <v>32</v>
      </c>
      <c r="I93" s="381">
        <v>8969041.4100000001</v>
      </c>
      <c r="J93" s="381">
        <v>460520</v>
      </c>
      <c r="K93" s="381">
        <v>718120</v>
      </c>
      <c r="L93" s="381">
        <v>0</v>
      </c>
      <c r="M93" s="381">
        <v>0</v>
      </c>
      <c r="N93" s="381">
        <v>1885048.03</v>
      </c>
      <c r="O93" s="381">
        <f t="shared" si="1"/>
        <v>12032729.439999999</v>
      </c>
    </row>
    <row r="94" spans="1:15" s="30" customFormat="1" ht="15" customHeight="1" x14ac:dyDescent="0.35">
      <c r="A94" s="3">
        <v>86</v>
      </c>
      <c r="B94" s="463">
        <v>1</v>
      </c>
      <c r="C94" s="2" t="s">
        <v>46</v>
      </c>
      <c r="D94" s="462" t="s">
        <v>79</v>
      </c>
      <c r="E94" s="2">
        <v>502</v>
      </c>
      <c r="F94" s="462" t="s">
        <v>31</v>
      </c>
      <c r="G94" s="2" t="s">
        <v>48</v>
      </c>
      <c r="H94" s="2" t="s">
        <v>32</v>
      </c>
      <c r="I94" s="381">
        <v>5775180.9400000004</v>
      </c>
      <c r="J94" s="381">
        <v>0</v>
      </c>
      <c r="K94" s="381">
        <v>0</v>
      </c>
      <c r="L94" s="381">
        <v>0</v>
      </c>
      <c r="M94" s="381">
        <v>0</v>
      </c>
      <c r="N94" s="381">
        <v>480942.63</v>
      </c>
      <c r="O94" s="381">
        <f t="shared" si="1"/>
        <v>6256123.5700000003</v>
      </c>
    </row>
    <row r="95" spans="1:15" s="30" customFormat="1" ht="15" customHeight="1" x14ac:dyDescent="0.35">
      <c r="A95" s="3">
        <v>87</v>
      </c>
      <c r="B95" s="463">
        <v>2</v>
      </c>
      <c r="C95" s="2" t="s">
        <v>46</v>
      </c>
      <c r="D95" s="462" t="s">
        <v>79</v>
      </c>
      <c r="E95" s="2">
        <v>437</v>
      </c>
      <c r="F95" s="462" t="s">
        <v>34</v>
      </c>
      <c r="G95" s="2" t="s">
        <v>48</v>
      </c>
      <c r="H95" s="2" t="s">
        <v>32</v>
      </c>
      <c r="I95" s="381">
        <v>2612971.71</v>
      </c>
      <c r="J95" s="381">
        <v>0</v>
      </c>
      <c r="K95" s="381">
        <v>248539.32</v>
      </c>
      <c r="L95" s="381">
        <v>0</v>
      </c>
      <c r="M95" s="381">
        <v>0</v>
      </c>
      <c r="N95" s="381">
        <v>0</v>
      </c>
      <c r="O95" s="381">
        <f t="shared" si="1"/>
        <v>2861511.03</v>
      </c>
    </row>
    <row r="96" spans="1:15" s="30" customFormat="1" ht="15" customHeight="1" x14ac:dyDescent="0.35">
      <c r="A96" s="3">
        <v>88</v>
      </c>
      <c r="B96" s="463">
        <v>3</v>
      </c>
      <c r="C96" s="2" t="s">
        <v>46</v>
      </c>
      <c r="D96" s="462" t="s">
        <v>79</v>
      </c>
      <c r="E96" s="2">
        <v>104</v>
      </c>
      <c r="F96" s="462" t="s">
        <v>36</v>
      </c>
      <c r="G96" s="2" t="s">
        <v>48</v>
      </c>
      <c r="H96" s="2" t="s">
        <v>37</v>
      </c>
      <c r="I96" s="381">
        <v>590615.5</v>
      </c>
      <c r="J96" s="381">
        <v>0</v>
      </c>
      <c r="K96" s="381">
        <v>30752.22</v>
      </c>
      <c r="L96" s="381">
        <v>0</v>
      </c>
      <c r="M96" s="381">
        <v>0</v>
      </c>
      <c r="N96" s="381">
        <v>10713.07</v>
      </c>
      <c r="O96" s="381">
        <f t="shared" si="1"/>
        <v>632080.78999999992</v>
      </c>
    </row>
    <row r="97" spans="1:15" s="30" customFormat="1" ht="15" customHeight="1" x14ac:dyDescent="0.35">
      <c r="A97" s="3">
        <v>89</v>
      </c>
      <c r="B97" s="463">
        <v>4</v>
      </c>
      <c r="C97" s="2" t="s">
        <v>46</v>
      </c>
      <c r="D97" s="462" t="s">
        <v>79</v>
      </c>
      <c r="E97" s="2">
        <v>169</v>
      </c>
      <c r="F97" s="462" t="s">
        <v>39</v>
      </c>
      <c r="G97" s="2" t="s">
        <v>48</v>
      </c>
      <c r="H97" s="2" t="s">
        <v>32</v>
      </c>
      <c r="I97" s="381">
        <v>2041439.67</v>
      </c>
      <c r="J97" s="381">
        <v>45300</v>
      </c>
      <c r="K97" s="381">
        <v>3500</v>
      </c>
      <c r="L97" s="381">
        <v>0</v>
      </c>
      <c r="M97" s="381">
        <v>0</v>
      </c>
      <c r="N97" s="381">
        <v>0</v>
      </c>
      <c r="O97" s="381">
        <f t="shared" si="1"/>
        <v>2090239.67</v>
      </c>
    </row>
    <row r="98" spans="1:15" s="30" customFormat="1" ht="15" customHeight="1" x14ac:dyDescent="0.35">
      <c r="A98" s="3">
        <v>90</v>
      </c>
      <c r="B98" s="463">
        <v>5</v>
      </c>
      <c r="C98" s="2" t="s">
        <v>46</v>
      </c>
      <c r="D98" s="462" t="s">
        <v>79</v>
      </c>
      <c r="E98" s="2">
        <v>234</v>
      </c>
      <c r="F98" s="462" t="s">
        <v>41</v>
      </c>
      <c r="G98" s="2" t="s">
        <v>48</v>
      </c>
      <c r="H98" s="2" t="s">
        <v>32</v>
      </c>
      <c r="I98" s="381">
        <v>3306928.77</v>
      </c>
      <c r="J98" s="381">
        <v>159399</v>
      </c>
      <c r="K98" s="381">
        <v>259823.4</v>
      </c>
      <c r="L98" s="381">
        <v>0</v>
      </c>
      <c r="M98" s="381">
        <v>0</v>
      </c>
      <c r="N98" s="381">
        <v>0</v>
      </c>
      <c r="O98" s="381">
        <f t="shared" si="1"/>
        <v>3726151.17</v>
      </c>
    </row>
    <row r="99" spans="1:15" s="30" customFormat="1" ht="15" customHeight="1" x14ac:dyDescent="0.35">
      <c r="A99" s="3">
        <v>91</v>
      </c>
      <c r="B99" s="463">
        <v>6</v>
      </c>
      <c r="C99" s="2" t="s">
        <v>46</v>
      </c>
      <c r="D99" s="462" t="s">
        <v>79</v>
      </c>
      <c r="E99" s="2">
        <v>299</v>
      </c>
      <c r="F99" s="462" t="s">
        <v>43</v>
      </c>
      <c r="G99" s="2" t="s">
        <v>48</v>
      </c>
      <c r="H99" s="2" t="s">
        <v>32</v>
      </c>
      <c r="I99" s="381">
        <v>4339484.3899999997</v>
      </c>
      <c r="J99" s="381">
        <v>219644.32</v>
      </c>
      <c r="K99" s="381">
        <v>216782.9</v>
      </c>
      <c r="L99" s="381">
        <v>0</v>
      </c>
      <c r="M99" s="381">
        <v>0</v>
      </c>
      <c r="N99" s="381">
        <v>0</v>
      </c>
      <c r="O99" s="381">
        <f t="shared" si="1"/>
        <v>4775911.6100000003</v>
      </c>
    </row>
    <row r="100" spans="1:15" s="30" customFormat="1" ht="15" customHeight="1" x14ac:dyDescent="0.35">
      <c r="A100" s="3">
        <v>92</v>
      </c>
      <c r="B100" s="463">
        <v>7</v>
      </c>
      <c r="C100" s="2" t="s">
        <v>46</v>
      </c>
      <c r="D100" s="462" t="s">
        <v>79</v>
      </c>
      <c r="E100" s="2">
        <v>364</v>
      </c>
      <c r="F100" s="462" t="s">
        <v>45</v>
      </c>
      <c r="G100" s="2" t="s">
        <v>48</v>
      </c>
      <c r="H100" s="2" t="s">
        <v>32</v>
      </c>
      <c r="I100" s="381">
        <v>20684056.57</v>
      </c>
      <c r="J100" s="381">
        <v>294802.40000000002</v>
      </c>
      <c r="K100" s="381">
        <v>427070.24</v>
      </c>
      <c r="L100" s="381">
        <v>0</v>
      </c>
      <c r="M100" s="381">
        <v>0</v>
      </c>
      <c r="N100" s="381">
        <v>0</v>
      </c>
      <c r="O100" s="381">
        <f t="shared" si="1"/>
        <v>21405929.209999997</v>
      </c>
    </row>
    <row r="101" spans="1:15" s="30" customFormat="1" ht="15" customHeight="1" x14ac:dyDescent="0.35">
      <c r="A101" s="3">
        <v>93</v>
      </c>
      <c r="B101" s="463">
        <v>8</v>
      </c>
      <c r="C101" s="2" t="s">
        <v>46</v>
      </c>
      <c r="D101" s="462" t="s">
        <v>79</v>
      </c>
      <c r="E101" s="2">
        <v>766</v>
      </c>
      <c r="F101" s="462" t="s">
        <v>80</v>
      </c>
      <c r="G101" s="2" t="s">
        <v>48</v>
      </c>
      <c r="H101" s="2" t="s">
        <v>32</v>
      </c>
      <c r="I101" s="381">
        <v>2403128.04</v>
      </c>
      <c r="J101" s="381">
        <v>83814.7</v>
      </c>
      <c r="K101" s="381">
        <v>136841.91</v>
      </c>
      <c r="L101" s="381">
        <v>0</v>
      </c>
      <c r="M101" s="381">
        <v>0</v>
      </c>
      <c r="N101" s="381">
        <v>0</v>
      </c>
      <c r="O101" s="381">
        <f t="shared" si="1"/>
        <v>2623784.6500000004</v>
      </c>
    </row>
    <row r="102" spans="1:15" s="30" customFormat="1" ht="15" customHeight="1" x14ac:dyDescent="0.35">
      <c r="A102" s="3">
        <v>94</v>
      </c>
      <c r="B102" s="463">
        <v>8</v>
      </c>
      <c r="C102" s="2" t="s">
        <v>46</v>
      </c>
      <c r="D102" s="462" t="s">
        <v>79</v>
      </c>
      <c r="E102" s="2">
        <v>2699</v>
      </c>
      <c r="F102" s="462" t="s">
        <v>81</v>
      </c>
      <c r="G102" s="2" t="s">
        <v>48</v>
      </c>
      <c r="H102" s="2" t="s">
        <v>66</v>
      </c>
      <c r="I102" s="381">
        <v>2210806.02</v>
      </c>
      <c r="J102" s="381">
        <v>75305.38</v>
      </c>
      <c r="K102" s="381">
        <v>83123.460000000006</v>
      </c>
      <c r="L102" s="381">
        <v>0</v>
      </c>
      <c r="M102" s="381">
        <v>0</v>
      </c>
      <c r="N102" s="381">
        <v>0</v>
      </c>
      <c r="O102" s="381">
        <f t="shared" si="1"/>
        <v>2369234.86</v>
      </c>
    </row>
    <row r="103" spans="1:15" s="30" customFormat="1" ht="15" customHeight="1" x14ac:dyDescent="0.35">
      <c r="A103" s="3">
        <v>95</v>
      </c>
      <c r="B103" s="463">
        <v>8</v>
      </c>
      <c r="C103" s="2" t="s">
        <v>46</v>
      </c>
      <c r="D103" s="462" t="s">
        <v>79</v>
      </c>
      <c r="E103" s="2">
        <v>2698</v>
      </c>
      <c r="F103" s="462" t="s">
        <v>82</v>
      </c>
      <c r="G103" s="2" t="s">
        <v>48</v>
      </c>
      <c r="H103" s="2" t="s">
        <v>66</v>
      </c>
      <c r="I103" s="381">
        <v>1557638.07</v>
      </c>
      <c r="J103" s="381">
        <v>90000</v>
      </c>
      <c r="K103" s="381">
        <v>140070</v>
      </c>
      <c r="L103" s="381">
        <v>0</v>
      </c>
      <c r="M103" s="381">
        <v>0</v>
      </c>
      <c r="N103" s="381">
        <v>0</v>
      </c>
      <c r="O103" s="381">
        <f t="shared" si="1"/>
        <v>1787708.07</v>
      </c>
    </row>
    <row r="104" spans="1:15" s="30" customFormat="1" ht="15" customHeight="1" x14ac:dyDescent="0.35">
      <c r="A104" s="3">
        <v>96</v>
      </c>
      <c r="B104" s="463">
        <v>1</v>
      </c>
      <c r="C104" s="2" t="s">
        <v>46</v>
      </c>
      <c r="D104" s="462" t="s">
        <v>83</v>
      </c>
      <c r="E104" s="2">
        <v>506</v>
      </c>
      <c r="F104" s="462" t="s">
        <v>31</v>
      </c>
      <c r="G104" s="2" t="s">
        <v>48</v>
      </c>
      <c r="H104" s="2" t="s">
        <v>32</v>
      </c>
      <c r="I104" s="381">
        <v>23263902.109999999</v>
      </c>
      <c r="J104" s="381">
        <v>471785.29</v>
      </c>
      <c r="K104" s="381">
        <v>786496.5</v>
      </c>
      <c r="L104" s="381">
        <v>0</v>
      </c>
      <c r="M104" s="381">
        <v>0</v>
      </c>
      <c r="N104" s="381">
        <v>23000</v>
      </c>
      <c r="O104" s="381">
        <f t="shared" si="1"/>
        <v>24545183.899999999</v>
      </c>
    </row>
    <row r="105" spans="1:15" s="30" customFormat="1" ht="15" customHeight="1" x14ac:dyDescent="0.35">
      <c r="A105" s="3">
        <v>97</v>
      </c>
      <c r="B105" s="463">
        <v>2</v>
      </c>
      <c r="C105" s="2" t="s">
        <v>46</v>
      </c>
      <c r="D105" s="462" t="s">
        <v>83</v>
      </c>
      <c r="E105" s="2">
        <v>441</v>
      </c>
      <c r="F105" s="462" t="s">
        <v>34</v>
      </c>
      <c r="G105" s="2" t="s">
        <v>48</v>
      </c>
      <c r="H105" s="2" t="s">
        <v>32</v>
      </c>
      <c r="I105" s="381">
        <v>19821593.039999999</v>
      </c>
      <c r="J105" s="381">
        <v>768954</v>
      </c>
      <c r="K105" s="381">
        <v>1193432.8</v>
      </c>
      <c r="L105" s="381">
        <v>0</v>
      </c>
      <c r="M105" s="381">
        <v>0</v>
      </c>
      <c r="N105" s="381">
        <v>0</v>
      </c>
      <c r="O105" s="381">
        <f t="shared" si="1"/>
        <v>21783979.84</v>
      </c>
    </row>
    <row r="106" spans="1:15" s="30" customFormat="1" ht="15" customHeight="1" x14ac:dyDescent="0.35">
      <c r="A106" s="3">
        <v>98</v>
      </c>
      <c r="B106" s="463">
        <v>3</v>
      </c>
      <c r="C106" s="2" t="s">
        <v>46</v>
      </c>
      <c r="D106" s="462" t="s">
        <v>83</v>
      </c>
      <c r="E106" s="2">
        <v>108</v>
      </c>
      <c r="F106" s="462" t="s">
        <v>36</v>
      </c>
      <c r="G106" s="2" t="s">
        <v>48</v>
      </c>
      <c r="H106" s="2" t="s">
        <v>37</v>
      </c>
      <c r="I106" s="381">
        <v>3435955.13</v>
      </c>
      <c r="J106" s="381">
        <v>0</v>
      </c>
      <c r="K106" s="381">
        <v>0</v>
      </c>
      <c r="L106" s="381">
        <v>0</v>
      </c>
      <c r="M106" s="381">
        <v>0</v>
      </c>
      <c r="N106" s="381">
        <v>216380</v>
      </c>
      <c r="O106" s="381">
        <f t="shared" si="1"/>
        <v>3652335.13</v>
      </c>
    </row>
    <row r="107" spans="1:15" s="30" customFormat="1" ht="15" customHeight="1" x14ac:dyDescent="0.35">
      <c r="A107" s="3">
        <v>99</v>
      </c>
      <c r="B107" s="463">
        <v>4</v>
      </c>
      <c r="C107" s="2" t="s">
        <v>46</v>
      </c>
      <c r="D107" s="462" t="s">
        <v>83</v>
      </c>
      <c r="E107" s="2">
        <v>173</v>
      </c>
      <c r="F107" s="462" t="s">
        <v>39</v>
      </c>
      <c r="G107" s="2" t="s">
        <v>48</v>
      </c>
      <c r="H107" s="2" t="s">
        <v>32</v>
      </c>
      <c r="I107" s="381">
        <v>3815337.45</v>
      </c>
      <c r="J107" s="381">
        <v>129530</v>
      </c>
      <c r="K107" s="381">
        <v>231112</v>
      </c>
      <c r="L107" s="381">
        <v>0</v>
      </c>
      <c r="M107" s="381">
        <v>0</v>
      </c>
      <c r="N107" s="381">
        <v>0</v>
      </c>
      <c r="O107" s="381">
        <f t="shared" si="1"/>
        <v>4175979.45</v>
      </c>
    </row>
    <row r="108" spans="1:15" s="30" customFormat="1" ht="15" customHeight="1" x14ac:dyDescent="0.35">
      <c r="A108" s="3">
        <v>100</v>
      </c>
      <c r="B108" s="463">
        <v>5</v>
      </c>
      <c r="C108" s="2" t="s">
        <v>46</v>
      </c>
      <c r="D108" s="462" t="s">
        <v>83</v>
      </c>
      <c r="E108" s="2">
        <v>238</v>
      </c>
      <c r="F108" s="462" t="s">
        <v>41</v>
      </c>
      <c r="G108" s="2" t="s">
        <v>48</v>
      </c>
      <c r="H108" s="2" t="s">
        <v>32</v>
      </c>
      <c r="I108" s="381">
        <v>6085004.5199999996</v>
      </c>
      <c r="J108" s="381">
        <v>285308.36</v>
      </c>
      <c r="K108" s="381">
        <v>418249.91</v>
      </c>
      <c r="L108" s="381">
        <v>0</v>
      </c>
      <c r="M108" s="381">
        <v>0</v>
      </c>
      <c r="N108" s="381">
        <v>0</v>
      </c>
      <c r="O108" s="381">
        <f t="shared" si="1"/>
        <v>6788562.79</v>
      </c>
    </row>
    <row r="109" spans="1:15" s="30" customFormat="1" ht="15" customHeight="1" x14ac:dyDescent="0.35">
      <c r="A109" s="3">
        <v>101</v>
      </c>
      <c r="B109" s="463">
        <v>6</v>
      </c>
      <c r="C109" s="2" t="s">
        <v>46</v>
      </c>
      <c r="D109" s="462" t="s">
        <v>83</v>
      </c>
      <c r="E109" s="2">
        <v>303</v>
      </c>
      <c r="F109" s="462" t="s">
        <v>43</v>
      </c>
      <c r="G109" s="2" t="s">
        <v>48</v>
      </c>
      <c r="H109" s="2" t="s">
        <v>32</v>
      </c>
      <c r="I109" s="381">
        <v>8321104.0800000001</v>
      </c>
      <c r="J109" s="381">
        <v>211990</v>
      </c>
      <c r="K109" s="381">
        <v>343244</v>
      </c>
      <c r="L109" s="381">
        <v>0</v>
      </c>
      <c r="M109" s="381">
        <v>0</v>
      </c>
      <c r="N109" s="381">
        <v>220774.7</v>
      </c>
      <c r="O109" s="381">
        <f t="shared" si="1"/>
        <v>9097112.7799999993</v>
      </c>
    </row>
    <row r="110" spans="1:15" s="30" customFormat="1" ht="15" customHeight="1" x14ac:dyDescent="0.35">
      <c r="A110" s="3">
        <v>102</v>
      </c>
      <c r="B110" s="463">
        <v>7</v>
      </c>
      <c r="C110" s="2" t="s">
        <v>46</v>
      </c>
      <c r="D110" s="462" t="s">
        <v>83</v>
      </c>
      <c r="E110" s="2">
        <v>368</v>
      </c>
      <c r="F110" s="462" t="s">
        <v>45</v>
      </c>
      <c r="G110" s="2" t="s">
        <v>48</v>
      </c>
      <c r="H110" s="2" t="s">
        <v>32</v>
      </c>
      <c r="I110" s="381">
        <v>30794154.870000001</v>
      </c>
      <c r="J110" s="381">
        <v>753289.91</v>
      </c>
      <c r="K110" s="381">
        <v>4522189.01</v>
      </c>
      <c r="L110" s="381">
        <v>0</v>
      </c>
      <c r="M110" s="381">
        <v>0</v>
      </c>
      <c r="N110" s="381">
        <v>484561.71</v>
      </c>
      <c r="O110" s="381">
        <f t="shared" si="1"/>
        <v>36554195.5</v>
      </c>
    </row>
    <row r="111" spans="1:15" s="30" customFormat="1" ht="15" customHeight="1" x14ac:dyDescent="0.35">
      <c r="A111" s="3">
        <v>103</v>
      </c>
      <c r="B111" s="463">
        <v>1</v>
      </c>
      <c r="C111" s="2" t="s">
        <v>46</v>
      </c>
      <c r="D111" s="462" t="s">
        <v>84</v>
      </c>
      <c r="E111" s="2">
        <v>507</v>
      </c>
      <c r="F111" s="462" t="s">
        <v>31</v>
      </c>
      <c r="G111" s="2" t="s">
        <v>48</v>
      </c>
      <c r="H111" s="2" t="s">
        <v>32</v>
      </c>
      <c r="I111" s="381">
        <v>37552067.380000003</v>
      </c>
      <c r="J111" s="381">
        <v>2045715.74</v>
      </c>
      <c r="K111" s="381">
        <v>4644037.28</v>
      </c>
      <c r="L111" s="381">
        <v>0</v>
      </c>
      <c r="M111" s="381">
        <v>0</v>
      </c>
      <c r="N111" s="381">
        <v>36180351.68</v>
      </c>
      <c r="O111" s="381">
        <f t="shared" si="1"/>
        <v>80422172.080000013</v>
      </c>
    </row>
    <row r="112" spans="1:15" s="30" customFormat="1" ht="15" customHeight="1" x14ac:dyDescent="0.35">
      <c r="A112" s="3">
        <v>104</v>
      </c>
      <c r="B112" s="463">
        <v>2</v>
      </c>
      <c r="C112" s="2" t="s">
        <v>46</v>
      </c>
      <c r="D112" s="462" t="s">
        <v>84</v>
      </c>
      <c r="E112" s="2">
        <v>442</v>
      </c>
      <c r="F112" s="462" t="s">
        <v>34</v>
      </c>
      <c r="G112" s="2" t="s">
        <v>48</v>
      </c>
      <c r="H112" s="2" t="s">
        <v>32</v>
      </c>
      <c r="I112" s="381">
        <v>26261088.870000001</v>
      </c>
      <c r="J112" s="381">
        <v>873847.63</v>
      </c>
      <c r="K112" s="381">
        <v>1456412.72</v>
      </c>
      <c r="L112" s="381">
        <v>0</v>
      </c>
      <c r="M112" s="381">
        <v>0</v>
      </c>
      <c r="N112" s="381">
        <v>0</v>
      </c>
      <c r="O112" s="381">
        <f t="shared" si="1"/>
        <v>28591349.219999999</v>
      </c>
    </row>
    <row r="113" spans="1:15" s="30" customFormat="1" ht="15" customHeight="1" x14ac:dyDescent="0.35">
      <c r="A113" s="3">
        <v>105</v>
      </c>
      <c r="B113" s="463">
        <v>3</v>
      </c>
      <c r="C113" s="2" t="s">
        <v>46</v>
      </c>
      <c r="D113" s="462" t="s">
        <v>84</v>
      </c>
      <c r="E113" s="2">
        <v>109</v>
      </c>
      <c r="F113" s="462" t="s">
        <v>36</v>
      </c>
      <c r="G113" s="2" t="s">
        <v>48</v>
      </c>
      <c r="H113" s="2" t="s">
        <v>37</v>
      </c>
      <c r="I113" s="381">
        <v>18372306.539999999</v>
      </c>
      <c r="J113" s="381">
        <v>0</v>
      </c>
      <c r="K113" s="381">
        <v>0</v>
      </c>
      <c r="L113" s="381">
        <v>0</v>
      </c>
      <c r="M113" s="381">
        <v>0</v>
      </c>
      <c r="N113" s="381">
        <v>7000</v>
      </c>
      <c r="O113" s="381">
        <f t="shared" si="1"/>
        <v>18379306.539999999</v>
      </c>
    </row>
    <row r="114" spans="1:15" s="30" customFormat="1" ht="15" customHeight="1" x14ac:dyDescent="0.35">
      <c r="A114" s="3">
        <v>106</v>
      </c>
      <c r="B114" s="463">
        <v>4</v>
      </c>
      <c r="C114" s="2" t="s">
        <v>46</v>
      </c>
      <c r="D114" s="462" t="s">
        <v>84</v>
      </c>
      <c r="E114" s="2">
        <v>174</v>
      </c>
      <c r="F114" s="462" t="s">
        <v>39</v>
      </c>
      <c r="G114" s="2" t="s">
        <v>48</v>
      </c>
      <c r="H114" s="2" t="s">
        <v>32</v>
      </c>
      <c r="I114" s="381">
        <v>52543.99</v>
      </c>
      <c r="J114" s="381">
        <v>0</v>
      </c>
      <c r="K114" s="381">
        <v>0</v>
      </c>
      <c r="L114" s="381">
        <v>0</v>
      </c>
      <c r="M114" s="381">
        <v>0</v>
      </c>
      <c r="N114" s="381">
        <v>0</v>
      </c>
      <c r="O114" s="381">
        <f t="shared" si="1"/>
        <v>52543.99</v>
      </c>
    </row>
    <row r="115" spans="1:15" s="30" customFormat="1" ht="15" customHeight="1" x14ac:dyDescent="0.35">
      <c r="A115" s="3">
        <v>107</v>
      </c>
      <c r="B115" s="463">
        <v>5</v>
      </c>
      <c r="C115" s="2" t="s">
        <v>46</v>
      </c>
      <c r="D115" s="462" t="s">
        <v>84</v>
      </c>
      <c r="E115" s="2">
        <v>239</v>
      </c>
      <c r="F115" s="462" t="s">
        <v>41</v>
      </c>
      <c r="G115" s="2" t="s">
        <v>48</v>
      </c>
      <c r="H115" s="2" t="s">
        <v>32</v>
      </c>
      <c r="I115" s="381">
        <v>19187810.57</v>
      </c>
      <c r="J115" s="381">
        <v>642991</v>
      </c>
      <c r="K115" s="381">
        <v>1039914.04</v>
      </c>
      <c r="L115" s="381">
        <v>0</v>
      </c>
      <c r="M115" s="381">
        <v>0</v>
      </c>
      <c r="N115" s="381">
        <v>0</v>
      </c>
      <c r="O115" s="381">
        <f t="shared" si="1"/>
        <v>20870715.609999999</v>
      </c>
    </row>
    <row r="116" spans="1:15" s="30" customFormat="1" ht="15" customHeight="1" x14ac:dyDescent="0.35">
      <c r="A116" s="3">
        <v>108</v>
      </c>
      <c r="B116" s="463">
        <v>6</v>
      </c>
      <c r="C116" s="2" t="s">
        <v>46</v>
      </c>
      <c r="D116" s="462" t="s">
        <v>84</v>
      </c>
      <c r="E116" s="2">
        <v>304</v>
      </c>
      <c r="F116" s="462" t="s">
        <v>43</v>
      </c>
      <c r="G116" s="2" t="s">
        <v>48</v>
      </c>
      <c r="H116" s="2" t="s">
        <v>32</v>
      </c>
      <c r="I116" s="381">
        <v>18531881.77</v>
      </c>
      <c r="J116" s="381">
        <v>607454.46</v>
      </c>
      <c r="K116" s="381">
        <v>987471.7</v>
      </c>
      <c r="L116" s="381">
        <v>0</v>
      </c>
      <c r="M116" s="381">
        <v>0</v>
      </c>
      <c r="N116" s="381">
        <v>3064425.58</v>
      </c>
      <c r="O116" s="381">
        <f t="shared" si="1"/>
        <v>23191233.509999998</v>
      </c>
    </row>
    <row r="117" spans="1:15" s="30" customFormat="1" ht="15" customHeight="1" x14ac:dyDescent="0.35">
      <c r="A117" s="3">
        <v>109</v>
      </c>
      <c r="B117" s="463">
        <v>7</v>
      </c>
      <c r="C117" s="2" t="s">
        <v>46</v>
      </c>
      <c r="D117" s="462" t="s">
        <v>84</v>
      </c>
      <c r="E117" s="2">
        <v>369</v>
      </c>
      <c r="F117" s="462" t="s">
        <v>45</v>
      </c>
      <c r="G117" s="2" t="s">
        <v>48</v>
      </c>
      <c r="H117" s="2" t="s">
        <v>32</v>
      </c>
      <c r="I117" s="381">
        <v>58894282.520000003</v>
      </c>
      <c r="J117" s="381">
        <v>1324877.06</v>
      </c>
      <c r="K117" s="381">
        <v>7387720.5599999996</v>
      </c>
      <c r="L117" s="381">
        <v>0</v>
      </c>
      <c r="M117" s="381">
        <v>0</v>
      </c>
      <c r="N117" s="381">
        <v>2297046.92</v>
      </c>
      <c r="O117" s="381">
        <f t="shared" si="1"/>
        <v>69903927.060000002</v>
      </c>
    </row>
    <row r="118" spans="1:15" s="30" customFormat="1" ht="15" customHeight="1" x14ac:dyDescent="0.3">
      <c r="A118" s="3">
        <v>110</v>
      </c>
      <c r="B118" s="463">
        <v>1</v>
      </c>
      <c r="C118" s="2" t="s">
        <v>46</v>
      </c>
      <c r="D118" s="462" t="s">
        <v>85</v>
      </c>
      <c r="E118" s="465">
        <v>508</v>
      </c>
      <c r="F118" s="466" t="s">
        <v>31</v>
      </c>
      <c r="G118" s="467" t="s">
        <v>48</v>
      </c>
      <c r="H118" s="465" t="s">
        <v>32</v>
      </c>
      <c r="I118" s="381">
        <v>14816495.58</v>
      </c>
      <c r="J118" s="381">
        <v>364672</v>
      </c>
      <c r="K118" s="381">
        <v>517833.58</v>
      </c>
      <c r="L118" s="381">
        <v>0</v>
      </c>
      <c r="M118" s="381">
        <v>0</v>
      </c>
      <c r="N118" s="381">
        <v>2000</v>
      </c>
      <c r="O118" s="381">
        <f t="shared" si="1"/>
        <v>15701001.16</v>
      </c>
    </row>
    <row r="119" spans="1:15" s="30" customFormat="1" ht="15" customHeight="1" x14ac:dyDescent="0.3">
      <c r="A119" s="3">
        <v>111</v>
      </c>
      <c r="B119" s="463">
        <v>2</v>
      </c>
      <c r="C119" s="2" t="s">
        <v>46</v>
      </c>
      <c r="D119" s="462" t="s">
        <v>85</v>
      </c>
      <c r="E119" s="465">
        <v>443</v>
      </c>
      <c r="F119" s="466" t="s">
        <v>34</v>
      </c>
      <c r="G119" s="467" t="s">
        <v>48</v>
      </c>
      <c r="H119" s="465" t="s">
        <v>32</v>
      </c>
      <c r="I119" s="381">
        <v>33604762.950000003</v>
      </c>
      <c r="J119" s="381">
        <v>2141698.16</v>
      </c>
      <c r="K119" s="381">
        <v>2046852.56</v>
      </c>
      <c r="L119" s="381">
        <v>0</v>
      </c>
      <c r="M119" s="381">
        <v>0</v>
      </c>
      <c r="N119" s="381">
        <v>0</v>
      </c>
      <c r="O119" s="381">
        <f t="shared" si="1"/>
        <v>37793313.670000002</v>
      </c>
    </row>
    <row r="120" spans="1:15" s="30" customFormat="1" ht="15" customHeight="1" x14ac:dyDescent="0.3">
      <c r="A120" s="3">
        <v>112</v>
      </c>
      <c r="B120" s="463">
        <v>3</v>
      </c>
      <c r="C120" s="2" t="s">
        <v>46</v>
      </c>
      <c r="D120" s="462" t="s">
        <v>85</v>
      </c>
      <c r="E120" s="465">
        <v>110</v>
      </c>
      <c r="F120" s="466" t="s">
        <v>36</v>
      </c>
      <c r="G120" s="467" t="s">
        <v>48</v>
      </c>
      <c r="H120" s="461" t="s">
        <v>37</v>
      </c>
      <c r="I120" s="381">
        <v>19421143.440000001</v>
      </c>
      <c r="J120" s="381">
        <v>1104157.8799999999</v>
      </c>
      <c r="K120" s="381">
        <v>1104530.3799999999</v>
      </c>
      <c r="L120" s="381">
        <v>0</v>
      </c>
      <c r="M120" s="381">
        <v>0</v>
      </c>
      <c r="N120" s="381">
        <v>1834253</v>
      </c>
      <c r="O120" s="381">
        <f t="shared" si="1"/>
        <v>23464084.699999999</v>
      </c>
    </row>
    <row r="121" spans="1:15" s="30" customFormat="1" ht="15" customHeight="1" x14ac:dyDescent="0.3">
      <c r="A121" s="3">
        <v>113</v>
      </c>
      <c r="B121" s="463">
        <v>4</v>
      </c>
      <c r="C121" s="2" t="s">
        <v>46</v>
      </c>
      <c r="D121" s="462" t="s">
        <v>85</v>
      </c>
      <c r="E121" s="465">
        <v>175</v>
      </c>
      <c r="F121" s="466" t="s">
        <v>39</v>
      </c>
      <c r="G121" s="467" t="s">
        <v>48</v>
      </c>
      <c r="H121" s="465" t="s">
        <v>32</v>
      </c>
      <c r="I121" s="381">
        <v>16929106.670000002</v>
      </c>
      <c r="J121" s="381">
        <v>584633.43000000005</v>
      </c>
      <c r="K121" s="381">
        <v>583000</v>
      </c>
      <c r="L121" s="381">
        <v>0</v>
      </c>
      <c r="M121" s="381">
        <v>0</v>
      </c>
      <c r="N121" s="381">
        <v>0</v>
      </c>
      <c r="O121" s="381">
        <f t="shared" si="1"/>
        <v>18096740.100000001</v>
      </c>
    </row>
    <row r="122" spans="1:15" s="30" customFormat="1" ht="15" customHeight="1" x14ac:dyDescent="0.3">
      <c r="A122" s="3">
        <v>114</v>
      </c>
      <c r="B122" s="463">
        <v>5</v>
      </c>
      <c r="C122" s="2" t="s">
        <v>46</v>
      </c>
      <c r="D122" s="462" t="s">
        <v>85</v>
      </c>
      <c r="E122" s="465">
        <v>240</v>
      </c>
      <c r="F122" s="466" t="s">
        <v>41</v>
      </c>
      <c r="G122" s="467" t="s">
        <v>48</v>
      </c>
      <c r="H122" s="465" t="s">
        <v>32</v>
      </c>
      <c r="I122" s="381">
        <v>6726833.6500000004</v>
      </c>
      <c r="J122" s="381">
        <v>616175.81999999995</v>
      </c>
      <c r="K122" s="381">
        <v>834161.01</v>
      </c>
      <c r="L122" s="381">
        <v>0</v>
      </c>
      <c r="M122" s="381">
        <v>0</v>
      </c>
      <c r="N122" s="381">
        <v>0</v>
      </c>
      <c r="O122" s="381">
        <f t="shared" si="1"/>
        <v>8177170.4800000004</v>
      </c>
    </row>
    <row r="123" spans="1:15" s="30" customFormat="1" ht="15" customHeight="1" x14ac:dyDescent="0.3">
      <c r="A123" s="3">
        <v>115</v>
      </c>
      <c r="B123" s="463">
        <v>6</v>
      </c>
      <c r="C123" s="2" t="s">
        <v>46</v>
      </c>
      <c r="D123" s="462" t="s">
        <v>85</v>
      </c>
      <c r="E123" s="465">
        <v>305</v>
      </c>
      <c r="F123" s="466" t="s">
        <v>43</v>
      </c>
      <c r="G123" s="467" t="s">
        <v>48</v>
      </c>
      <c r="H123" s="465" t="s">
        <v>32</v>
      </c>
      <c r="I123" s="381">
        <v>9117013.7300000004</v>
      </c>
      <c r="J123" s="381">
        <v>586609.43000000005</v>
      </c>
      <c r="K123" s="381">
        <v>573574.78</v>
      </c>
      <c r="L123" s="381">
        <v>0</v>
      </c>
      <c r="M123" s="381">
        <v>0</v>
      </c>
      <c r="N123" s="381">
        <v>0</v>
      </c>
      <c r="O123" s="381">
        <f t="shared" si="1"/>
        <v>10277197.939999999</v>
      </c>
    </row>
    <row r="124" spans="1:15" s="30" customFormat="1" ht="15" customHeight="1" x14ac:dyDescent="0.3">
      <c r="A124" s="3">
        <v>116</v>
      </c>
      <c r="B124" s="463">
        <v>7</v>
      </c>
      <c r="C124" s="2" t="s">
        <v>46</v>
      </c>
      <c r="D124" s="462" t="s">
        <v>85</v>
      </c>
      <c r="E124" s="465">
        <v>370</v>
      </c>
      <c r="F124" s="466" t="s">
        <v>45</v>
      </c>
      <c r="G124" s="467" t="s">
        <v>48</v>
      </c>
      <c r="H124" s="465" t="s">
        <v>32</v>
      </c>
      <c r="I124" s="381">
        <v>44619274.159999996</v>
      </c>
      <c r="J124" s="381">
        <v>2805979.74</v>
      </c>
      <c r="K124" s="381">
        <v>2818522.33</v>
      </c>
      <c r="L124" s="381">
        <v>0</v>
      </c>
      <c r="M124" s="381">
        <v>0</v>
      </c>
      <c r="N124" s="381">
        <v>840640.18</v>
      </c>
      <c r="O124" s="381">
        <f t="shared" si="1"/>
        <v>51084416.409999996</v>
      </c>
    </row>
    <row r="125" spans="1:15" s="30" customFormat="1" ht="15" customHeight="1" x14ac:dyDescent="0.3">
      <c r="A125" s="3">
        <v>117</v>
      </c>
      <c r="B125" s="463">
        <v>8</v>
      </c>
      <c r="C125" s="2" t="s">
        <v>46</v>
      </c>
      <c r="D125" s="462" t="s">
        <v>85</v>
      </c>
      <c r="E125" s="465">
        <v>2859</v>
      </c>
      <c r="F125" s="466" t="s">
        <v>86</v>
      </c>
      <c r="G125" s="467" t="s">
        <v>48</v>
      </c>
      <c r="H125" s="465" t="s">
        <v>37</v>
      </c>
      <c r="I125" s="381">
        <v>1508990.89</v>
      </c>
      <c r="J125" s="381">
        <v>88782.59</v>
      </c>
      <c r="K125" s="381">
        <v>88064.88</v>
      </c>
      <c r="L125" s="381">
        <v>0</v>
      </c>
      <c r="M125" s="381">
        <v>0</v>
      </c>
      <c r="N125" s="381">
        <v>0</v>
      </c>
      <c r="O125" s="381">
        <f t="shared" si="1"/>
        <v>1685838.3599999999</v>
      </c>
    </row>
    <row r="126" spans="1:15" s="30" customFormat="1" ht="15" customHeight="1" x14ac:dyDescent="0.3">
      <c r="A126" s="3">
        <v>118</v>
      </c>
      <c r="B126" s="463">
        <v>8</v>
      </c>
      <c r="C126" s="2" t="s">
        <v>46</v>
      </c>
      <c r="D126" s="462" t="s">
        <v>85</v>
      </c>
      <c r="E126" s="465">
        <v>2840</v>
      </c>
      <c r="F126" s="466" t="s">
        <v>87</v>
      </c>
      <c r="G126" s="467" t="s">
        <v>48</v>
      </c>
      <c r="H126" s="465" t="s">
        <v>37</v>
      </c>
      <c r="I126" s="381">
        <v>1441015.22</v>
      </c>
      <c r="J126" s="381">
        <v>103846.38</v>
      </c>
      <c r="K126" s="381">
        <v>37298.5</v>
      </c>
      <c r="L126" s="381">
        <v>0</v>
      </c>
      <c r="M126" s="381">
        <v>0</v>
      </c>
      <c r="N126" s="381">
        <v>0</v>
      </c>
      <c r="O126" s="381">
        <f t="shared" si="1"/>
        <v>1582160.1</v>
      </c>
    </row>
    <row r="127" spans="1:15" s="30" customFormat="1" ht="15" customHeight="1" x14ac:dyDescent="0.3">
      <c r="A127" s="3">
        <v>119</v>
      </c>
      <c r="B127" s="463">
        <v>8</v>
      </c>
      <c r="C127" s="2" t="s">
        <v>46</v>
      </c>
      <c r="D127" s="462" t="s">
        <v>85</v>
      </c>
      <c r="E127" s="465">
        <v>2958</v>
      </c>
      <c r="F127" s="466" t="s">
        <v>88</v>
      </c>
      <c r="G127" s="467" t="s">
        <v>48</v>
      </c>
      <c r="H127" s="465" t="s">
        <v>37</v>
      </c>
      <c r="I127" s="381">
        <v>1040014.38</v>
      </c>
      <c r="J127" s="381">
        <v>83357.960000000006</v>
      </c>
      <c r="K127" s="381">
        <v>50016</v>
      </c>
      <c r="L127" s="381">
        <v>0</v>
      </c>
      <c r="M127" s="381">
        <v>0</v>
      </c>
      <c r="N127" s="381">
        <v>0</v>
      </c>
      <c r="O127" s="381">
        <f t="shared" si="1"/>
        <v>1173388.3400000001</v>
      </c>
    </row>
    <row r="128" spans="1:15" s="30" customFormat="1" ht="15" customHeight="1" x14ac:dyDescent="0.3">
      <c r="A128" s="3">
        <v>120</v>
      </c>
      <c r="B128" s="463">
        <v>8</v>
      </c>
      <c r="C128" s="2" t="s">
        <v>46</v>
      </c>
      <c r="D128" s="462" t="s">
        <v>85</v>
      </c>
      <c r="E128" s="465">
        <v>2841</v>
      </c>
      <c r="F128" s="466" t="s">
        <v>89</v>
      </c>
      <c r="G128" s="467" t="s">
        <v>48</v>
      </c>
      <c r="H128" s="465" t="s">
        <v>37</v>
      </c>
      <c r="I128" s="381">
        <v>1582523.33</v>
      </c>
      <c r="J128" s="381">
        <v>87842.93</v>
      </c>
      <c r="K128" s="381">
        <v>91966.87</v>
      </c>
      <c r="L128" s="381">
        <v>0</v>
      </c>
      <c r="M128" s="381">
        <v>0</v>
      </c>
      <c r="N128" s="381">
        <v>0</v>
      </c>
      <c r="O128" s="381">
        <f t="shared" si="1"/>
        <v>1762333.13</v>
      </c>
    </row>
    <row r="129" spans="1:15" s="30" customFormat="1" ht="15" customHeight="1" x14ac:dyDescent="0.3">
      <c r="A129" s="3">
        <v>121</v>
      </c>
      <c r="B129" s="463">
        <v>8</v>
      </c>
      <c r="C129" s="2" t="s">
        <v>46</v>
      </c>
      <c r="D129" s="462" t="s">
        <v>85</v>
      </c>
      <c r="E129" s="465">
        <v>3018</v>
      </c>
      <c r="F129" s="466" t="s">
        <v>90</v>
      </c>
      <c r="G129" s="467" t="s">
        <v>48</v>
      </c>
      <c r="H129" s="465" t="s">
        <v>37</v>
      </c>
      <c r="I129" s="381">
        <v>1063907.23</v>
      </c>
      <c r="J129" s="381">
        <v>83363.33</v>
      </c>
      <c r="K129" s="381">
        <v>83470.38</v>
      </c>
      <c r="L129" s="381">
        <v>0</v>
      </c>
      <c r="M129" s="381">
        <v>0</v>
      </c>
      <c r="N129" s="381">
        <v>0</v>
      </c>
      <c r="O129" s="381">
        <f t="shared" si="1"/>
        <v>1230740.94</v>
      </c>
    </row>
    <row r="130" spans="1:15" s="30" customFormat="1" ht="15" customHeight="1" x14ac:dyDescent="0.3">
      <c r="A130" s="3">
        <v>122</v>
      </c>
      <c r="B130" s="463">
        <v>8</v>
      </c>
      <c r="C130" s="2" t="s">
        <v>46</v>
      </c>
      <c r="D130" s="462" t="s">
        <v>85</v>
      </c>
      <c r="E130" s="465">
        <v>2842</v>
      </c>
      <c r="F130" s="466" t="s">
        <v>91</v>
      </c>
      <c r="G130" s="467" t="s">
        <v>48</v>
      </c>
      <c r="H130" s="465" t="s">
        <v>37</v>
      </c>
      <c r="I130" s="381">
        <v>1163766.95</v>
      </c>
      <c r="J130" s="381">
        <v>71164.320000000007</v>
      </c>
      <c r="K130" s="381">
        <v>25008</v>
      </c>
      <c r="L130" s="381">
        <v>0</v>
      </c>
      <c r="M130" s="381">
        <v>0</v>
      </c>
      <c r="N130" s="381">
        <v>0</v>
      </c>
      <c r="O130" s="381">
        <f t="shared" si="1"/>
        <v>1259939.27</v>
      </c>
    </row>
    <row r="131" spans="1:15" s="30" customFormat="1" ht="15" customHeight="1" x14ac:dyDescent="0.3">
      <c r="A131" s="3">
        <v>123</v>
      </c>
      <c r="B131" s="463">
        <v>8</v>
      </c>
      <c r="C131" s="2" t="s">
        <v>46</v>
      </c>
      <c r="D131" s="462" t="s">
        <v>85</v>
      </c>
      <c r="E131" s="465">
        <v>2843</v>
      </c>
      <c r="F131" s="466" t="s">
        <v>92</v>
      </c>
      <c r="G131" s="467" t="s">
        <v>48</v>
      </c>
      <c r="H131" s="461" t="s">
        <v>66</v>
      </c>
      <c r="I131" s="381">
        <v>1509438.89</v>
      </c>
      <c r="J131" s="381">
        <v>102872.12</v>
      </c>
      <c r="K131" s="381">
        <v>143065.76999999999</v>
      </c>
      <c r="L131" s="381">
        <v>0</v>
      </c>
      <c r="M131" s="381">
        <v>0</v>
      </c>
      <c r="N131" s="381">
        <v>0</v>
      </c>
      <c r="O131" s="381">
        <f t="shared" si="1"/>
        <v>1755376.7799999998</v>
      </c>
    </row>
    <row r="132" spans="1:15" s="30" customFormat="1" ht="15" customHeight="1" x14ac:dyDescent="0.3">
      <c r="A132" s="3">
        <v>124</v>
      </c>
      <c r="B132" s="463">
        <v>8</v>
      </c>
      <c r="C132" s="2" t="s">
        <v>46</v>
      </c>
      <c r="D132" s="462" t="s">
        <v>85</v>
      </c>
      <c r="E132" s="465">
        <v>2860</v>
      </c>
      <c r="F132" s="466" t="s">
        <v>93</v>
      </c>
      <c r="G132" s="467" t="s">
        <v>48</v>
      </c>
      <c r="H132" s="461" t="s">
        <v>37</v>
      </c>
      <c r="I132" s="381">
        <v>1241903.6399999999</v>
      </c>
      <c r="J132" s="381">
        <v>53284.88</v>
      </c>
      <c r="K132" s="381">
        <v>24980</v>
      </c>
      <c r="L132" s="381">
        <v>0</v>
      </c>
      <c r="M132" s="381">
        <v>0</v>
      </c>
      <c r="N132" s="381">
        <v>0</v>
      </c>
      <c r="O132" s="381">
        <f t="shared" si="1"/>
        <v>1320168.5199999998</v>
      </c>
    </row>
    <row r="133" spans="1:15" s="30" customFormat="1" ht="15" customHeight="1" x14ac:dyDescent="0.3">
      <c r="A133" s="3">
        <v>125</v>
      </c>
      <c r="B133" s="463">
        <v>1</v>
      </c>
      <c r="C133" s="2" t="s">
        <v>46</v>
      </c>
      <c r="D133" s="462" t="s">
        <v>94</v>
      </c>
      <c r="E133" s="465">
        <v>509</v>
      </c>
      <c r="F133" s="466" t="s">
        <v>31</v>
      </c>
      <c r="G133" s="467" t="s">
        <v>48</v>
      </c>
      <c r="H133" s="465" t="s">
        <v>32</v>
      </c>
      <c r="I133" s="381">
        <v>8169918.6699999999</v>
      </c>
      <c r="J133" s="381">
        <v>806500.73</v>
      </c>
      <c r="K133" s="381">
        <v>760837.46</v>
      </c>
      <c r="L133" s="381">
        <v>0</v>
      </c>
      <c r="M133" s="381">
        <v>0</v>
      </c>
      <c r="N133" s="381">
        <v>327239.8</v>
      </c>
      <c r="O133" s="381">
        <f t="shared" si="1"/>
        <v>10064496.66</v>
      </c>
    </row>
    <row r="134" spans="1:15" s="30" customFormat="1" ht="15" customHeight="1" x14ac:dyDescent="0.3">
      <c r="A134" s="3">
        <v>126</v>
      </c>
      <c r="B134" s="463">
        <v>2</v>
      </c>
      <c r="C134" s="2" t="s">
        <v>46</v>
      </c>
      <c r="D134" s="462" t="s">
        <v>94</v>
      </c>
      <c r="E134" s="465">
        <v>444</v>
      </c>
      <c r="F134" s="466" t="s">
        <v>34</v>
      </c>
      <c r="G134" s="467" t="s">
        <v>48</v>
      </c>
      <c r="H134" s="465" t="s">
        <v>32</v>
      </c>
      <c r="I134" s="381">
        <v>14736356.76</v>
      </c>
      <c r="J134" s="381">
        <v>1535527.47</v>
      </c>
      <c r="K134" s="381">
        <v>1918719.11</v>
      </c>
      <c r="L134" s="381">
        <v>0</v>
      </c>
      <c r="M134" s="381">
        <v>0</v>
      </c>
      <c r="N134" s="381">
        <v>0</v>
      </c>
      <c r="O134" s="381">
        <f t="shared" si="1"/>
        <v>18190603.34</v>
      </c>
    </row>
    <row r="135" spans="1:15" s="30" customFormat="1" ht="15" customHeight="1" x14ac:dyDescent="0.3">
      <c r="A135" s="3">
        <v>127</v>
      </c>
      <c r="B135" s="463">
        <v>3</v>
      </c>
      <c r="C135" s="2" t="s">
        <v>46</v>
      </c>
      <c r="D135" s="462" t="s">
        <v>94</v>
      </c>
      <c r="E135" s="465">
        <v>111</v>
      </c>
      <c r="F135" s="466" t="s">
        <v>36</v>
      </c>
      <c r="G135" s="467" t="s">
        <v>48</v>
      </c>
      <c r="H135" s="465" t="s">
        <v>37</v>
      </c>
      <c r="I135" s="381">
        <v>2519928.7799999998</v>
      </c>
      <c r="J135" s="381">
        <v>0</v>
      </c>
      <c r="K135" s="381">
        <v>0</v>
      </c>
      <c r="L135" s="381">
        <v>0</v>
      </c>
      <c r="M135" s="381">
        <v>0</v>
      </c>
      <c r="N135" s="381">
        <v>269362.49</v>
      </c>
      <c r="O135" s="381">
        <f t="shared" si="1"/>
        <v>2789291.2699999996</v>
      </c>
    </row>
    <row r="136" spans="1:15" s="30" customFormat="1" ht="15" customHeight="1" x14ac:dyDescent="0.3">
      <c r="A136" s="3">
        <v>128</v>
      </c>
      <c r="B136" s="463">
        <v>4</v>
      </c>
      <c r="C136" s="2" t="s">
        <v>46</v>
      </c>
      <c r="D136" s="462" t="s">
        <v>94</v>
      </c>
      <c r="E136" s="465">
        <v>176</v>
      </c>
      <c r="F136" s="466" t="s">
        <v>39</v>
      </c>
      <c r="G136" s="467" t="s">
        <v>48</v>
      </c>
      <c r="H136" s="465" t="s">
        <v>32</v>
      </c>
      <c r="I136" s="381">
        <v>9320237.3900000006</v>
      </c>
      <c r="J136" s="381">
        <v>0</v>
      </c>
      <c r="K136" s="381">
        <v>0</v>
      </c>
      <c r="L136" s="381">
        <v>0</v>
      </c>
      <c r="M136" s="381">
        <v>0</v>
      </c>
      <c r="N136" s="381">
        <v>0</v>
      </c>
      <c r="O136" s="381">
        <f t="shared" si="1"/>
        <v>9320237.3900000006</v>
      </c>
    </row>
    <row r="137" spans="1:15" s="30" customFormat="1" ht="15" customHeight="1" x14ac:dyDescent="0.3">
      <c r="A137" s="3">
        <v>129</v>
      </c>
      <c r="B137" s="463">
        <v>5</v>
      </c>
      <c r="C137" s="2" t="s">
        <v>46</v>
      </c>
      <c r="D137" s="462" t="s">
        <v>94</v>
      </c>
      <c r="E137" s="465">
        <v>241</v>
      </c>
      <c r="F137" s="466" t="s">
        <v>41</v>
      </c>
      <c r="G137" s="467" t="s">
        <v>48</v>
      </c>
      <c r="H137" s="465" t="s">
        <v>32</v>
      </c>
      <c r="I137" s="381">
        <v>24538.89</v>
      </c>
      <c r="J137" s="381">
        <v>0</v>
      </c>
      <c r="K137" s="381">
        <v>0</v>
      </c>
      <c r="L137" s="381">
        <v>0</v>
      </c>
      <c r="M137" s="381">
        <v>0</v>
      </c>
      <c r="N137" s="381">
        <v>0</v>
      </c>
      <c r="O137" s="381">
        <f t="shared" si="1"/>
        <v>24538.89</v>
      </c>
    </row>
    <row r="138" spans="1:15" s="30" customFormat="1" ht="15" customHeight="1" x14ac:dyDescent="0.3">
      <c r="A138" s="3">
        <v>130</v>
      </c>
      <c r="B138" s="463">
        <v>6</v>
      </c>
      <c r="C138" s="2" t="s">
        <v>46</v>
      </c>
      <c r="D138" s="462" t="s">
        <v>94</v>
      </c>
      <c r="E138" s="465">
        <v>306</v>
      </c>
      <c r="F138" s="466" t="s">
        <v>43</v>
      </c>
      <c r="G138" s="467" t="s">
        <v>48</v>
      </c>
      <c r="H138" s="465" t="s">
        <v>32</v>
      </c>
      <c r="I138" s="381">
        <v>171671.61</v>
      </c>
      <c r="J138" s="381">
        <v>122950</v>
      </c>
      <c r="K138" s="381">
        <v>329946.09999999998</v>
      </c>
      <c r="L138" s="381">
        <v>0</v>
      </c>
      <c r="M138" s="381">
        <v>0</v>
      </c>
      <c r="N138" s="381">
        <v>78614.64</v>
      </c>
      <c r="O138" s="381">
        <f t="shared" ref="O138:O201" si="2">+I138+J138+K138+L138+M138+N138</f>
        <v>703182.35</v>
      </c>
    </row>
    <row r="139" spans="1:15" s="30" customFormat="1" ht="15" customHeight="1" x14ac:dyDescent="0.3">
      <c r="A139" s="3">
        <v>131</v>
      </c>
      <c r="B139" s="463">
        <v>7</v>
      </c>
      <c r="C139" s="2" t="s">
        <v>46</v>
      </c>
      <c r="D139" s="462" t="s">
        <v>94</v>
      </c>
      <c r="E139" s="465">
        <v>371</v>
      </c>
      <c r="F139" s="466" t="s">
        <v>45</v>
      </c>
      <c r="G139" s="467" t="s">
        <v>48</v>
      </c>
      <c r="H139" s="465" t="s">
        <v>32</v>
      </c>
      <c r="I139" s="381">
        <v>20894609.800000001</v>
      </c>
      <c r="J139" s="381">
        <v>2232371.62</v>
      </c>
      <c r="K139" s="381">
        <v>2840767.66</v>
      </c>
      <c r="L139" s="381">
        <v>0</v>
      </c>
      <c r="M139" s="381">
        <v>0</v>
      </c>
      <c r="N139" s="381">
        <v>591493.68000000005</v>
      </c>
      <c r="O139" s="381">
        <f t="shared" si="2"/>
        <v>26559242.760000002</v>
      </c>
    </row>
    <row r="140" spans="1:15" s="30" customFormat="1" ht="15" customHeight="1" x14ac:dyDescent="0.3">
      <c r="A140" s="3">
        <v>132</v>
      </c>
      <c r="B140" s="463">
        <v>8</v>
      </c>
      <c r="C140" s="2" t="s">
        <v>46</v>
      </c>
      <c r="D140" s="462" t="s">
        <v>94</v>
      </c>
      <c r="E140" s="465">
        <v>760</v>
      </c>
      <c r="F140" s="466" t="s">
        <v>95</v>
      </c>
      <c r="G140" s="467" t="s">
        <v>48</v>
      </c>
      <c r="H140" s="465" t="s">
        <v>32</v>
      </c>
      <c r="I140" s="381">
        <v>31632863.989999998</v>
      </c>
      <c r="J140" s="381">
        <v>3827515.36</v>
      </c>
      <c r="K140" s="381">
        <v>4565742.3099999996</v>
      </c>
      <c r="L140" s="381">
        <v>0</v>
      </c>
      <c r="M140" s="381">
        <v>0</v>
      </c>
      <c r="N140" s="381">
        <v>0</v>
      </c>
      <c r="O140" s="381">
        <f t="shared" si="2"/>
        <v>40026121.660000004</v>
      </c>
    </row>
    <row r="141" spans="1:15" s="30" customFormat="1" ht="15" customHeight="1" x14ac:dyDescent="0.3">
      <c r="A141" s="3">
        <v>133</v>
      </c>
      <c r="B141" s="463">
        <v>1</v>
      </c>
      <c r="C141" s="2" t="s">
        <v>46</v>
      </c>
      <c r="D141" s="462" t="s">
        <v>96</v>
      </c>
      <c r="E141" s="465">
        <v>510</v>
      </c>
      <c r="F141" s="466" t="s">
        <v>31</v>
      </c>
      <c r="G141" s="467" t="s">
        <v>48</v>
      </c>
      <c r="H141" s="465" t="s">
        <v>32</v>
      </c>
      <c r="I141" s="381">
        <v>74764061.799999997</v>
      </c>
      <c r="J141" s="381">
        <v>1654090</v>
      </c>
      <c r="K141" s="381">
        <v>2714589.6</v>
      </c>
      <c r="L141" s="381">
        <v>0</v>
      </c>
      <c r="M141" s="381">
        <v>0</v>
      </c>
      <c r="N141" s="381">
        <v>1198436.3899999999</v>
      </c>
      <c r="O141" s="381">
        <f t="shared" si="2"/>
        <v>80331177.789999992</v>
      </c>
    </row>
    <row r="142" spans="1:15" s="30" customFormat="1" ht="15" customHeight="1" x14ac:dyDescent="0.3">
      <c r="A142" s="3">
        <v>134</v>
      </c>
      <c r="B142" s="463">
        <v>2</v>
      </c>
      <c r="C142" s="2" t="s">
        <v>46</v>
      </c>
      <c r="D142" s="462" t="s">
        <v>96</v>
      </c>
      <c r="E142" s="465">
        <v>445</v>
      </c>
      <c r="F142" s="466" t="s">
        <v>34</v>
      </c>
      <c r="G142" s="467" t="s">
        <v>48</v>
      </c>
      <c r="H142" s="465" t="s">
        <v>32</v>
      </c>
      <c r="I142" s="381">
        <v>48888515.109999999</v>
      </c>
      <c r="J142" s="381">
        <v>1891999.96</v>
      </c>
      <c r="K142" s="381">
        <v>2735067.6</v>
      </c>
      <c r="L142" s="381">
        <v>0</v>
      </c>
      <c r="M142" s="381">
        <v>0</v>
      </c>
      <c r="N142" s="381">
        <v>1354238.51</v>
      </c>
      <c r="O142" s="381">
        <f t="shared" si="2"/>
        <v>54869821.18</v>
      </c>
    </row>
    <row r="143" spans="1:15" s="30" customFormat="1" ht="15" customHeight="1" x14ac:dyDescent="0.3">
      <c r="A143" s="3">
        <v>135</v>
      </c>
      <c r="B143" s="463">
        <v>3</v>
      </c>
      <c r="C143" s="2" t="s">
        <v>46</v>
      </c>
      <c r="D143" s="462" t="s">
        <v>96</v>
      </c>
      <c r="E143" s="465">
        <v>112</v>
      </c>
      <c r="F143" s="466" t="s">
        <v>36</v>
      </c>
      <c r="G143" s="467" t="s">
        <v>48</v>
      </c>
      <c r="H143" s="465" t="s">
        <v>37</v>
      </c>
      <c r="I143" s="381">
        <v>205851.41</v>
      </c>
      <c r="J143" s="381">
        <v>0</v>
      </c>
      <c r="K143" s="381">
        <v>0</v>
      </c>
      <c r="L143" s="381">
        <v>0</v>
      </c>
      <c r="M143" s="381">
        <v>0</v>
      </c>
      <c r="N143" s="381">
        <v>0</v>
      </c>
      <c r="O143" s="381">
        <f t="shared" si="2"/>
        <v>205851.41</v>
      </c>
    </row>
    <row r="144" spans="1:15" s="30" customFormat="1" ht="15" customHeight="1" x14ac:dyDescent="0.3">
      <c r="A144" s="3">
        <v>136</v>
      </c>
      <c r="B144" s="463">
        <v>4</v>
      </c>
      <c r="C144" s="2" t="s">
        <v>46</v>
      </c>
      <c r="D144" s="462" t="s">
        <v>96</v>
      </c>
      <c r="E144" s="465">
        <v>177</v>
      </c>
      <c r="F144" s="466" t="s">
        <v>39</v>
      </c>
      <c r="G144" s="467" t="s">
        <v>48</v>
      </c>
      <c r="H144" s="465" t="s">
        <v>32</v>
      </c>
      <c r="I144" s="381">
        <v>41303.5</v>
      </c>
      <c r="J144" s="381">
        <v>0</v>
      </c>
      <c r="K144" s="381">
        <v>0</v>
      </c>
      <c r="L144" s="381">
        <v>0</v>
      </c>
      <c r="M144" s="381">
        <v>0</v>
      </c>
      <c r="N144" s="381">
        <v>0</v>
      </c>
      <c r="O144" s="381">
        <f t="shared" si="2"/>
        <v>41303.5</v>
      </c>
    </row>
    <row r="145" spans="1:15" s="30" customFormat="1" ht="15" customHeight="1" x14ac:dyDescent="0.3">
      <c r="A145" s="3">
        <v>137</v>
      </c>
      <c r="B145" s="463">
        <v>5</v>
      </c>
      <c r="C145" s="2" t="s">
        <v>46</v>
      </c>
      <c r="D145" s="462" t="s">
        <v>96</v>
      </c>
      <c r="E145" s="465">
        <v>242</v>
      </c>
      <c r="F145" s="466" t="s">
        <v>41</v>
      </c>
      <c r="G145" s="467" t="s">
        <v>48</v>
      </c>
      <c r="H145" s="465" t="s">
        <v>32</v>
      </c>
      <c r="I145" s="381">
        <v>22823605.390000001</v>
      </c>
      <c r="J145" s="381">
        <v>1024367.2</v>
      </c>
      <c r="K145" s="381">
        <v>1536550.8</v>
      </c>
      <c r="L145" s="381">
        <v>0</v>
      </c>
      <c r="M145" s="381">
        <v>0</v>
      </c>
      <c r="N145" s="381">
        <v>800000</v>
      </c>
      <c r="O145" s="381">
        <f t="shared" si="2"/>
        <v>26184523.390000001</v>
      </c>
    </row>
    <row r="146" spans="1:15" s="30" customFormat="1" ht="15" customHeight="1" x14ac:dyDescent="0.3">
      <c r="A146" s="3">
        <v>138</v>
      </c>
      <c r="B146" s="463">
        <v>6</v>
      </c>
      <c r="C146" s="2" t="s">
        <v>46</v>
      </c>
      <c r="D146" s="462" t="s">
        <v>96</v>
      </c>
      <c r="E146" s="465">
        <v>307</v>
      </c>
      <c r="F146" s="466" t="s">
        <v>43</v>
      </c>
      <c r="G146" s="467" t="s">
        <v>48</v>
      </c>
      <c r="H146" s="465" t="s">
        <v>32</v>
      </c>
      <c r="I146" s="381">
        <v>105730229.08</v>
      </c>
      <c r="J146" s="381">
        <v>3941279.28</v>
      </c>
      <c r="K146" s="381">
        <v>6425693.21</v>
      </c>
      <c r="L146" s="381">
        <v>0</v>
      </c>
      <c r="M146" s="381">
        <v>0</v>
      </c>
      <c r="N146" s="381">
        <v>2535012.17</v>
      </c>
      <c r="O146" s="381">
        <f t="shared" si="2"/>
        <v>118632213.73999999</v>
      </c>
    </row>
    <row r="147" spans="1:15" s="30" customFormat="1" ht="15" customHeight="1" x14ac:dyDescent="0.3">
      <c r="A147" s="3">
        <v>139</v>
      </c>
      <c r="B147" s="463">
        <v>7</v>
      </c>
      <c r="C147" s="2" t="s">
        <v>46</v>
      </c>
      <c r="D147" s="462" t="s">
        <v>96</v>
      </c>
      <c r="E147" s="465">
        <v>372</v>
      </c>
      <c r="F147" s="466" t="s">
        <v>45</v>
      </c>
      <c r="G147" s="467" t="s">
        <v>48</v>
      </c>
      <c r="H147" s="465" t="s">
        <v>32</v>
      </c>
      <c r="I147" s="381">
        <v>64847016.229999997</v>
      </c>
      <c r="J147" s="381">
        <v>2424353.8199999998</v>
      </c>
      <c r="K147" s="381">
        <v>10112007.09</v>
      </c>
      <c r="L147" s="381">
        <v>0</v>
      </c>
      <c r="M147" s="381">
        <v>0</v>
      </c>
      <c r="N147" s="381">
        <v>2176514.0699999998</v>
      </c>
      <c r="O147" s="381">
        <f t="shared" si="2"/>
        <v>79559891.209999993</v>
      </c>
    </row>
    <row r="148" spans="1:15" s="30" customFormat="1" ht="15" customHeight="1" x14ac:dyDescent="0.3">
      <c r="A148" s="3">
        <v>140</v>
      </c>
      <c r="B148" s="463">
        <v>8</v>
      </c>
      <c r="C148" s="2" t="s">
        <v>46</v>
      </c>
      <c r="D148" s="462" t="s">
        <v>96</v>
      </c>
      <c r="E148" s="465">
        <v>1560</v>
      </c>
      <c r="F148" s="466" t="s">
        <v>97</v>
      </c>
      <c r="G148" s="467" t="s">
        <v>48</v>
      </c>
      <c r="H148" s="465" t="s">
        <v>37</v>
      </c>
      <c r="I148" s="381">
        <v>28359389.449999999</v>
      </c>
      <c r="J148" s="381">
        <v>984727.61</v>
      </c>
      <c r="K148" s="381">
        <v>1719049.57</v>
      </c>
      <c r="L148" s="381">
        <v>0</v>
      </c>
      <c r="M148" s="381">
        <v>0</v>
      </c>
      <c r="N148" s="381">
        <v>2242836.0299999998</v>
      </c>
      <c r="O148" s="381">
        <f t="shared" si="2"/>
        <v>33306002.66</v>
      </c>
    </row>
    <row r="149" spans="1:15" s="30" customFormat="1" ht="15" customHeight="1" x14ac:dyDescent="0.3">
      <c r="A149" s="3">
        <v>141</v>
      </c>
      <c r="B149" s="463">
        <v>8</v>
      </c>
      <c r="C149" s="2" t="s">
        <v>46</v>
      </c>
      <c r="D149" s="462" t="s">
        <v>96</v>
      </c>
      <c r="E149" s="465">
        <v>1578</v>
      </c>
      <c r="F149" s="466" t="s">
        <v>98</v>
      </c>
      <c r="G149" s="467" t="s">
        <v>48</v>
      </c>
      <c r="H149" s="465" t="s">
        <v>37</v>
      </c>
      <c r="I149" s="381">
        <v>26848976.260000002</v>
      </c>
      <c r="J149" s="381">
        <v>976352.36</v>
      </c>
      <c r="K149" s="381">
        <v>1953025.4</v>
      </c>
      <c r="L149" s="381">
        <v>0</v>
      </c>
      <c r="M149" s="381">
        <v>0</v>
      </c>
      <c r="N149" s="381">
        <v>388194.96</v>
      </c>
      <c r="O149" s="381">
        <f t="shared" si="2"/>
        <v>30166548.98</v>
      </c>
    </row>
    <row r="150" spans="1:15" s="30" customFormat="1" ht="15" customHeight="1" x14ac:dyDescent="0.35">
      <c r="A150" s="3">
        <v>142</v>
      </c>
      <c r="B150" s="463">
        <v>1</v>
      </c>
      <c r="C150" s="2" t="s">
        <v>46</v>
      </c>
      <c r="D150" s="462" t="s">
        <v>99</v>
      </c>
      <c r="E150" s="2">
        <v>511</v>
      </c>
      <c r="F150" s="462" t="s">
        <v>31</v>
      </c>
      <c r="G150" s="2" t="s">
        <v>48</v>
      </c>
      <c r="H150" s="2" t="s">
        <v>32</v>
      </c>
      <c r="I150" s="381">
        <v>135276020.47</v>
      </c>
      <c r="J150" s="381">
        <v>5760745.5999999996</v>
      </c>
      <c r="K150" s="381">
        <v>6656961.5999999996</v>
      </c>
      <c r="L150" s="381">
        <v>0</v>
      </c>
      <c r="M150" s="381">
        <v>0</v>
      </c>
      <c r="N150" s="381">
        <v>64165983.850000001</v>
      </c>
      <c r="O150" s="381">
        <f t="shared" si="2"/>
        <v>211859711.51999998</v>
      </c>
    </row>
    <row r="151" spans="1:15" s="30" customFormat="1" ht="15" customHeight="1" x14ac:dyDescent="0.35">
      <c r="A151" s="3">
        <v>143</v>
      </c>
      <c r="B151" s="463">
        <v>2</v>
      </c>
      <c r="C151" s="2" t="s">
        <v>46</v>
      </c>
      <c r="D151" s="462" t="s">
        <v>99</v>
      </c>
      <c r="E151" s="2">
        <v>446</v>
      </c>
      <c r="F151" s="462" t="s">
        <v>34</v>
      </c>
      <c r="G151" s="2" t="s">
        <v>48</v>
      </c>
      <c r="H151" s="2" t="s">
        <v>32</v>
      </c>
      <c r="I151" s="381">
        <v>173618098.93000001</v>
      </c>
      <c r="J151" s="381">
        <v>8757446.7200000007</v>
      </c>
      <c r="K151" s="381">
        <v>13577786.369999999</v>
      </c>
      <c r="L151" s="381">
        <v>34399144.049999997</v>
      </c>
      <c r="M151" s="381">
        <v>166046703.37</v>
      </c>
      <c r="N151" s="381">
        <v>385126526.57999998</v>
      </c>
      <c r="O151" s="381">
        <f t="shared" si="2"/>
        <v>781525706.01999998</v>
      </c>
    </row>
    <row r="152" spans="1:15" s="30" customFormat="1" ht="15" customHeight="1" x14ac:dyDescent="0.35">
      <c r="A152" s="3">
        <v>144</v>
      </c>
      <c r="B152" s="463">
        <v>3</v>
      </c>
      <c r="C152" s="2" t="s">
        <v>46</v>
      </c>
      <c r="D152" s="462" t="s">
        <v>99</v>
      </c>
      <c r="E152" s="2">
        <v>113</v>
      </c>
      <c r="F152" s="462" t="s">
        <v>36</v>
      </c>
      <c r="G152" s="2" t="s">
        <v>48</v>
      </c>
      <c r="H152" s="2" t="s">
        <v>37</v>
      </c>
      <c r="I152" s="381">
        <v>124448309.54000001</v>
      </c>
      <c r="J152" s="381">
        <v>1673999.99</v>
      </c>
      <c r="K152" s="381">
        <v>2789999.99</v>
      </c>
      <c r="L152" s="381">
        <v>0</v>
      </c>
      <c r="M152" s="381">
        <v>0</v>
      </c>
      <c r="N152" s="381">
        <v>69611012.670000002</v>
      </c>
      <c r="O152" s="381">
        <f t="shared" si="2"/>
        <v>198523322.19</v>
      </c>
    </row>
    <row r="153" spans="1:15" s="30" customFormat="1" ht="15" customHeight="1" x14ac:dyDescent="0.35">
      <c r="A153" s="3">
        <v>145</v>
      </c>
      <c r="B153" s="463">
        <v>4</v>
      </c>
      <c r="C153" s="2" t="s">
        <v>46</v>
      </c>
      <c r="D153" s="462" t="s">
        <v>99</v>
      </c>
      <c r="E153" s="2">
        <v>178</v>
      </c>
      <c r="F153" s="462" t="s">
        <v>39</v>
      </c>
      <c r="G153" s="2" t="s">
        <v>48</v>
      </c>
      <c r="H153" s="2" t="s">
        <v>32</v>
      </c>
      <c r="I153" s="381">
        <v>49014385.68</v>
      </c>
      <c r="J153" s="381">
        <v>1768652</v>
      </c>
      <c r="K153" s="381">
        <v>2761447.79</v>
      </c>
      <c r="L153" s="381">
        <v>0</v>
      </c>
      <c r="M153" s="381">
        <v>0</v>
      </c>
      <c r="N153" s="381">
        <v>9338135.7799999993</v>
      </c>
      <c r="O153" s="381">
        <f t="shared" si="2"/>
        <v>62882621.25</v>
      </c>
    </row>
    <row r="154" spans="1:15" s="30" customFormat="1" ht="15" customHeight="1" x14ac:dyDescent="0.35">
      <c r="A154" s="3">
        <v>146</v>
      </c>
      <c r="B154" s="463">
        <v>5</v>
      </c>
      <c r="C154" s="2" t="s">
        <v>46</v>
      </c>
      <c r="D154" s="462" t="s">
        <v>99</v>
      </c>
      <c r="E154" s="2">
        <v>243</v>
      </c>
      <c r="F154" s="462" t="s">
        <v>41</v>
      </c>
      <c r="G154" s="2" t="s">
        <v>48</v>
      </c>
      <c r="H154" s="2" t="s">
        <v>32</v>
      </c>
      <c r="I154" s="381">
        <v>57402002.119999997</v>
      </c>
      <c r="J154" s="381">
        <v>3400000</v>
      </c>
      <c r="K154" s="381">
        <v>5278850.82</v>
      </c>
      <c r="L154" s="381">
        <v>1315072.6399999999</v>
      </c>
      <c r="M154" s="381">
        <v>32971956.559999999</v>
      </c>
      <c r="N154" s="381">
        <v>35676794.280000001</v>
      </c>
      <c r="O154" s="381">
        <f t="shared" si="2"/>
        <v>136044676.42000002</v>
      </c>
    </row>
    <row r="155" spans="1:15" s="30" customFormat="1" ht="15" customHeight="1" x14ac:dyDescent="0.35">
      <c r="A155" s="3">
        <v>147</v>
      </c>
      <c r="B155" s="463">
        <v>6</v>
      </c>
      <c r="C155" s="2" t="s">
        <v>46</v>
      </c>
      <c r="D155" s="462" t="s">
        <v>99</v>
      </c>
      <c r="E155" s="2">
        <v>308</v>
      </c>
      <c r="F155" s="462" t="s">
        <v>43</v>
      </c>
      <c r="G155" s="2" t="s">
        <v>48</v>
      </c>
      <c r="H155" s="2" t="s">
        <v>32</v>
      </c>
      <c r="I155" s="381">
        <v>58462636.5</v>
      </c>
      <c r="J155" s="381">
        <v>2008686.53</v>
      </c>
      <c r="K155" s="381">
        <v>3281048.64</v>
      </c>
      <c r="L155" s="381">
        <v>0</v>
      </c>
      <c r="M155" s="381">
        <v>0</v>
      </c>
      <c r="N155" s="381">
        <v>1251952</v>
      </c>
      <c r="O155" s="381">
        <f t="shared" si="2"/>
        <v>65004323.670000002</v>
      </c>
    </row>
    <row r="156" spans="1:15" s="30" customFormat="1" ht="15" customHeight="1" x14ac:dyDescent="0.35">
      <c r="A156" s="3">
        <v>148</v>
      </c>
      <c r="B156" s="463">
        <v>7</v>
      </c>
      <c r="C156" s="2" t="s">
        <v>46</v>
      </c>
      <c r="D156" s="462" t="s">
        <v>99</v>
      </c>
      <c r="E156" s="2">
        <v>373</v>
      </c>
      <c r="F156" s="462" t="s">
        <v>45</v>
      </c>
      <c r="G156" s="2" t="s">
        <v>48</v>
      </c>
      <c r="H156" s="2" t="s">
        <v>32</v>
      </c>
      <c r="I156" s="381">
        <v>126643548.8</v>
      </c>
      <c r="J156" s="381">
        <v>9538107.8800000008</v>
      </c>
      <c r="K156" s="381">
        <v>13188558.49</v>
      </c>
      <c r="L156" s="381">
        <v>25189551.629999999</v>
      </c>
      <c r="M156" s="381">
        <v>152846526.81999999</v>
      </c>
      <c r="N156" s="381">
        <v>193950926.81</v>
      </c>
      <c r="O156" s="381">
        <f t="shared" si="2"/>
        <v>521357220.43000001</v>
      </c>
    </row>
    <row r="157" spans="1:15" s="30" customFormat="1" ht="15" customHeight="1" x14ac:dyDescent="0.35">
      <c r="A157" s="3">
        <v>149</v>
      </c>
      <c r="B157" s="463">
        <v>8</v>
      </c>
      <c r="C157" s="2" t="s">
        <v>46</v>
      </c>
      <c r="D157" s="462" t="s">
        <v>99</v>
      </c>
      <c r="E157" s="2">
        <v>759</v>
      </c>
      <c r="F157" s="462" t="s">
        <v>100</v>
      </c>
      <c r="G157" s="2" t="s">
        <v>48</v>
      </c>
      <c r="H157" s="2" t="s">
        <v>37</v>
      </c>
      <c r="I157" s="381">
        <v>53312736.420000002</v>
      </c>
      <c r="J157" s="381">
        <v>2168147.6</v>
      </c>
      <c r="K157" s="381">
        <v>2329552.4</v>
      </c>
      <c r="L157" s="381">
        <v>0</v>
      </c>
      <c r="M157" s="381">
        <v>0</v>
      </c>
      <c r="N157" s="381">
        <v>26892813.629999999</v>
      </c>
      <c r="O157" s="381">
        <f t="shared" si="2"/>
        <v>84703250.049999997</v>
      </c>
    </row>
    <row r="158" spans="1:15" s="30" customFormat="1" ht="15" customHeight="1" x14ac:dyDescent="0.35">
      <c r="A158" s="3">
        <v>150</v>
      </c>
      <c r="B158" s="463">
        <v>1</v>
      </c>
      <c r="C158" s="2" t="s">
        <v>46</v>
      </c>
      <c r="D158" s="462" t="s">
        <v>101</v>
      </c>
      <c r="E158" s="2">
        <v>512</v>
      </c>
      <c r="F158" s="462" t="s">
        <v>31</v>
      </c>
      <c r="G158" s="2" t="s">
        <v>48</v>
      </c>
      <c r="H158" s="2" t="s">
        <v>32</v>
      </c>
      <c r="I158" s="381">
        <v>40714519.609999999</v>
      </c>
      <c r="J158" s="381">
        <v>1009699.09</v>
      </c>
      <c r="K158" s="381">
        <v>1769207.45</v>
      </c>
      <c r="L158" s="381">
        <v>0</v>
      </c>
      <c r="M158" s="381">
        <v>0</v>
      </c>
      <c r="N158" s="381">
        <v>535000</v>
      </c>
      <c r="O158" s="381">
        <f t="shared" si="2"/>
        <v>44028426.150000006</v>
      </c>
    </row>
    <row r="159" spans="1:15" s="30" customFormat="1" ht="15" customHeight="1" x14ac:dyDescent="0.35">
      <c r="A159" s="3">
        <v>151</v>
      </c>
      <c r="B159" s="463">
        <v>2</v>
      </c>
      <c r="C159" s="2" t="s">
        <v>46</v>
      </c>
      <c r="D159" s="462" t="s">
        <v>101</v>
      </c>
      <c r="E159" s="2">
        <v>447</v>
      </c>
      <c r="F159" s="462" t="s">
        <v>34</v>
      </c>
      <c r="G159" s="2" t="s">
        <v>48</v>
      </c>
      <c r="H159" s="2" t="s">
        <v>32</v>
      </c>
      <c r="I159" s="381">
        <v>32461805.57</v>
      </c>
      <c r="J159" s="381">
        <v>1236791.0900000001</v>
      </c>
      <c r="K159" s="381">
        <v>1739694.96</v>
      </c>
      <c r="L159" s="381">
        <v>0</v>
      </c>
      <c r="M159" s="381">
        <v>0</v>
      </c>
      <c r="N159" s="381">
        <v>0</v>
      </c>
      <c r="O159" s="381">
        <f t="shared" si="2"/>
        <v>35438291.620000005</v>
      </c>
    </row>
    <row r="160" spans="1:15" s="30" customFormat="1" ht="15" customHeight="1" x14ac:dyDescent="0.35">
      <c r="A160" s="3">
        <v>152</v>
      </c>
      <c r="B160" s="463">
        <v>3</v>
      </c>
      <c r="C160" s="2" t="s">
        <v>46</v>
      </c>
      <c r="D160" s="462" t="s">
        <v>101</v>
      </c>
      <c r="E160" s="2">
        <v>114</v>
      </c>
      <c r="F160" s="462" t="s">
        <v>36</v>
      </c>
      <c r="G160" s="2" t="s">
        <v>48</v>
      </c>
      <c r="H160" s="2" t="s">
        <v>37</v>
      </c>
      <c r="I160" s="381">
        <v>30695434.629999999</v>
      </c>
      <c r="J160" s="381">
        <v>973000.01</v>
      </c>
      <c r="K160" s="381">
        <v>1625000.01</v>
      </c>
      <c r="L160" s="381">
        <v>0</v>
      </c>
      <c r="M160" s="381">
        <v>0</v>
      </c>
      <c r="N160" s="381">
        <v>522923.01</v>
      </c>
      <c r="O160" s="381">
        <f t="shared" si="2"/>
        <v>33816357.660000004</v>
      </c>
    </row>
    <row r="161" spans="1:15" s="30" customFormat="1" ht="15" customHeight="1" x14ac:dyDescent="0.35">
      <c r="A161" s="3">
        <v>153</v>
      </c>
      <c r="B161" s="463">
        <v>4</v>
      </c>
      <c r="C161" s="2" t="s">
        <v>46</v>
      </c>
      <c r="D161" s="462" t="s">
        <v>101</v>
      </c>
      <c r="E161" s="2">
        <v>179</v>
      </c>
      <c r="F161" s="462" t="s">
        <v>39</v>
      </c>
      <c r="G161" s="2" t="s">
        <v>48</v>
      </c>
      <c r="H161" s="2" t="s">
        <v>32</v>
      </c>
      <c r="I161" s="381">
        <v>25553909</v>
      </c>
      <c r="J161" s="381">
        <v>618527.22</v>
      </c>
      <c r="K161" s="381">
        <v>1023706.55</v>
      </c>
      <c r="L161" s="381">
        <v>0</v>
      </c>
      <c r="M161" s="381">
        <v>0</v>
      </c>
      <c r="N161" s="381">
        <v>1775000</v>
      </c>
      <c r="O161" s="381">
        <f t="shared" si="2"/>
        <v>28971142.77</v>
      </c>
    </row>
    <row r="162" spans="1:15" s="30" customFormat="1" ht="15" customHeight="1" x14ac:dyDescent="0.35">
      <c r="A162" s="3">
        <v>154</v>
      </c>
      <c r="B162" s="463">
        <v>5</v>
      </c>
      <c r="C162" s="2" t="s">
        <v>46</v>
      </c>
      <c r="D162" s="462" t="s">
        <v>101</v>
      </c>
      <c r="E162" s="2">
        <v>244</v>
      </c>
      <c r="F162" s="462" t="s">
        <v>41</v>
      </c>
      <c r="G162" s="2" t="s">
        <v>48</v>
      </c>
      <c r="H162" s="2" t="s">
        <v>32</v>
      </c>
      <c r="I162" s="381">
        <v>22596899.190000001</v>
      </c>
      <c r="J162" s="381">
        <v>767527.39</v>
      </c>
      <c r="K162" s="381">
        <v>1279373.78</v>
      </c>
      <c r="L162" s="381">
        <v>0</v>
      </c>
      <c r="M162" s="381">
        <v>0</v>
      </c>
      <c r="N162" s="381">
        <v>0</v>
      </c>
      <c r="O162" s="381">
        <f t="shared" si="2"/>
        <v>24643800.360000003</v>
      </c>
    </row>
    <row r="163" spans="1:15" s="30" customFormat="1" ht="15" customHeight="1" x14ac:dyDescent="0.35">
      <c r="A163" s="3">
        <v>155</v>
      </c>
      <c r="B163" s="463">
        <v>6</v>
      </c>
      <c r="C163" s="2" t="s">
        <v>46</v>
      </c>
      <c r="D163" s="462" t="s">
        <v>101</v>
      </c>
      <c r="E163" s="2">
        <v>309</v>
      </c>
      <c r="F163" s="462" t="s">
        <v>43</v>
      </c>
      <c r="G163" s="2" t="s">
        <v>48</v>
      </c>
      <c r="H163" s="2" t="s">
        <v>32</v>
      </c>
      <c r="I163" s="381">
        <v>20149558.510000002</v>
      </c>
      <c r="J163" s="381">
        <v>743827.63</v>
      </c>
      <c r="K163" s="381">
        <v>921356.24</v>
      </c>
      <c r="L163" s="381">
        <v>0</v>
      </c>
      <c r="M163" s="381">
        <v>0</v>
      </c>
      <c r="N163" s="381">
        <v>1975.16</v>
      </c>
      <c r="O163" s="381">
        <f t="shared" si="2"/>
        <v>21816717.539999999</v>
      </c>
    </row>
    <row r="164" spans="1:15" s="30" customFormat="1" ht="15" customHeight="1" x14ac:dyDescent="0.35">
      <c r="A164" s="3">
        <v>156</v>
      </c>
      <c r="B164" s="463">
        <v>7</v>
      </c>
      <c r="C164" s="2" t="s">
        <v>46</v>
      </c>
      <c r="D164" s="462" t="s">
        <v>101</v>
      </c>
      <c r="E164" s="2">
        <v>374</v>
      </c>
      <c r="F164" s="462" t="s">
        <v>45</v>
      </c>
      <c r="G164" s="2" t="s">
        <v>48</v>
      </c>
      <c r="H164" s="2" t="s">
        <v>32</v>
      </c>
      <c r="I164" s="381">
        <v>54923095.829999998</v>
      </c>
      <c r="J164" s="381">
        <v>1933744.59</v>
      </c>
      <c r="K164" s="381">
        <v>3852753.24</v>
      </c>
      <c r="L164" s="381">
        <v>0</v>
      </c>
      <c r="M164" s="381">
        <v>0</v>
      </c>
      <c r="N164" s="381">
        <v>1823228.1</v>
      </c>
      <c r="O164" s="381">
        <f t="shared" si="2"/>
        <v>62532821.760000005</v>
      </c>
    </row>
    <row r="165" spans="1:15" s="30" customFormat="1" ht="15" customHeight="1" x14ac:dyDescent="0.35">
      <c r="A165" s="3">
        <v>157</v>
      </c>
      <c r="B165" s="463">
        <v>8</v>
      </c>
      <c r="C165" s="2" t="s">
        <v>46</v>
      </c>
      <c r="D165" s="462" t="s">
        <v>101</v>
      </c>
      <c r="E165" s="2">
        <v>2558</v>
      </c>
      <c r="F165" s="462" t="s">
        <v>102</v>
      </c>
      <c r="G165" s="2" t="s">
        <v>48</v>
      </c>
      <c r="H165" s="2" t="s">
        <v>37</v>
      </c>
      <c r="I165" s="381">
        <v>14874588.800000001</v>
      </c>
      <c r="J165" s="381">
        <v>485122.96</v>
      </c>
      <c r="K165" s="381">
        <v>816816.63</v>
      </c>
      <c r="L165" s="381">
        <v>0</v>
      </c>
      <c r="M165" s="381">
        <v>0</v>
      </c>
      <c r="N165" s="381">
        <v>0</v>
      </c>
      <c r="O165" s="381">
        <f t="shared" si="2"/>
        <v>16176528.390000002</v>
      </c>
    </row>
    <row r="166" spans="1:15" s="30" customFormat="1" ht="15" customHeight="1" x14ac:dyDescent="0.35">
      <c r="A166" s="3">
        <v>158</v>
      </c>
      <c r="B166" s="463">
        <v>8</v>
      </c>
      <c r="C166" s="2" t="s">
        <v>46</v>
      </c>
      <c r="D166" s="462" t="s">
        <v>101</v>
      </c>
      <c r="E166" s="2">
        <v>2961</v>
      </c>
      <c r="F166" s="468" t="s">
        <v>103</v>
      </c>
      <c r="G166" s="2" t="s">
        <v>48</v>
      </c>
      <c r="H166" s="2" t="s">
        <v>37</v>
      </c>
      <c r="I166" s="381">
        <v>1505904.78</v>
      </c>
      <c r="J166" s="381">
        <v>80000</v>
      </c>
      <c r="K166" s="381">
        <v>152688.44</v>
      </c>
      <c r="L166" s="381">
        <v>0</v>
      </c>
      <c r="M166" s="381">
        <v>0</v>
      </c>
      <c r="N166" s="381">
        <v>0</v>
      </c>
      <c r="O166" s="381">
        <f t="shared" si="2"/>
        <v>1738593.22</v>
      </c>
    </row>
    <row r="167" spans="1:15" s="30" customFormat="1" ht="15" customHeight="1" x14ac:dyDescent="0.35">
      <c r="A167" s="3">
        <v>159</v>
      </c>
      <c r="B167" s="463">
        <v>8</v>
      </c>
      <c r="C167" s="2" t="s">
        <v>46</v>
      </c>
      <c r="D167" s="462" t="s">
        <v>101</v>
      </c>
      <c r="E167" s="2">
        <v>2960</v>
      </c>
      <c r="F167" s="468" t="s">
        <v>104</v>
      </c>
      <c r="G167" s="2" t="s">
        <v>48</v>
      </c>
      <c r="H167" s="2" t="s">
        <v>37</v>
      </c>
      <c r="I167" s="381">
        <v>2213816.9500000002</v>
      </c>
      <c r="J167" s="381">
        <v>87351.58</v>
      </c>
      <c r="K167" s="381">
        <v>152099.25</v>
      </c>
      <c r="L167" s="381">
        <v>0</v>
      </c>
      <c r="M167" s="381">
        <v>0</v>
      </c>
      <c r="N167" s="381">
        <v>0</v>
      </c>
      <c r="O167" s="381">
        <f t="shared" si="2"/>
        <v>2453267.7800000003</v>
      </c>
    </row>
    <row r="168" spans="1:15" s="30" customFormat="1" ht="15" customHeight="1" x14ac:dyDescent="0.35">
      <c r="A168" s="3">
        <v>160</v>
      </c>
      <c r="B168" s="463">
        <v>8</v>
      </c>
      <c r="C168" s="2" t="s">
        <v>46</v>
      </c>
      <c r="D168" s="462" t="s">
        <v>101</v>
      </c>
      <c r="E168" s="2">
        <v>2959</v>
      </c>
      <c r="F168" s="468" t="s">
        <v>105</v>
      </c>
      <c r="G168" s="2" t="s">
        <v>48</v>
      </c>
      <c r="H168" s="2" t="s">
        <v>37</v>
      </c>
      <c r="I168" s="381">
        <v>2086080.02</v>
      </c>
      <c r="J168" s="381">
        <v>126066.39</v>
      </c>
      <c r="K168" s="381">
        <v>188487.89</v>
      </c>
      <c r="L168" s="381">
        <v>0</v>
      </c>
      <c r="M168" s="381">
        <v>0</v>
      </c>
      <c r="N168" s="381">
        <v>0</v>
      </c>
      <c r="O168" s="381">
        <f t="shared" si="2"/>
        <v>2400634.3000000003</v>
      </c>
    </row>
    <row r="169" spans="1:15" s="30" customFormat="1" ht="15" customHeight="1" x14ac:dyDescent="0.35">
      <c r="A169" s="3">
        <v>161</v>
      </c>
      <c r="B169" s="463">
        <v>1</v>
      </c>
      <c r="C169" s="2" t="s">
        <v>46</v>
      </c>
      <c r="D169" s="462" t="s">
        <v>106</v>
      </c>
      <c r="E169" s="2">
        <v>513</v>
      </c>
      <c r="F169" s="462" t="s">
        <v>31</v>
      </c>
      <c r="G169" s="2" t="s">
        <v>48</v>
      </c>
      <c r="H169" s="2" t="s">
        <v>32</v>
      </c>
      <c r="I169" s="381">
        <v>13304260.58</v>
      </c>
      <c r="J169" s="381">
        <v>454790.57</v>
      </c>
      <c r="K169" s="381">
        <v>768292</v>
      </c>
      <c r="L169" s="381">
        <v>0</v>
      </c>
      <c r="M169" s="381">
        <v>0</v>
      </c>
      <c r="N169" s="381">
        <v>2718317.88</v>
      </c>
      <c r="O169" s="381">
        <f t="shared" si="2"/>
        <v>17245661.030000001</v>
      </c>
    </row>
    <row r="170" spans="1:15" s="30" customFormat="1" ht="15" customHeight="1" x14ac:dyDescent="0.35">
      <c r="A170" s="3">
        <v>162</v>
      </c>
      <c r="B170" s="463">
        <v>2</v>
      </c>
      <c r="C170" s="2" t="s">
        <v>46</v>
      </c>
      <c r="D170" s="462" t="s">
        <v>106</v>
      </c>
      <c r="E170" s="2">
        <v>448</v>
      </c>
      <c r="F170" s="462" t="s">
        <v>34</v>
      </c>
      <c r="G170" s="2" t="s">
        <v>48</v>
      </c>
      <c r="H170" s="2" t="s">
        <v>32</v>
      </c>
      <c r="I170" s="381">
        <v>10964671.529999999</v>
      </c>
      <c r="J170" s="381">
        <v>275000</v>
      </c>
      <c r="K170" s="381">
        <v>452200</v>
      </c>
      <c r="L170" s="381">
        <v>239469.5</v>
      </c>
      <c r="M170" s="381">
        <v>0</v>
      </c>
      <c r="N170" s="381">
        <v>171536.55</v>
      </c>
      <c r="O170" s="381">
        <f t="shared" si="2"/>
        <v>12102877.58</v>
      </c>
    </row>
    <row r="171" spans="1:15" s="30" customFormat="1" ht="15" customHeight="1" x14ac:dyDescent="0.35">
      <c r="A171" s="3">
        <v>163</v>
      </c>
      <c r="B171" s="463">
        <v>3</v>
      </c>
      <c r="C171" s="2" t="s">
        <v>46</v>
      </c>
      <c r="D171" s="462" t="s">
        <v>106</v>
      </c>
      <c r="E171" s="2">
        <v>115</v>
      </c>
      <c r="F171" s="462" t="s">
        <v>36</v>
      </c>
      <c r="G171" s="2" t="s">
        <v>48</v>
      </c>
      <c r="H171" s="2" t="s">
        <v>37</v>
      </c>
      <c r="I171" s="381">
        <v>179178.63</v>
      </c>
      <c r="J171" s="381">
        <v>0</v>
      </c>
      <c r="K171" s="381">
        <v>0</v>
      </c>
      <c r="L171" s="381">
        <v>0</v>
      </c>
      <c r="M171" s="381">
        <v>0</v>
      </c>
      <c r="N171" s="381">
        <v>191871.19</v>
      </c>
      <c r="O171" s="381">
        <f t="shared" si="2"/>
        <v>371049.82</v>
      </c>
    </row>
    <row r="172" spans="1:15" s="30" customFormat="1" ht="15" customHeight="1" x14ac:dyDescent="0.35">
      <c r="A172" s="3">
        <v>164</v>
      </c>
      <c r="B172" s="463">
        <v>4</v>
      </c>
      <c r="C172" s="2" t="s">
        <v>46</v>
      </c>
      <c r="D172" s="462" t="s">
        <v>106</v>
      </c>
      <c r="E172" s="2">
        <v>180</v>
      </c>
      <c r="F172" s="462" t="s">
        <v>39</v>
      </c>
      <c r="G172" s="2" t="s">
        <v>48</v>
      </c>
      <c r="H172" s="2" t="s">
        <v>32</v>
      </c>
      <c r="I172" s="381">
        <v>9875681.1099999994</v>
      </c>
      <c r="J172" s="381">
        <v>475000</v>
      </c>
      <c r="K172" s="381">
        <v>440594</v>
      </c>
      <c r="L172" s="381">
        <v>0</v>
      </c>
      <c r="M172" s="381">
        <v>0</v>
      </c>
      <c r="N172" s="381">
        <v>1056990.2</v>
      </c>
      <c r="O172" s="381">
        <f t="shared" si="2"/>
        <v>11848265.309999999</v>
      </c>
    </row>
    <row r="173" spans="1:15" s="30" customFormat="1" ht="15" customHeight="1" x14ac:dyDescent="0.35">
      <c r="A173" s="3">
        <v>165</v>
      </c>
      <c r="B173" s="463">
        <v>5</v>
      </c>
      <c r="C173" s="2" t="s">
        <v>46</v>
      </c>
      <c r="D173" s="462" t="s">
        <v>106</v>
      </c>
      <c r="E173" s="2">
        <v>245</v>
      </c>
      <c r="F173" s="462" t="s">
        <v>41</v>
      </c>
      <c r="G173" s="2" t="s">
        <v>48</v>
      </c>
      <c r="H173" s="2" t="s">
        <v>32</v>
      </c>
      <c r="I173" s="381">
        <v>2361044.27</v>
      </c>
      <c r="J173" s="381">
        <v>60000</v>
      </c>
      <c r="K173" s="381">
        <v>116750</v>
      </c>
      <c r="L173" s="381">
        <v>0</v>
      </c>
      <c r="M173" s="381">
        <v>0</v>
      </c>
      <c r="N173" s="381">
        <v>0</v>
      </c>
      <c r="O173" s="381">
        <f t="shared" si="2"/>
        <v>2537794.27</v>
      </c>
    </row>
    <row r="174" spans="1:15" s="30" customFormat="1" ht="15" customHeight="1" x14ac:dyDescent="0.35">
      <c r="A174" s="3">
        <v>166</v>
      </c>
      <c r="B174" s="463">
        <v>6</v>
      </c>
      <c r="C174" s="2" t="s">
        <v>46</v>
      </c>
      <c r="D174" s="462" t="s">
        <v>106</v>
      </c>
      <c r="E174" s="2">
        <v>310</v>
      </c>
      <c r="F174" s="462" t="s">
        <v>43</v>
      </c>
      <c r="G174" s="2" t="s">
        <v>48</v>
      </c>
      <c r="H174" s="2" t="s">
        <v>32</v>
      </c>
      <c r="I174" s="381">
        <v>9850409.0399999991</v>
      </c>
      <c r="J174" s="381">
        <v>293250</v>
      </c>
      <c r="K174" s="381">
        <v>516941.3</v>
      </c>
      <c r="L174" s="381">
        <v>0</v>
      </c>
      <c r="M174" s="381">
        <v>0</v>
      </c>
      <c r="N174" s="381">
        <v>1002531.41</v>
      </c>
      <c r="O174" s="381">
        <f t="shared" si="2"/>
        <v>11663131.75</v>
      </c>
    </row>
    <row r="175" spans="1:15" s="30" customFormat="1" ht="15" customHeight="1" x14ac:dyDescent="0.35">
      <c r="A175" s="3">
        <v>167</v>
      </c>
      <c r="B175" s="463">
        <v>7</v>
      </c>
      <c r="C175" s="2" t="s">
        <v>46</v>
      </c>
      <c r="D175" s="462" t="s">
        <v>106</v>
      </c>
      <c r="E175" s="2">
        <v>375</v>
      </c>
      <c r="F175" s="462" t="s">
        <v>45</v>
      </c>
      <c r="G175" s="2" t="s">
        <v>48</v>
      </c>
      <c r="H175" s="2" t="s">
        <v>32</v>
      </c>
      <c r="I175" s="381">
        <v>21219399.68</v>
      </c>
      <c r="J175" s="381">
        <v>684999.86</v>
      </c>
      <c r="K175" s="381">
        <v>1914996.57</v>
      </c>
      <c r="L175" s="381">
        <v>0</v>
      </c>
      <c r="M175" s="381">
        <v>0</v>
      </c>
      <c r="N175" s="381">
        <v>3574530.23</v>
      </c>
      <c r="O175" s="381">
        <f t="shared" si="2"/>
        <v>27393926.34</v>
      </c>
    </row>
    <row r="176" spans="1:15" s="30" customFormat="1" ht="15" customHeight="1" x14ac:dyDescent="0.35">
      <c r="A176" s="3">
        <v>168</v>
      </c>
      <c r="B176" s="463">
        <v>8</v>
      </c>
      <c r="C176" s="2" t="s">
        <v>46</v>
      </c>
      <c r="D176" s="462" t="s">
        <v>106</v>
      </c>
      <c r="E176" s="2">
        <v>838</v>
      </c>
      <c r="F176" s="468" t="s">
        <v>107</v>
      </c>
      <c r="G176" s="2" t="s">
        <v>48</v>
      </c>
      <c r="H176" s="2" t="s">
        <v>32</v>
      </c>
      <c r="I176" s="381">
        <v>7843578.0800000001</v>
      </c>
      <c r="J176" s="381">
        <v>235200</v>
      </c>
      <c r="K176" s="381">
        <v>385756</v>
      </c>
      <c r="L176" s="381">
        <v>0</v>
      </c>
      <c r="M176" s="381">
        <v>0</v>
      </c>
      <c r="N176" s="381">
        <v>65000</v>
      </c>
      <c r="O176" s="381">
        <f t="shared" si="2"/>
        <v>8529534.0800000001</v>
      </c>
    </row>
    <row r="177" spans="1:15" s="30" customFormat="1" ht="15" customHeight="1" x14ac:dyDescent="0.35">
      <c r="A177" s="3">
        <v>169</v>
      </c>
      <c r="B177" s="463">
        <v>8</v>
      </c>
      <c r="C177" s="2" t="s">
        <v>46</v>
      </c>
      <c r="D177" s="462" t="s">
        <v>106</v>
      </c>
      <c r="E177" s="2">
        <v>1299</v>
      </c>
      <c r="F177" s="468" t="s">
        <v>108</v>
      </c>
      <c r="G177" s="2" t="s">
        <v>48</v>
      </c>
      <c r="H177" s="2" t="s">
        <v>37</v>
      </c>
      <c r="I177" s="381">
        <v>2493277.62</v>
      </c>
      <c r="J177" s="381">
        <v>0</v>
      </c>
      <c r="K177" s="381">
        <v>12411.6</v>
      </c>
      <c r="L177" s="381">
        <v>0</v>
      </c>
      <c r="M177" s="381">
        <v>0</v>
      </c>
      <c r="N177" s="381">
        <v>0</v>
      </c>
      <c r="O177" s="381">
        <f t="shared" si="2"/>
        <v>2505689.2200000002</v>
      </c>
    </row>
    <row r="178" spans="1:15" s="30" customFormat="1" ht="15" customHeight="1" x14ac:dyDescent="0.35">
      <c r="A178" s="3">
        <v>170</v>
      </c>
      <c r="B178" s="463">
        <v>8</v>
      </c>
      <c r="C178" s="2" t="s">
        <v>46</v>
      </c>
      <c r="D178" s="462" t="s">
        <v>106</v>
      </c>
      <c r="E178" s="2">
        <v>1280</v>
      </c>
      <c r="F178" s="468" t="s">
        <v>109</v>
      </c>
      <c r="G178" s="2" t="s">
        <v>48</v>
      </c>
      <c r="H178" s="2" t="s">
        <v>32</v>
      </c>
      <c r="I178" s="381">
        <v>6704504.4500000002</v>
      </c>
      <c r="J178" s="381">
        <v>192864.99</v>
      </c>
      <c r="K178" s="381">
        <v>312311.03000000003</v>
      </c>
      <c r="L178" s="381">
        <v>43606.8</v>
      </c>
      <c r="M178" s="381">
        <v>0</v>
      </c>
      <c r="N178" s="381">
        <v>19480</v>
      </c>
      <c r="O178" s="381">
        <f t="shared" si="2"/>
        <v>7272767.2700000005</v>
      </c>
    </row>
    <row r="179" spans="1:15" s="30" customFormat="1" ht="15" customHeight="1" x14ac:dyDescent="0.35">
      <c r="A179" s="3">
        <v>171</v>
      </c>
      <c r="B179" s="463">
        <v>8</v>
      </c>
      <c r="C179" s="2" t="s">
        <v>46</v>
      </c>
      <c r="D179" s="462" t="s">
        <v>106</v>
      </c>
      <c r="E179" s="2">
        <v>1039</v>
      </c>
      <c r="F179" s="468" t="s">
        <v>110</v>
      </c>
      <c r="G179" s="2" t="s">
        <v>48</v>
      </c>
      <c r="H179" s="2" t="s">
        <v>37</v>
      </c>
      <c r="I179" s="381">
        <v>3424373.41</v>
      </c>
      <c r="J179" s="381">
        <v>139582.79999999999</v>
      </c>
      <c r="K179" s="381">
        <v>492142.95</v>
      </c>
      <c r="L179" s="381">
        <v>0</v>
      </c>
      <c r="M179" s="381">
        <v>0</v>
      </c>
      <c r="N179" s="381">
        <v>0</v>
      </c>
      <c r="O179" s="381">
        <f t="shared" si="2"/>
        <v>4056099.16</v>
      </c>
    </row>
    <row r="180" spans="1:15" s="30" customFormat="1" ht="15" customHeight="1" x14ac:dyDescent="0.35">
      <c r="A180" s="3">
        <v>172</v>
      </c>
      <c r="B180" s="463">
        <v>8</v>
      </c>
      <c r="C180" s="2" t="s">
        <v>46</v>
      </c>
      <c r="D180" s="462" t="s">
        <v>106</v>
      </c>
      <c r="E180" s="2">
        <v>2579</v>
      </c>
      <c r="F180" s="468" t="s">
        <v>111</v>
      </c>
      <c r="G180" s="2" t="s">
        <v>48</v>
      </c>
      <c r="H180" s="2" t="s">
        <v>37</v>
      </c>
      <c r="I180" s="381">
        <v>6105457.4000000004</v>
      </c>
      <c r="J180" s="381">
        <v>187214.72</v>
      </c>
      <c r="K180" s="381">
        <v>300718.01</v>
      </c>
      <c r="L180" s="381">
        <v>0</v>
      </c>
      <c r="M180" s="381">
        <v>0</v>
      </c>
      <c r="N180" s="381">
        <v>244190.75</v>
      </c>
      <c r="O180" s="381">
        <f t="shared" si="2"/>
        <v>6837580.8799999999</v>
      </c>
    </row>
    <row r="181" spans="1:15" s="30" customFormat="1" ht="15" customHeight="1" x14ac:dyDescent="0.35">
      <c r="A181" s="3">
        <v>173</v>
      </c>
      <c r="B181" s="463">
        <v>1</v>
      </c>
      <c r="C181" s="2" t="s">
        <v>46</v>
      </c>
      <c r="D181" s="462" t="s">
        <v>112</v>
      </c>
      <c r="E181" s="2">
        <v>514</v>
      </c>
      <c r="F181" s="464" t="s">
        <v>31</v>
      </c>
      <c r="G181" s="463" t="s">
        <v>48</v>
      </c>
      <c r="H181" s="2" t="s">
        <v>32</v>
      </c>
      <c r="I181" s="381">
        <v>9598333.7400000002</v>
      </c>
      <c r="J181" s="381">
        <v>192985.15</v>
      </c>
      <c r="K181" s="381">
        <v>319557.76000000001</v>
      </c>
      <c r="L181" s="381">
        <v>0</v>
      </c>
      <c r="M181" s="381">
        <v>0</v>
      </c>
      <c r="N181" s="381">
        <v>3900</v>
      </c>
      <c r="O181" s="381">
        <f t="shared" si="2"/>
        <v>10114776.65</v>
      </c>
    </row>
    <row r="182" spans="1:15" s="30" customFormat="1" ht="15" customHeight="1" x14ac:dyDescent="0.35">
      <c r="A182" s="3">
        <v>174</v>
      </c>
      <c r="B182" s="463">
        <v>2</v>
      </c>
      <c r="C182" s="2" t="s">
        <v>46</v>
      </c>
      <c r="D182" s="462" t="s">
        <v>112</v>
      </c>
      <c r="E182" s="2">
        <v>449</v>
      </c>
      <c r="F182" s="464" t="s">
        <v>34</v>
      </c>
      <c r="G182" s="463" t="s">
        <v>48</v>
      </c>
      <c r="H182" s="2" t="s">
        <v>32</v>
      </c>
      <c r="I182" s="381">
        <v>2801474.89</v>
      </c>
      <c r="J182" s="381">
        <v>175828.55</v>
      </c>
      <c r="K182" s="381">
        <v>278997.05</v>
      </c>
      <c r="L182" s="381">
        <v>0</v>
      </c>
      <c r="M182" s="381">
        <v>0</v>
      </c>
      <c r="N182" s="381">
        <v>0</v>
      </c>
      <c r="O182" s="381">
        <f t="shared" si="2"/>
        <v>3256300.4899999998</v>
      </c>
    </row>
    <row r="183" spans="1:15" s="30" customFormat="1" ht="15" customHeight="1" x14ac:dyDescent="0.35">
      <c r="A183" s="3">
        <v>175</v>
      </c>
      <c r="B183" s="463">
        <v>3</v>
      </c>
      <c r="C183" s="2" t="s">
        <v>46</v>
      </c>
      <c r="D183" s="462" t="s">
        <v>112</v>
      </c>
      <c r="E183" s="2">
        <v>116</v>
      </c>
      <c r="F183" s="464" t="s">
        <v>36</v>
      </c>
      <c r="G183" s="463" t="s">
        <v>48</v>
      </c>
      <c r="H183" s="2" t="s">
        <v>37</v>
      </c>
      <c r="I183" s="381">
        <v>2063985.84</v>
      </c>
      <c r="J183" s="381">
        <v>93986.25</v>
      </c>
      <c r="K183" s="381">
        <v>123794.32</v>
      </c>
      <c r="L183" s="381">
        <v>0</v>
      </c>
      <c r="M183" s="381">
        <v>0</v>
      </c>
      <c r="N183" s="381">
        <v>105049</v>
      </c>
      <c r="O183" s="381">
        <f t="shared" si="2"/>
        <v>2386815.4099999997</v>
      </c>
    </row>
    <row r="184" spans="1:15" s="30" customFormat="1" ht="15" customHeight="1" x14ac:dyDescent="0.35">
      <c r="A184" s="3">
        <v>176</v>
      </c>
      <c r="B184" s="463">
        <v>4</v>
      </c>
      <c r="C184" s="2" t="s">
        <v>46</v>
      </c>
      <c r="D184" s="462" t="s">
        <v>112</v>
      </c>
      <c r="E184" s="2">
        <v>181</v>
      </c>
      <c r="F184" s="464" t="s">
        <v>39</v>
      </c>
      <c r="G184" s="463" t="s">
        <v>48</v>
      </c>
      <c r="H184" s="2" t="s">
        <v>32</v>
      </c>
      <c r="I184" s="381">
        <v>4788232.9800000004</v>
      </c>
      <c r="J184" s="381">
        <v>115155.2</v>
      </c>
      <c r="K184" s="381">
        <v>97005.24</v>
      </c>
      <c r="L184" s="381">
        <v>0</v>
      </c>
      <c r="M184" s="381">
        <v>0</v>
      </c>
      <c r="N184" s="381">
        <v>103950.21</v>
      </c>
      <c r="O184" s="381">
        <f t="shared" si="2"/>
        <v>5104343.6300000008</v>
      </c>
    </row>
    <row r="185" spans="1:15" s="30" customFormat="1" ht="15" customHeight="1" x14ac:dyDescent="0.35">
      <c r="A185" s="3">
        <v>177</v>
      </c>
      <c r="B185" s="463">
        <v>5</v>
      </c>
      <c r="C185" s="2" t="s">
        <v>46</v>
      </c>
      <c r="D185" s="462" t="s">
        <v>112</v>
      </c>
      <c r="E185" s="2">
        <v>246</v>
      </c>
      <c r="F185" s="464" t="s">
        <v>41</v>
      </c>
      <c r="G185" s="463" t="s">
        <v>48</v>
      </c>
      <c r="H185" s="2" t="s">
        <v>32</v>
      </c>
      <c r="I185" s="381">
        <v>17604183.510000002</v>
      </c>
      <c r="J185" s="381">
        <v>175179.75</v>
      </c>
      <c r="K185" s="381">
        <v>187778.07</v>
      </c>
      <c r="L185" s="381">
        <v>0</v>
      </c>
      <c r="M185" s="381">
        <v>0</v>
      </c>
      <c r="N185" s="381">
        <v>0</v>
      </c>
      <c r="O185" s="381">
        <f t="shared" si="2"/>
        <v>17967141.330000002</v>
      </c>
    </row>
    <row r="186" spans="1:15" s="30" customFormat="1" ht="15" customHeight="1" x14ac:dyDescent="0.35">
      <c r="A186" s="3">
        <v>178</v>
      </c>
      <c r="B186" s="463">
        <v>6</v>
      </c>
      <c r="C186" s="2" t="s">
        <v>46</v>
      </c>
      <c r="D186" s="462" t="s">
        <v>112</v>
      </c>
      <c r="E186" s="2">
        <v>311</v>
      </c>
      <c r="F186" s="464" t="s">
        <v>43</v>
      </c>
      <c r="G186" s="463" t="s">
        <v>48</v>
      </c>
      <c r="H186" s="2" t="s">
        <v>32</v>
      </c>
      <c r="I186" s="381">
        <v>8255302.3700000001</v>
      </c>
      <c r="J186" s="381">
        <v>253689.46</v>
      </c>
      <c r="K186" s="381">
        <v>412907.28</v>
      </c>
      <c r="L186" s="381">
        <v>0</v>
      </c>
      <c r="M186" s="381">
        <v>0</v>
      </c>
      <c r="N186" s="381">
        <v>218522.39</v>
      </c>
      <c r="O186" s="381">
        <f t="shared" si="2"/>
        <v>9140421.5</v>
      </c>
    </row>
    <row r="187" spans="1:15" s="30" customFormat="1" ht="15" customHeight="1" x14ac:dyDescent="0.35">
      <c r="A187" s="3">
        <v>179</v>
      </c>
      <c r="B187" s="463">
        <v>7</v>
      </c>
      <c r="C187" s="2" t="s">
        <v>46</v>
      </c>
      <c r="D187" s="462" t="s">
        <v>112</v>
      </c>
      <c r="E187" s="2">
        <v>376</v>
      </c>
      <c r="F187" s="464" t="s">
        <v>45</v>
      </c>
      <c r="G187" s="463" t="s">
        <v>48</v>
      </c>
      <c r="H187" s="2" t="s">
        <v>32</v>
      </c>
      <c r="I187" s="381">
        <v>10910451.74</v>
      </c>
      <c r="J187" s="381">
        <v>481158.6</v>
      </c>
      <c r="K187" s="381">
        <v>808097.76</v>
      </c>
      <c r="L187" s="381">
        <v>0</v>
      </c>
      <c r="M187" s="381">
        <v>0</v>
      </c>
      <c r="N187" s="381">
        <v>500000</v>
      </c>
      <c r="O187" s="381">
        <f t="shared" si="2"/>
        <v>12699708.1</v>
      </c>
    </row>
    <row r="188" spans="1:15" s="30" customFormat="1" ht="15" customHeight="1" x14ac:dyDescent="0.35">
      <c r="A188" s="3">
        <v>180</v>
      </c>
      <c r="B188" s="463">
        <v>8</v>
      </c>
      <c r="C188" s="2" t="s">
        <v>46</v>
      </c>
      <c r="D188" s="462" t="s">
        <v>112</v>
      </c>
      <c r="E188" s="2">
        <v>958</v>
      </c>
      <c r="F188" s="464" t="s">
        <v>113</v>
      </c>
      <c r="G188" s="463" t="s">
        <v>48</v>
      </c>
      <c r="H188" s="2" t="s">
        <v>32</v>
      </c>
      <c r="I188" s="381">
        <v>3527525.63</v>
      </c>
      <c r="J188" s="381">
        <v>124806.17</v>
      </c>
      <c r="K188" s="381">
        <v>213182.8</v>
      </c>
      <c r="L188" s="381">
        <v>0</v>
      </c>
      <c r="M188" s="381">
        <v>0</v>
      </c>
      <c r="N188" s="381">
        <v>0</v>
      </c>
      <c r="O188" s="381">
        <f t="shared" si="2"/>
        <v>3865514.5999999996</v>
      </c>
    </row>
    <row r="189" spans="1:15" s="30" customFormat="1" ht="15" customHeight="1" x14ac:dyDescent="0.35">
      <c r="A189" s="3">
        <v>181</v>
      </c>
      <c r="B189" s="463">
        <v>8</v>
      </c>
      <c r="C189" s="2" t="s">
        <v>46</v>
      </c>
      <c r="D189" s="462" t="s">
        <v>112</v>
      </c>
      <c r="E189" s="2">
        <v>798</v>
      </c>
      <c r="F189" s="464" t="s">
        <v>114</v>
      </c>
      <c r="G189" s="463" t="s">
        <v>48</v>
      </c>
      <c r="H189" s="2" t="s">
        <v>32</v>
      </c>
      <c r="I189" s="381">
        <v>1787628.57</v>
      </c>
      <c r="J189" s="381">
        <v>89590</v>
      </c>
      <c r="K189" s="381">
        <v>147053.79999999999</v>
      </c>
      <c r="L189" s="381">
        <v>0</v>
      </c>
      <c r="M189" s="381">
        <v>0</v>
      </c>
      <c r="N189" s="381">
        <v>0</v>
      </c>
      <c r="O189" s="381">
        <f t="shared" si="2"/>
        <v>2024272.37</v>
      </c>
    </row>
    <row r="190" spans="1:15" s="30" customFormat="1" ht="15" customHeight="1" x14ac:dyDescent="0.35">
      <c r="A190" s="3">
        <v>182</v>
      </c>
      <c r="B190" s="463">
        <v>8</v>
      </c>
      <c r="C190" s="2" t="s">
        <v>46</v>
      </c>
      <c r="D190" s="462" t="s">
        <v>112</v>
      </c>
      <c r="E190" s="2">
        <v>2758</v>
      </c>
      <c r="F190" s="464" t="s">
        <v>115</v>
      </c>
      <c r="G190" s="463" t="s">
        <v>48</v>
      </c>
      <c r="H190" s="2" t="s">
        <v>32</v>
      </c>
      <c r="I190" s="381">
        <v>3046899.97</v>
      </c>
      <c r="J190" s="381">
        <v>122804.61</v>
      </c>
      <c r="K190" s="381">
        <v>160908</v>
      </c>
      <c r="L190" s="381">
        <v>0</v>
      </c>
      <c r="M190" s="381">
        <v>0</v>
      </c>
      <c r="N190" s="381">
        <v>0</v>
      </c>
      <c r="O190" s="381">
        <f t="shared" si="2"/>
        <v>3330612.58</v>
      </c>
    </row>
    <row r="191" spans="1:15" s="30" customFormat="1" ht="15" customHeight="1" x14ac:dyDescent="0.35">
      <c r="A191" s="3">
        <v>183</v>
      </c>
      <c r="B191" s="463">
        <v>8</v>
      </c>
      <c r="C191" s="2" t="s">
        <v>46</v>
      </c>
      <c r="D191" s="462" t="s">
        <v>112</v>
      </c>
      <c r="E191" s="2">
        <v>2738</v>
      </c>
      <c r="F191" s="464" t="s">
        <v>116</v>
      </c>
      <c r="G191" s="463" t="s">
        <v>48</v>
      </c>
      <c r="H191" s="2" t="s">
        <v>66</v>
      </c>
      <c r="I191" s="381">
        <v>710894.71</v>
      </c>
      <c r="J191" s="381">
        <v>35264</v>
      </c>
      <c r="K191" s="381">
        <v>80040</v>
      </c>
      <c r="L191" s="381">
        <v>0</v>
      </c>
      <c r="M191" s="381">
        <v>0</v>
      </c>
      <c r="N191" s="381">
        <v>0</v>
      </c>
      <c r="O191" s="381">
        <f t="shared" si="2"/>
        <v>826198.71</v>
      </c>
    </row>
    <row r="192" spans="1:15" s="30" customFormat="1" ht="15" customHeight="1" x14ac:dyDescent="0.35">
      <c r="A192" s="3">
        <v>184</v>
      </c>
      <c r="B192" s="463">
        <v>1</v>
      </c>
      <c r="C192" s="2" t="s">
        <v>46</v>
      </c>
      <c r="D192" s="462" t="s">
        <v>117</v>
      </c>
      <c r="E192" s="2">
        <v>515</v>
      </c>
      <c r="F192" s="462" t="s">
        <v>31</v>
      </c>
      <c r="G192" s="2" t="s">
        <v>48</v>
      </c>
      <c r="H192" s="2" t="s">
        <v>32</v>
      </c>
      <c r="I192" s="381">
        <v>81757519.790000007</v>
      </c>
      <c r="J192" s="381">
        <v>2728488.31</v>
      </c>
      <c r="K192" s="381">
        <v>2107672.2000000002</v>
      </c>
      <c r="L192" s="381">
        <v>0</v>
      </c>
      <c r="M192" s="381">
        <v>0</v>
      </c>
      <c r="N192" s="381">
        <v>25984</v>
      </c>
      <c r="O192" s="381">
        <f t="shared" si="2"/>
        <v>86619664.300000012</v>
      </c>
    </row>
    <row r="193" spans="1:15" s="30" customFormat="1" ht="15" customHeight="1" x14ac:dyDescent="0.35">
      <c r="A193" s="3">
        <v>185</v>
      </c>
      <c r="B193" s="463">
        <v>2</v>
      </c>
      <c r="C193" s="2" t="s">
        <v>46</v>
      </c>
      <c r="D193" s="462" t="s">
        <v>117</v>
      </c>
      <c r="E193" s="2">
        <v>450</v>
      </c>
      <c r="F193" s="462" t="s">
        <v>34</v>
      </c>
      <c r="G193" s="2" t="s">
        <v>48</v>
      </c>
      <c r="H193" s="469" t="s">
        <v>32</v>
      </c>
      <c r="I193" s="381">
        <v>112993699.56</v>
      </c>
      <c r="J193" s="381">
        <v>2420999.98</v>
      </c>
      <c r="K193" s="381">
        <v>1614000</v>
      </c>
      <c r="L193" s="381">
        <v>0</v>
      </c>
      <c r="M193" s="381">
        <v>0</v>
      </c>
      <c r="N193" s="381">
        <v>0</v>
      </c>
      <c r="O193" s="381">
        <f t="shared" si="2"/>
        <v>117028699.54000001</v>
      </c>
    </row>
    <row r="194" spans="1:15" s="30" customFormat="1" ht="15" customHeight="1" x14ac:dyDescent="0.35">
      <c r="A194" s="3">
        <v>186</v>
      </c>
      <c r="B194" s="463">
        <v>3</v>
      </c>
      <c r="C194" s="2" t="s">
        <v>46</v>
      </c>
      <c r="D194" s="462" t="s">
        <v>117</v>
      </c>
      <c r="E194" s="2">
        <v>117</v>
      </c>
      <c r="F194" s="462" t="s">
        <v>36</v>
      </c>
      <c r="G194" s="2" t="s">
        <v>48</v>
      </c>
      <c r="H194" s="461" t="s">
        <v>37</v>
      </c>
      <c r="I194" s="381">
        <v>58236.58</v>
      </c>
      <c r="J194" s="381">
        <v>0</v>
      </c>
      <c r="K194" s="381">
        <v>0</v>
      </c>
      <c r="L194" s="381">
        <v>0</v>
      </c>
      <c r="M194" s="381">
        <v>0</v>
      </c>
      <c r="N194" s="381">
        <v>0</v>
      </c>
      <c r="O194" s="381">
        <f t="shared" si="2"/>
        <v>58236.58</v>
      </c>
    </row>
    <row r="195" spans="1:15" s="30" customFormat="1" ht="15" customHeight="1" x14ac:dyDescent="0.35">
      <c r="A195" s="3">
        <v>187</v>
      </c>
      <c r="B195" s="463">
        <v>4</v>
      </c>
      <c r="C195" s="2" t="s">
        <v>46</v>
      </c>
      <c r="D195" s="462" t="s">
        <v>117</v>
      </c>
      <c r="E195" s="2">
        <v>182</v>
      </c>
      <c r="F195" s="462" t="s">
        <v>39</v>
      </c>
      <c r="G195" s="2" t="s">
        <v>48</v>
      </c>
      <c r="H195" s="2" t="s">
        <v>32</v>
      </c>
      <c r="I195" s="381">
        <v>120319.56</v>
      </c>
      <c r="J195" s="381">
        <v>0</v>
      </c>
      <c r="K195" s="381">
        <v>0</v>
      </c>
      <c r="L195" s="381">
        <v>0</v>
      </c>
      <c r="M195" s="381">
        <v>0</v>
      </c>
      <c r="N195" s="381">
        <v>0</v>
      </c>
      <c r="O195" s="381">
        <f t="shared" si="2"/>
        <v>120319.56</v>
      </c>
    </row>
    <row r="196" spans="1:15" s="30" customFormat="1" ht="15" customHeight="1" x14ac:dyDescent="0.35">
      <c r="A196" s="3">
        <v>188</v>
      </c>
      <c r="B196" s="463">
        <v>5</v>
      </c>
      <c r="C196" s="2" t="s">
        <v>46</v>
      </c>
      <c r="D196" s="462" t="s">
        <v>117</v>
      </c>
      <c r="E196" s="2">
        <v>247</v>
      </c>
      <c r="F196" s="462" t="s">
        <v>41</v>
      </c>
      <c r="G196" s="2" t="s">
        <v>48</v>
      </c>
      <c r="H196" s="2" t="s">
        <v>32</v>
      </c>
      <c r="I196" s="381">
        <v>859338.61</v>
      </c>
      <c r="J196" s="381">
        <v>0</v>
      </c>
      <c r="K196" s="381">
        <v>0</v>
      </c>
      <c r="L196" s="381">
        <v>0</v>
      </c>
      <c r="M196" s="381">
        <v>0</v>
      </c>
      <c r="N196" s="381">
        <v>0</v>
      </c>
      <c r="O196" s="381">
        <f t="shared" si="2"/>
        <v>859338.61</v>
      </c>
    </row>
    <row r="197" spans="1:15" s="30" customFormat="1" ht="15" customHeight="1" x14ac:dyDescent="0.35">
      <c r="A197" s="3">
        <v>189</v>
      </c>
      <c r="B197" s="463">
        <v>6</v>
      </c>
      <c r="C197" s="2" t="s">
        <v>46</v>
      </c>
      <c r="D197" s="462" t="s">
        <v>117</v>
      </c>
      <c r="E197" s="2">
        <v>312</v>
      </c>
      <c r="F197" s="462" t="s">
        <v>43</v>
      </c>
      <c r="G197" s="2" t="s">
        <v>48</v>
      </c>
      <c r="H197" s="2" t="s">
        <v>32</v>
      </c>
      <c r="I197" s="381">
        <v>61212284.909999996</v>
      </c>
      <c r="J197" s="381">
        <v>2069566.95</v>
      </c>
      <c r="K197" s="381">
        <v>1347456</v>
      </c>
      <c r="L197" s="381">
        <v>0</v>
      </c>
      <c r="M197" s="381">
        <v>0</v>
      </c>
      <c r="N197" s="381">
        <v>4324378.45</v>
      </c>
      <c r="O197" s="381">
        <f t="shared" si="2"/>
        <v>68953686.310000002</v>
      </c>
    </row>
    <row r="198" spans="1:15" s="30" customFormat="1" ht="15" customHeight="1" x14ac:dyDescent="0.35">
      <c r="A198" s="3">
        <v>190</v>
      </c>
      <c r="B198" s="463">
        <v>7</v>
      </c>
      <c r="C198" s="2" t="s">
        <v>46</v>
      </c>
      <c r="D198" s="462" t="s">
        <v>117</v>
      </c>
      <c r="E198" s="2">
        <v>377</v>
      </c>
      <c r="F198" s="462" t="s">
        <v>45</v>
      </c>
      <c r="G198" s="2" t="s">
        <v>48</v>
      </c>
      <c r="H198" s="2" t="s">
        <v>32</v>
      </c>
      <c r="I198" s="381">
        <v>49296302.340000004</v>
      </c>
      <c r="J198" s="381">
        <v>1550621.96</v>
      </c>
      <c r="K198" s="381">
        <v>5484752.5999999996</v>
      </c>
      <c r="L198" s="381">
        <v>0</v>
      </c>
      <c r="M198" s="381">
        <v>0</v>
      </c>
      <c r="N198" s="381">
        <v>1016146.01</v>
      </c>
      <c r="O198" s="381">
        <f t="shared" si="2"/>
        <v>57347822.910000004</v>
      </c>
    </row>
    <row r="199" spans="1:15" s="30" customFormat="1" ht="15" customHeight="1" x14ac:dyDescent="0.35">
      <c r="A199" s="3">
        <v>191</v>
      </c>
      <c r="B199" s="463">
        <v>8</v>
      </c>
      <c r="C199" s="2" t="s">
        <v>46</v>
      </c>
      <c r="D199" s="462" t="s">
        <v>117</v>
      </c>
      <c r="E199" s="2">
        <v>2898</v>
      </c>
      <c r="F199" s="462" t="s">
        <v>118</v>
      </c>
      <c r="G199" s="2" t="s">
        <v>48</v>
      </c>
      <c r="H199" s="2" t="s">
        <v>37</v>
      </c>
      <c r="I199" s="381">
        <v>1940308.68</v>
      </c>
      <c r="J199" s="381">
        <v>59696</v>
      </c>
      <c r="K199" s="381">
        <v>39915</v>
      </c>
      <c r="L199" s="381">
        <v>0</v>
      </c>
      <c r="M199" s="381">
        <v>0</v>
      </c>
      <c r="N199" s="381">
        <v>0</v>
      </c>
      <c r="O199" s="381">
        <f t="shared" si="2"/>
        <v>2039919.68</v>
      </c>
    </row>
    <row r="200" spans="1:15" s="30" customFormat="1" ht="15" customHeight="1" x14ac:dyDescent="0.35">
      <c r="A200" s="3">
        <v>192</v>
      </c>
      <c r="B200" s="463">
        <v>8</v>
      </c>
      <c r="C200" s="2" t="s">
        <v>46</v>
      </c>
      <c r="D200" s="462" t="s">
        <v>117</v>
      </c>
      <c r="E200" s="2">
        <v>2878</v>
      </c>
      <c r="F200" s="462" t="s">
        <v>119</v>
      </c>
      <c r="G200" s="2" t="s">
        <v>48</v>
      </c>
      <c r="H200" s="2" t="s">
        <v>37</v>
      </c>
      <c r="I200" s="381">
        <v>2135515.39</v>
      </c>
      <c r="J200" s="381">
        <v>75400</v>
      </c>
      <c r="K200" s="381">
        <v>42000.08</v>
      </c>
      <c r="L200" s="381">
        <v>0</v>
      </c>
      <c r="M200" s="381">
        <v>0</v>
      </c>
      <c r="N200" s="381">
        <v>0</v>
      </c>
      <c r="O200" s="381">
        <f t="shared" si="2"/>
        <v>2252915.4700000002</v>
      </c>
    </row>
    <row r="201" spans="1:15" s="30" customFormat="1" ht="15" customHeight="1" x14ac:dyDescent="0.35">
      <c r="A201" s="3">
        <v>193</v>
      </c>
      <c r="B201" s="463">
        <v>8</v>
      </c>
      <c r="C201" s="2" t="s">
        <v>46</v>
      </c>
      <c r="D201" s="462" t="s">
        <v>117</v>
      </c>
      <c r="E201" s="2">
        <v>2844</v>
      </c>
      <c r="F201" s="462" t="s">
        <v>120</v>
      </c>
      <c r="G201" s="2" t="s">
        <v>48</v>
      </c>
      <c r="H201" s="2" t="s">
        <v>32</v>
      </c>
      <c r="I201" s="381">
        <v>1858951.95</v>
      </c>
      <c r="J201" s="381">
        <v>87347.05</v>
      </c>
      <c r="K201" s="381">
        <v>50000</v>
      </c>
      <c r="L201" s="381">
        <v>0</v>
      </c>
      <c r="M201" s="381">
        <v>0</v>
      </c>
      <c r="N201" s="381">
        <v>0</v>
      </c>
      <c r="O201" s="381">
        <f t="shared" si="2"/>
        <v>1996299</v>
      </c>
    </row>
    <row r="202" spans="1:15" s="30" customFormat="1" ht="15" customHeight="1" x14ac:dyDescent="0.35">
      <c r="A202" s="3">
        <v>194</v>
      </c>
      <c r="B202" s="463">
        <v>8</v>
      </c>
      <c r="C202" s="2" t="s">
        <v>46</v>
      </c>
      <c r="D202" s="462" t="s">
        <v>117</v>
      </c>
      <c r="E202" s="2">
        <v>2845</v>
      </c>
      <c r="F202" s="462" t="s">
        <v>121</v>
      </c>
      <c r="G202" s="2" t="s">
        <v>48</v>
      </c>
      <c r="H202" s="2" t="s">
        <v>37</v>
      </c>
      <c r="I202" s="381">
        <v>1150984.1000000001</v>
      </c>
      <c r="J202" s="381">
        <v>120000</v>
      </c>
      <c r="K202" s="381">
        <v>80596.800000000003</v>
      </c>
      <c r="L202" s="381">
        <v>341312.6</v>
      </c>
      <c r="M202" s="381">
        <v>0</v>
      </c>
      <c r="N202" s="381">
        <v>0</v>
      </c>
      <c r="O202" s="381">
        <f t="shared" ref="O202:O265" si="3">+I202+J202+K202+L202+M202+N202</f>
        <v>1692893.5</v>
      </c>
    </row>
    <row r="203" spans="1:15" s="30" customFormat="1" ht="15" customHeight="1" x14ac:dyDescent="0.35">
      <c r="A203" s="3">
        <v>195</v>
      </c>
      <c r="B203" s="463">
        <v>8</v>
      </c>
      <c r="C203" s="2" t="s">
        <v>46</v>
      </c>
      <c r="D203" s="462" t="s">
        <v>117</v>
      </c>
      <c r="E203" s="2">
        <v>3019</v>
      </c>
      <c r="F203" s="462" t="s">
        <v>122</v>
      </c>
      <c r="G203" s="2" t="s">
        <v>48</v>
      </c>
      <c r="H203" s="2" t="s">
        <v>37</v>
      </c>
      <c r="I203" s="381">
        <v>2246172.4</v>
      </c>
      <c r="J203" s="381">
        <v>0</v>
      </c>
      <c r="K203" s="381">
        <v>0</v>
      </c>
      <c r="L203" s="381">
        <v>0</v>
      </c>
      <c r="M203" s="381">
        <v>0</v>
      </c>
      <c r="N203" s="381">
        <v>0</v>
      </c>
      <c r="O203" s="381">
        <f t="shared" si="3"/>
        <v>2246172.4</v>
      </c>
    </row>
    <row r="204" spans="1:15" s="30" customFormat="1" ht="15" customHeight="1" x14ac:dyDescent="0.3">
      <c r="A204" s="3">
        <v>196</v>
      </c>
      <c r="B204" s="463">
        <v>1</v>
      </c>
      <c r="C204" s="2" t="s">
        <v>46</v>
      </c>
      <c r="D204" s="462" t="s">
        <v>123</v>
      </c>
      <c r="E204" s="465">
        <v>516</v>
      </c>
      <c r="F204" s="466" t="s">
        <v>31</v>
      </c>
      <c r="G204" s="467" t="s">
        <v>48</v>
      </c>
      <c r="H204" s="470" t="s">
        <v>32</v>
      </c>
      <c r="I204" s="381">
        <v>8178365.0300000003</v>
      </c>
      <c r="J204" s="381">
        <v>560952.24</v>
      </c>
      <c r="K204" s="381">
        <v>895966.76</v>
      </c>
      <c r="L204" s="381">
        <v>0</v>
      </c>
      <c r="M204" s="381">
        <v>0</v>
      </c>
      <c r="N204" s="381">
        <v>2937633.45</v>
      </c>
      <c r="O204" s="381">
        <f t="shared" si="3"/>
        <v>12572917.48</v>
      </c>
    </row>
    <row r="205" spans="1:15" s="30" customFormat="1" ht="15" customHeight="1" x14ac:dyDescent="0.3">
      <c r="A205" s="3">
        <v>197</v>
      </c>
      <c r="B205" s="463">
        <v>2</v>
      </c>
      <c r="C205" s="2" t="s">
        <v>46</v>
      </c>
      <c r="D205" s="462" t="s">
        <v>123</v>
      </c>
      <c r="E205" s="465">
        <v>451</v>
      </c>
      <c r="F205" s="466" t="s">
        <v>34</v>
      </c>
      <c r="G205" s="467" t="s">
        <v>48</v>
      </c>
      <c r="H205" s="470" t="s">
        <v>32</v>
      </c>
      <c r="I205" s="381">
        <v>38775927.590000004</v>
      </c>
      <c r="J205" s="381">
        <v>1282380</v>
      </c>
      <c r="K205" s="381">
        <v>2094402</v>
      </c>
      <c r="L205" s="381">
        <v>0</v>
      </c>
      <c r="M205" s="381">
        <v>0</v>
      </c>
      <c r="N205" s="381">
        <v>0</v>
      </c>
      <c r="O205" s="381">
        <f t="shared" si="3"/>
        <v>42152709.590000004</v>
      </c>
    </row>
    <row r="206" spans="1:15" s="30" customFormat="1" ht="15" customHeight="1" x14ac:dyDescent="0.3">
      <c r="A206" s="3">
        <v>198</v>
      </c>
      <c r="B206" s="463">
        <v>3</v>
      </c>
      <c r="C206" s="2" t="s">
        <v>46</v>
      </c>
      <c r="D206" s="462" t="s">
        <v>123</v>
      </c>
      <c r="E206" s="465">
        <v>118</v>
      </c>
      <c r="F206" s="466" t="s">
        <v>36</v>
      </c>
      <c r="G206" s="467" t="s">
        <v>48</v>
      </c>
      <c r="H206" s="470" t="s">
        <v>37</v>
      </c>
      <c r="I206" s="381">
        <v>17778770.039999999</v>
      </c>
      <c r="J206" s="381">
        <v>580562.67000000004</v>
      </c>
      <c r="K206" s="381">
        <v>716610.18</v>
      </c>
      <c r="L206" s="381">
        <v>0</v>
      </c>
      <c r="M206" s="381">
        <v>0</v>
      </c>
      <c r="N206" s="381">
        <v>762379.82</v>
      </c>
      <c r="O206" s="381">
        <f t="shared" si="3"/>
        <v>19838322.710000001</v>
      </c>
    </row>
    <row r="207" spans="1:15" s="30" customFormat="1" ht="15" customHeight="1" x14ac:dyDescent="0.3">
      <c r="A207" s="3">
        <v>199</v>
      </c>
      <c r="B207" s="463">
        <v>4</v>
      </c>
      <c r="C207" s="2" t="s">
        <v>46</v>
      </c>
      <c r="D207" s="462" t="s">
        <v>123</v>
      </c>
      <c r="E207" s="465">
        <v>183</v>
      </c>
      <c r="F207" s="466" t="s">
        <v>39</v>
      </c>
      <c r="G207" s="467" t="s">
        <v>48</v>
      </c>
      <c r="H207" s="470" t="s">
        <v>32</v>
      </c>
      <c r="I207" s="381">
        <v>16521915.48</v>
      </c>
      <c r="J207" s="381">
        <v>1530933.2</v>
      </c>
      <c r="K207" s="381">
        <v>1217668.6000000001</v>
      </c>
      <c r="L207" s="381">
        <v>0</v>
      </c>
      <c r="M207" s="381">
        <v>0</v>
      </c>
      <c r="N207" s="381">
        <v>245530</v>
      </c>
      <c r="O207" s="381">
        <f t="shared" si="3"/>
        <v>19516047.280000001</v>
      </c>
    </row>
    <row r="208" spans="1:15" s="30" customFormat="1" ht="15" customHeight="1" x14ac:dyDescent="0.3">
      <c r="A208" s="3">
        <v>200</v>
      </c>
      <c r="B208" s="463">
        <v>5</v>
      </c>
      <c r="C208" s="2" t="s">
        <v>46</v>
      </c>
      <c r="D208" s="462" t="s">
        <v>123</v>
      </c>
      <c r="E208" s="465">
        <v>248</v>
      </c>
      <c r="F208" s="466" t="s">
        <v>41</v>
      </c>
      <c r="G208" s="467" t="s">
        <v>48</v>
      </c>
      <c r="H208" s="470" t="s">
        <v>32</v>
      </c>
      <c r="I208" s="381">
        <v>150119.98000000001</v>
      </c>
      <c r="J208" s="381">
        <v>0</v>
      </c>
      <c r="K208" s="381">
        <v>0</v>
      </c>
      <c r="L208" s="381">
        <v>0</v>
      </c>
      <c r="M208" s="381">
        <v>0</v>
      </c>
      <c r="N208" s="381">
        <v>0</v>
      </c>
      <c r="O208" s="381">
        <f t="shared" si="3"/>
        <v>150119.98000000001</v>
      </c>
    </row>
    <row r="209" spans="1:15" s="30" customFormat="1" ht="15" customHeight="1" x14ac:dyDescent="0.3">
      <c r="A209" s="3">
        <v>201</v>
      </c>
      <c r="B209" s="463">
        <v>6</v>
      </c>
      <c r="C209" s="2" t="s">
        <v>46</v>
      </c>
      <c r="D209" s="462" t="s">
        <v>123</v>
      </c>
      <c r="E209" s="465">
        <v>313</v>
      </c>
      <c r="F209" s="466" t="s">
        <v>43</v>
      </c>
      <c r="G209" s="467" t="s">
        <v>48</v>
      </c>
      <c r="H209" s="470" t="s">
        <v>32</v>
      </c>
      <c r="I209" s="381">
        <v>3554162.94</v>
      </c>
      <c r="J209" s="381">
        <v>134885.01999999999</v>
      </c>
      <c r="K209" s="381">
        <v>281816.26</v>
      </c>
      <c r="L209" s="381">
        <v>0</v>
      </c>
      <c r="M209" s="381">
        <v>0</v>
      </c>
      <c r="N209" s="381">
        <v>0</v>
      </c>
      <c r="O209" s="381">
        <f t="shared" si="3"/>
        <v>3970864.2199999997</v>
      </c>
    </row>
    <row r="210" spans="1:15" s="30" customFormat="1" ht="15" customHeight="1" x14ac:dyDescent="0.3">
      <c r="A210" s="3">
        <v>202</v>
      </c>
      <c r="B210" s="463">
        <v>7</v>
      </c>
      <c r="C210" s="2" t="s">
        <v>46</v>
      </c>
      <c r="D210" s="462" t="s">
        <v>123</v>
      </c>
      <c r="E210" s="465">
        <v>378</v>
      </c>
      <c r="F210" s="466" t="s">
        <v>45</v>
      </c>
      <c r="G210" s="467" t="s">
        <v>48</v>
      </c>
      <c r="H210" s="470" t="s">
        <v>32</v>
      </c>
      <c r="I210" s="381">
        <v>68662162.989999995</v>
      </c>
      <c r="J210" s="381">
        <v>2297209.4</v>
      </c>
      <c r="K210" s="381">
        <v>3836874.12</v>
      </c>
      <c r="L210" s="381">
        <v>0</v>
      </c>
      <c r="M210" s="381">
        <v>0</v>
      </c>
      <c r="N210" s="381">
        <v>891607.75</v>
      </c>
      <c r="O210" s="381">
        <f t="shared" si="3"/>
        <v>75687854.260000005</v>
      </c>
    </row>
    <row r="211" spans="1:15" s="30" customFormat="1" ht="15" customHeight="1" x14ac:dyDescent="0.3">
      <c r="A211" s="3">
        <v>203</v>
      </c>
      <c r="B211" s="463">
        <v>8</v>
      </c>
      <c r="C211" s="2" t="s">
        <v>46</v>
      </c>
      <c r="D211" s="462" t="s">
        <v>123</v>
      </c>
      <c r="E211" s="465">
        <v>781</v>
      </c>
      <c r="F211" s="466" t="s">
        <v>124</v>
      </c>
      <c r="G211" s="467" t="s">
        <v>48</v>
      </c>
      <c r="H211" s="470" t="s">
        <v>32</v>
      </c>
      <c r="I211" s="381">
        <v>4181318.18</v>
      </c>
      <c r="J211" s="381">
        <v>123093.3</v>
      </c>
      <c r="K211" s="381">
        <v>265298.83</v>
      </c>
      <c r="L211" s="381">
        <v>0</v>
      </c>
      <c r="M211" s="381">
        <v>0</v>
      </c>
      <c r="N211" s="381">
        <v>0</v>
      </c>
      <c r="O211" s="381">
        <f t="shared" si="3"/>
        <v>4569710.3100000005</v>
      </c>
    </row>
    <row r="212" spans="1:15" s="30" customFormat="1" ht="15" customHeight="1" x14ac:dyDescent="0.3">
      <c r="A212" s="3">
        <v>204</v>
      </c>
      <c r="B212" s="463">
        <v>8</v>
      </c>
      <c r="C212" s="2" t="s">
        <v>46</v>
      </c>
      <c r="D212" s="462" t="s">
        <v>123</v>
      </c>
      <c r="E212" s="465">
        <v>598</v>
      </c>
      <c r="F212" s="466" t="s">
        <v>125</v>
      </c>
      <c r="G212" s="467" t="s">
        <v>48</v>
      </c>
      <c r="H212" s="470" t="s">
        <v>37</v>
      </c>
      <c r="I212" s="381">
        <v>2719995.61</v>
      </c>
      <c r="J212" s="381">
        <v>144822</v>
      </c>
      <c r="K212" s="381">
        <v>293132.77</v>
      </c>
      <c r="L212" s="381">
        <v>0</v>
      </c>
      <c r="M212" s="381">
        <v>0</v>
      </c>
      <c r="N212" s="381">
        <v>0</v>
      </c>
      <c r="O212" s="381">
        <f t="shared" si="3"/>
        <v>3157950.38</v>
      </c>
    </row>
    <row r="213" spans="1:15" s="30" customFormat="1" ht="15" customHeight="1" x14ac:dyDescent="0.3">
      <c r="A213" s="3">
        <v>205</v>
      </c>
      <c r="B213" s="463">
        <v>8</v>
      </c>
      <c r="C213" s="2" t="s">
        <v>46</v>
      </c>
      <c r="D213" s="462" t="s">
        <v>123</v>
      </c>
      <c r="E213" s="465">
        <v>2778</v>
      </c>
      <c r="F213" s="466" t="s">
        <v>2228</v>
      </c>
      <c r="G213" s="467" t="s">
        <v>48</v>
      </c>
      <c r="H213" s="470" t="s">
        <v>32</v>
      </c>
      <c r="I213" s="381">
        <v>4478947.5199999996</v>
      </c>
      <c r="J213" s="381">
        <v>112380</v>
      </c>
      <c r="K213" s="381">
        <v>260290</v>
      </c>
      <c r="L213" s="381">
        <v>0</v>
      </c>
      <c r="M213" s="381">
        <v>0</v>
      </c>
      <c r="N213" s="381">
        <v>0</v>
      </c>
      <c r="O213" s="381">
        <f t="shared" si="3"/>
        <v>4851617.5199999996</v>
      </c>
    </row>
    <row r="214" spans="1:15" s="30" customFormat="1" ht="15" customHeight="1" x14ac:dyDescent="0.3">
      <c r="A214" s="3">
        <v>206</v>
      </c>
      <c r="B214" s="463">
        <v>8</v>
      </c>
      <c r="C214" s="2" t="s">
        <v>46</v>
      </c>
      <c r="D214" s="462" t="s">
        <v>123</v>
      </c>
      <c r="E214" s="465">
        <v>3078</v>
      </c>
      <c r="F214" s="466" t="s">
        <v>126</v>
      </c>
      <c r="G214" s="467" t="s">
        <v>48</v>
      </c>
      <c r="H214" s="470" t="s">
        <v>37</v>
      </c>
      <c r="I214" s="381">
        <v>1322327.1599999999</v>
      </c>
      <c r="J214" s="381">
        <v>37500.559999999998</v>
      </c>
      <c r="K214" s="381">
        <v>56067.95</v>
      </c>
      <c r="L214" s="381">
        <v>0</v>
      </c>
      <c r="M214" s="381">
        <v>0</v>
      </c>
      <c r="N214" s="381">
        <v>0</v>
      </c>
      <c r="O214" s="381">
        <f t="shared" si="3"/>
        <v>1415895.67</v>
      </c>
    </row>
    <row r="215" spans="1:15" s="30" customFormat="1" ht="15" customHeight="1" x14ac:dyDescent="0.35">
      <c r="A215" s="3">
        <v>207</v>
      </c>
      <c r="B215" s="463">
        <v>1</v>
      </c>
      <c r="C215" s="2" t="s">
        <v>46</v>
      </c>
      <c r="D215" s="462" t="s">
        <v>127</v>
      </c>
      <c r="E215" s="2">
        <v>571</v>
      </c>
      <c r="F215" s="462" t="s">
        <v>31</v>
      </c>
      <c r="G215" s="2" t="s">
        <v>48</v>
      </c>
      <c r="H215" s="2" t="s">
        <v>32</v>
      </c>
      <c r="I215" s="381">
        <v>65757024.640000001</v>
      </c>
      <c r="J215" s="381">
        <v>2768389.86</v>
      </c>
      <c r="K215" s="381">
        <v>1110394.98</v>
      </c>
      <c r="L215" s="381">
        <v>0</v>
      </c>
      <c r="M215" s="381">
        <v>0</v>
      </c>
      <c r="N215" s="381">
        <v>185320</v>
      </c>
      <c r="O215" s="381">
        <f t="shared" si="3"/>
        <v>69821129.480000004</v>
      </c>
    </row>
    <row r="216" spans="1:15" s="30" customFormat="1" ht="15" customHeight="1" x14ac:dyDescent="0.35">
      <c r="A216" s="3">
        <v>208</v>
      </c>
      <c r="B216" s="463">
        <v>2</v>
      </c>
      <c r="C216" s="2" t="s">
        <v>46</v>
      </c>
      <c r="D216" s="462" t="s">
        <v>127</v>
      </c>
      <c r="E216" s="2">
        <v>452</v>
      </c>
      <c r="F216" s="462" t="s">
        <v>34</v>
      </c>
      <c r="G216" s="2" t="s">
        <v>48</v>
      </c>
      <c r="H216" s="2" t="s">
        <v>32</v>
      </c>
      <c r="I216" s="381">
        <v>42396811.439999998</v>
      </c>
      <c r="J216" s="381">
        <v>2315835.25</v>
      </c>
      <c r="K216" s="381">
        <v>953532.88</v>
      </c>
      <c r="L216" s="381">
        <v>0</v>
      </c>
      <c r="M216" s="381">
        <v>0</v>
      </c>
      <c r="N216" s="381">
        <v>38280</v>
      </c>
      <c r="O216" s="381">
        <f t="shared" si="3"/>
        <v>45704459.57</v>
      </c>
    </row>
    <row r="217" spans="1:15" s="30" customFormat="1" ht="15" customHeight="1" x14ac:dyDescent="0.35">
      <c r="A217" s="3">
        <v>209</v>
      </c>
      <c r="B217" s="463">
        <v>3</v>
      </c>
      <c r="C217" s="2" t="s">
        <v>46</v>
      </c>
      <c r="D217" s="462" t="s">
        <v>127</v>
      </c>
      <c r="E217" s="2">
        <v>119</v>
      </c>
      <c r="F217" s="462" t="s">
        <v>36</v>
      </c>
      <c r="G217" s="2" t="s">
        <v>48</v>
      </c>
      <c r="H217" s="2" t="s">
        <v>37</v>
      </c>
      <c r="I217" s="381">
        <v>15659910.92</v>
      </c>
      <c r="J217" s="381">
        <v>839895.6</v>
      </c>
      <c r="K217" s="381">
        <v>335958.22</v>
      </c>
      <c r="L217" s="381">
        <v>0</v>
      </c>
      <c r="M217" s="381">
        <v>0</v>
      </c>
      <c r="N217" s="381">
        <v>966453</v>
      </c>
      <c r="O217" s="381">
        <f t="shared" si="3"/>
        <v>17802217.739999998</v>
      </c>
    </row>
    <row r="218" spans="1:15" s="30" customFormat="1" ht="15" customHeight="1" x14ac:dyDescent="0.35">
      <c r="A218" s="3">
        <v>210</v>
      </c>
      <c r="B218" s="463">
        <v>4</v>
      </c>
      <c r="C218" s="2" t="s">
        <v>46</v>
      </c>
      <c r="D218" s="462" t="s">
        <v>127</v>
      </c>
      <c r="E218" s="2">
        <v>184</v>
      </c>
      <c r="F218" s="462" t="s">
        <v>39</v>
      </c>
      <c r="G218" s="2" t="s">
        <v>48</v>
      </c>
      <c r="H218" s="2" t="s">
        <v>32</v>
      </c>
      <c r="I218" s="381">
        <v>16009016.369999999</v>
      </c>
      <c r="J218" s="381">
        <v>1374048.66</v>
      </c>
      <c r="K218" s="381">
        <v>486239.18</v>
      </c>
      <c r="L218" s="381">
        <v>0</v>
      </c>
      <c r="M218" s="381">
        <v>0</v>
      </c>
      <c r="N218" s="381">
        <v>8640000</v>
      </c>
      <c r="O218" s="381">
        <f t="shared" si="3"/>
        <v>26509304.209999997</v>
      </c>
    </row>
    <row r="219" spans="1:15" s="30" customFormat="1" ht="15" customHeight="1" x14ac:dyDescent="0.35">
      <c r="A219" s="3">
        <v>211</v>
      </c>
      <c r="B219" s="463">
        <v>5</v>
      </c>
      <c r="C219" s="2" t="s">
        <v>46</v>
      </c>
      <c r="D219" s="462" t="s">
        <v>127</v>
      </c>
      <c r="E219" s="2">
        <v>249</v>
      </c>
      <c r="F219" s="462" t="s">
        <v>41</v>
      </c>
      <c r="G219" s="2" t="s">
        <v>48</v>
      </c>
      <c r="H219" s="2" t="s">
        <v>32</v>
      </c>
      <c r="I219" s="381">
        <v>22472919.289999999</v>
      </c>
      <c r="J219" s="381">
        <v>1211000</v>
      </c>
      <c r="K219" s="381">
        <v>476311.2</v>
      </c>
      <c r="L219" s="381">
        <v>0</v>
      </c>
      <c r="M219" s="381">
        <v>0</v>
      </c>
      <c r="N219" s="381">
        <v>0</v>
      </c>
      <c r="O219" s="381">
        <f t="shared" si="3"/>
        <v>24160230.489999998</v>
      </c>
    </row>
    <row r="220" spans="1:15" s="30" customFormat="1" ht="15" customHeight="1" x14ac:dyDescent="0.35">
      <c r="A220" s="3">
        <v>212</v>
      </c>
      <c r="B220" s="463">
        <v>6</v>
      </c>
      <c r="C220" s="2" t="s">
        <v>46</v>
      </c>
      <c r="D220" s="462" t="s">
        <v>127</v>
      </c>
      <c r="E220" s="2">
        <v>314</v>
      </c>
      <c r="F220" s="462" t="s">
        <v>43</v>
      </c>
      <c r="G220" s="2" t="s">
        <v>48</v>
      </c>
      <c r="H220" s="2" t="s">
        <v>32</v>
      </c>
      <c r="I220" s="381">
        <v>23200447.609999999</v>
      </c>
      <c r="J220" s="381">
        <v>1211496.24</v>
      </c>
      <c r="K220" s="381">
        <v>726766.67</v>
      </c>
      <c r="L220" s="381">
        <v>0</v>
      </c>
      <c r="M220" s="381">
        <v>0</v>
      </c>
      <c r="N220" s="381">
        <v>218970</v>
      </c>
      <c r="O220" s="381">
        <f t="shared" si="3"/>
        <v>25357680.52</v>
      </c>
    </row>
    <row r="221" spans="1:15" s="30" customFormat="1" ht="15" customHeight="1" x14ac:dyDescent="0.35">
      <c r="A221" s="3">
        <v>213</v>
      </c>
      <c r="B221" s="463">
        <v>7</v>
      </c>
      <c r="C221" s="2" t="s">
        <v>46</v>
      </c>
      <c r="D221" s="462" t="s">
        <v>127</v>
      </c>
      <c r="E221" s="2">
        <v>379</v>
      </c>
      <c r="F221" s="462" t="s">
        <v>45</v>
      </c>
      <c r="G221" s="2" t="s">
        <v>48</v>
      </c>
      <c r="H221" s="2" t="s">
        <v>32</v>
      </c>
      <c r="I221" s="381">
        <v>111275753.84999999</v>
      </c>
      <c r="J221" s="381">
        <v>4288474</v>
      </c>
      <c r="K221" s="381">
        <v>1726629.84</v>
      </c>
      <c r="L221" s="381">
        <v>0</v>
      </c>
      <c r="M221" s="381">
        <v>0</v>
      </c>
      <c r="N221" s="381">
        <v>2128130.6800000002</v>
      </c>
      <c r="O221" s="381">
        <f t="shared" si="3"/>
        <v>119418988.37</v>
      </c>
    </row>
    <row r="222" spans="1:15" s="30" customFormat="1" ht="15" customHeight="1" x14ac:dyDescent="0.35">
      <c r="A222" s="3">
        <v>214</v>
      </c>
      <c r="B222" s="463">
        <v>8</v>
      </c>
      <c r="C222" s="2" t="s">
        <v>46</v>
      </c>
      <c r="D222" s="462" t="s">
        <v>127</v>
      </c>
      <c r="E222" s="2">
        <v>600</v>
      </c>
      <c r="F222" s="468" t="s">
        <v>128</v>
      </c>
      <c r="G222" s="2" t="s">
        <v>48</v>
      </c>
      <c r="H222" s="2" t="s">
        <v>32</v>
      </c>
      <c r="I222" s="381">
        <v>15022501.42</v>
      </c>
      <c r="J222" s="381">
        <v>936600</v>
      </c>
      <c r="K222" s="381">
        <v>2617490</v>
      </c>
      <c r="L222" s="381">
        <v>0</v>
      </c>
      <c r="M222" s="381">
        <v>0</v>
      </c>
      <c r="N222" s="381">
        <v>0</v>
      </c>
      <c r="O222" s="381">
        <f t="shared" si="3"/>
        <v>18576591.420000002</v>
      </c>
    </row>
    <row r="223" spans="1:15" s="30" customFormat="1" ht="15" customHeight="1" x14ac:dyDescent="0.35">
      <c r="A223" s="3">
        <v>215</v>
      </c>
      <c r="B223" s="463">
        <v>8</v>
      </c>
      <c r="C223" s="2" t="s">
        <v>46</v>
      </c>
      <c r="D223" s="462" t="s">
        <v>127</v>
      </c>
      <c r="E223" s="2">
        <v>761</v>
      </c>
      <c r="F223" s="468" t="s">
        <v>129</v>
      </c>
      <c r="G223" s="2" t="s">
        <v>48</v>
      </c>
      <c r="H223" s="2" t="s">
        <v>32</v>
      </c>
      <c r="I223" s="381">
        <v>5223465.55</v>
      </c>
      <c r="J223" s="381">
        <v>443335</v>
      </c>
      <c r="K223" s="381">
        <v>123700</v>
      </c>
      <c r="L223" s="381">
        <v>0</v>
      </c>
      <c r="M223" s="381">
        <v>0</v>
      </c>
      <c r="N223" s="381">
        <v>0</v>
      </c>
      <c r="O223" s="381">
        <f t="shared" si="3"/>
        <v>5790500.5499999998</v>
      </c>
    </row>
    <row r="224" spans="1:15" s="30" customFormat="1" ht="15" customHeight="1" x14ac:dyDescent="0.35">
      <c r="A224" s="3">
        <v>216</v>
      </c>
      <c r="B224" s="463">
        <v>8</v>
      </c>
      <c r="C224" s="2" t="s">
        <v>46</v>
      </c>
      <c r="D224" s="462" t="s">
        <v>127</v>
      </c>
      <c r="E224" s="2">
        <v>2818</v>
      </c>
      <c r="F224" s="468" t="s">
        <v>130</v>
      </c>
      <c r="G224" s="2" t="s">
        <v>48</v>
      </c>
      <c r="H224" s="2" t="s">
        <v>32</v>
      </c>
      <c r="I224" s="381">
        <v>2676430.02</v>
      </c>
      <c r="J224" s="381">
        <v>264480</v>
      </c>
      <c r="K224" s="381">
        <v>230550</v>
      </c>
      <c r="L224" s="381">
        <v>0</v>
      </c>
      <c r="M224" s="381">
        <v>0</v>
      </c>
      <c r="N224" s="381">
        <v>0</v>
      </c>
      <c r="O224" s="381">
        <f t="shared" si="3"/>
        <v>3171460.02</v>
      </c>
    </row>
    <row r="225" spans="1:15" s="30" customFormat="1" ht="15" customHeight="1" x14ac:dyDescent="0.3">
      <c r="A225" s="3">
        <v>217</v>
      </c>
      <c r="B225" s="463">
        <v>1</v>
      </c>
      <c r="C225" s="2" t="s">
        <v>46</v>
      </c>
      <c r="D225" s="462" t="s">
        <v>131</v>
      </c>
      <c r="E225" s="465">
        <v>518</v>
      </c>
      <c r="F225" s="466" t="s">
        <v>31</v>
      </c>
      <c r="G225" s="467" t="s">
        <v>48</v>
      </c>
      <c r="H225" s="465" t="s">
        <v>32</v>
      </c>
      <c r="I225" s="381">
        <v>45811944.770000003</v>
      </c>
      <c r="J225" s="381">
        <v>2437456.06</v>
      </c>
      <c r="K225" s="381">
        <v>2414318.86</v>
      </c>
      <c r="L225" s="381">
        <v>0</v>
      </c>
      <c r="M225" s="381">
        <v>0</v>
      </c>
      <c r="N225" s="381">
        <v>856320</v>
      </c>
      <c r="O225" s="381">
        <f t="shared" si="3"/>
        <v>51520039.690000005</v>
      </c>
    </row>
    <row r="226" spans="1:15" s="30" customFormat="1" ht="15" customHeight="1" x14ac:dyDescent="0.3">
      <c r="A226" s="3">
        <v>218</v>
      </c>
      <c r="B226" s="463">
        <v>2</v>
      </c>
      <c r="C226" s="2" t="s">
        <v>46</v>
      </c>
      <c r="D226" s="462" t="s">
        <v>131</v>
      </c>
      <c r="E226" s="465">
        <v>453</v>
      </c>
      <c r="F226" s="466" t="s">
        <v>34</v>
      </c>
      <c r="G226" s="467" t="s">
        <v>48</v>
      </c>
      <c r="H226" s="465" t="s">
        <v>32</v>
      </c>
      <c r="I226" s="381">
        <v>14987982.109999999</v>
      </c>
      <c r="J226" s="381">
        <v>0</v>
      </c>
      <c r="K226" s="381">
        <v>0</v>
      </c>
      <c r="L226" s="381">
        <v>0</v>
      </c>
      <c r="M226" s="381">
        <v>0</v>
      </c>
      <c r="N226" s="381">
        <v>0</v>
      </c>
      <c r="O226" s="381">
        <f t="shared" si="3"/>
        <v>14987982.109999999</v>
      </c>
    </row>
    <row r="227" spans="1:15" s="30" customFormat="1" ht="15" customHeight="1" x14ac:dyDescent="0.3">
      <c r="A227" s="3">
        <v>219</v>
      </c>
      <c r="B227" s="463">
        <v>3</v>
      </c>
      <c r="C227" s="2" t="s">
        <v>46</v>
      </c>
      <c r="D227" s="462" t="s">
        <v>131</v>
      </c>
      <c r="E227" s="465">
        <v>120</v>
      </c>
      <c r="F227" s="466" t="s">
        <v>36</v>
      </c>
      <c r="G227" s="467" t="s">
        <v>48</v>
      </c>
      <c r="H227" s="465" t="s">
        <v>37</v>
      </c>
      <c r="I227" s="381">
        <v>527588.34</v>
      </c>
      <c r="J227" s="381">
        <v>54439.51</v>
      </c>
      <c r="K227" s="381">
        <v>153938.73000000001</v>
      </c>
      <c r="L227" s="381">
        <v>0</v>
      </c>
      <c r="M227" s="381">
        <v>0</v>
      </c>
      <c r="N227" s="381">
        <v>48177.919999999998</v>
      </c>
      <c r="O227" s="381">
        <f t="shared" si="3"/>
        <v>784144.5</v>
      </c>
    </row>
    <row r="228" spans="1:15" s="30" customFormat="1" ht="15" customHeight="1" x14ac:dyDescent="0.3">
      <c r="A228" s="3">
        <v>220</v>
      </c>
      <c r="B228" s="463">
        <v>4</v>
      </c>
      <c r="C228" s="2" t="s">
        <v>46</v>
      </c>
      <c r="D228" s="462" t="s">
        <v>131</v>
      </c>
      <c r="E228" s="465">
        <v>185</v>
      </c>
      <c r="F228" s="466" t="s">
        <v>39</v>
      </c>
      <c r="G228" s="467" t="s">
        <v>48</v>
      </c>
      <c r="H228" s="465" t="s">
        <v>32</v>
      </c>
      <c r="I228" s="381">
        <v>570820.98</v>
      </c>
      <c r="J228" s="381">
        <v>0</v>
      </c>
      <c r="K228" s="381">
        <v>0</v>
      </c>
      <c r="L228" s="381">
        <v>0</v>
      </c>
      <c r="M228" s="381">
        <v>0</v>
      </c>
      <c r="N228" s="381">
        <v>0</v>
      </c>
      <c r="O228" s="381">
        <f t="shared" si="3"/>
        <v>570820.98</v>
      </c>
    </row>
    <row r="229" spans="1:15" s="30" customFormat="1" ht="15" customHeight="1" x14ac:dyDescent="0.3">
      <c r="A229" s="3">
        <v>221</v>
      </c>
      <c r="B229" s="463">
        <v>5</v>
      </c>
      <c r="C229" s="2" t="s">
        <v>46</v>
      </c>
      <c r="D229" s="462" t="s">
        <v>131</v>
      </c>
      <c r="E229" s="465">
        <v>250</v>
      </c>
      <c r="F229" s="466" t="s">
        <v>41</v>
      </c>
      <c r="G229" s="467" t="s">
        <v>48</v>
      </c>
      <c r="H229" s="465" t="s">
        <v>32</v>
      </c>
      <c r="I229" s="381">
        <v>6678784.8499999996</v>
      </c>
      <c r="J229" s="381">
        <v>600000</v>
      </c>
      <c r="K229" s="381">
        <v>600000</v>
      </c>
      <c r="L229" s="381">
        <v>0</v>
      </c>
      <c r="M229" s="381">
        <v>0</v>
      </c>
      <c r="N229" s="381">
        <v>0</v>
      </c>
      <c r="O229" s="381">
        <f t="shared" si="3"/>
        <v>7878784.8499999996</v>
      </c>
    </row>
    <row r="230" spans="1:15" s="30" customFormat="1" ht="15" customHeight="1" x14ac:dyDescent="0.3">
      <c r="A230" s="3">
        <v>222</v>
      </c>
      <c r="B230" s="463">
        <v>6</v>
      </c>
      <c r="C230" s="2" t="s">
        <v>46</v>
      </c>
      <c r="D230" s="462" t="s">
        <v>131</v>
      </c>
      <c r="E230" s="465">
        <v>315</v>
      </c>
      <c r="F230" s="466" t="s">
        <v>43</v>
      </c>
      <c r="G230" s="467" t="s">
        <v>48</v>
      </c>
      <c r="H230" s="465" t="s">
        <v>32</v>
      </c>
      <c r="I230" s="381">
        <v>899229.81</v>
      </c>
      <c r="J230" s="381">
        <v>70156.800000000003</v>
      </c>
      <c r="K230" s="381">
        <v>126512.86</v>
      </c>
      <c r="L230" s="381">
        <v>0</v>
      </c>
      <c r="M230" s="381">
        <v>0</v>
      </c>
      <c r="N230" s="381">
        <v>0</v>
      </c>
      <c r="O230" s="381">
        <f t="shared" si="3"/>
        <v>1095899.4700000002</v>
      </c>
    </row>
    <row r="231" spans="1:15" s="30" customFormat="1" ht="15" customHeight="1" x14ac:dyDescent="0.3">
      <c r="A231" s="3">
        <v>223</v>
      </c>
      <c r="B231" s="463">
        <v>7</v>
      </c>
      <c r="C231" s="2" t="s">
        <v>46</v>
      </c>
      <c r="D231" s="462" t="s">
        <v>131</v>
      </c>
      <c r="E231" s="465">
        <v>380</v>
      </c>
      <c r="F231" s="466" t="s">
        <v>45</v>
      </c>
      <c r="G231" s="467" t="s">
        <v>48</v>
      </c>
      <c r="H231" s="465" t="s">
        <v>32</v>
      </c>
      <c r="I231" s="381">
        <v>29091989.66</v>
      </c>
      <c r="J231" s="381">
        <v>1447322.9</v>
      </c>
      <c r="K231" s="381">
        <v>4313042.72</v>
      </c>
      <c r="L231" s="381">
        <v>0</v>
      </c>
      <c r="M231" s="381">
        <v>0</v>
      </c>
      <c r="N231" s="381">
        <v>327976.76</v>
      </c>
      <c r="O231" s="381">
        <f t="shared" si="3"/>
        <v>35180332.039999999</v>
      </c>
    </row>
    <row r="232" spans="1:15" s="30" customFormat="1" ht="15" customHeight="1" x14ac:dyDescent="0.3">
      <c r="A232" s="3">
        <v>224</v>
      </c>
      <c r="B232" s="463">
        <v>8</v>
      </c>
      <c r="C232" s="2" t="s">
        <v>46</v>
      </c>
      <c r="D232" s="462" t="s">
        <v>131</v>
      </c>
      <c r="E232" s="465">
        <v>2879</v>
      </c>
      <c r="F232" s="466" t="s">
        <v>132</v>
      </c>
      <c r="G232" s="467" t="s">
        <v>48</v>
      </c>
      <c r="H232" s="465" t="s">
        <v>37</v>
      </c>
      <c r="I232" s="381">
        <v>1132105.48</v>
      </c>
      <c r="J232" s="381">
        <v>49880</v>
      </c>
      <c r="K232" s="381">
        <v>126450</v>
      </c>
      <c r="L232" s="381">
        <v>0</v>
      </c>
      <c r="M232" s="381">
        <v>0</v>
      </c>
      <c r="N232" s="381">
        <v>0</v>
      </c>
      <c r="O232" s="381">
        <f t="shared" si="3"/>
        <v>1308435.48</v>
      </c>
    </row>
    <row r="233" spans="1:15" s="30" customFormat="1" ht="15" customHeight="1" x14ac:dyDescent="0.35">
      <c r="A233" s="3">
        <v>225</v>
      </c>
      <c r="B233" s="463">
        <v>1</v>
      </c>
      <c r="C233" s="2" t="s">
        <v>46</v>
      </c>
      <c r="D233" s="462" t="s">
        <v>133</v>
      </c>
      <c r="E233" s="2">
        <v>519</v>
      </c>
      <c r="F233" s="462" t="s">
        <v>31</v>
      </c>
      <c r="G233" s="2" t="s">
        <v>48</v>
      </c>
      <c r="H233" s="2" t="s">
        <v>32</v>
      </c>
      <c r="I233" s="381">
        <v>13997265.42</v>
      </c>
      <c r="J233" s="381">
        <v>146698.72</v>
      </c>
      <c r="K233" s="381">
        <v>342892.58</v>
      </c>
      <c r="L233" s="381">
        <v>0</v>
      </c>
      <c r="M233" s="381">
        <v>0</v>
      </c>
      <c r="N233" s="381">
        <v>0</v>
      </c>
      <c r="O233" s="381">
        <f t="shared" si="3"/>
        <v>14486856.720000001</v>
      </c>
    </row>
    <row r="234" spans="1:15" s="30" customFormat="1" ht="15" customHeight="1" x14ac:dyDescent="0.35">
      <c r="A234" s="3">
        <v>226</v>
      </c>
      <c r="B234" s="463">
        <v>2</v>
      </c>
      <c r="C234" s="2" t="s">
        <v>46</v>
      </c>
      <c r="D234" s="462" t="s">
        <v>133</v>
      </c>
      <c r="E234" s="2">
        <v>454</v>
      </c>
      <c r="F234" s="462" t="s">
        <v>34</v>
      </c>
      <c r="G234" s="2" t="s">
        <v>48</v>
      </c>
      <c r="H234" s="2" t="s">
        <v>32</v>
      </c>
      <c r="I234" s="381">
        <v>6464243.21</v>
      </c>
      <c r="J234" s="381">
        <v>92541.26</v>
      </c>
      <c r="K234" s="381">
        <v>229252.35</v>
      </c>
      <c r="L234" s="381">
        <v>0</v>
      </c>
      <c r="M234" s="381">
        <v>0</v>
      </c>
      <c r="N234" s="381">
        <v>0</v>
      </c>
      <c r="O234" s="381">
        <f t="shared" si="3"/>
        <v>6786036.8199999994</v>
      </c>
    </row>
    <row r="235" spans="1:15" s="30" customFormat="1" ht="15" customHeight="1" x14ac:dyDescent="0.35">
      <c r="A235" s="3">
        <v>227</v>
      </c>
      <c r="B235" s="463">
        <v>3</v>
      </c>
      <c r="C235" s="2" t="s">
        <v>46</v>
      </c>
      <c r="D235" s="462" t="s">
        <v>133</v>
      </c>
      <c r="E235" s="2">
        <v>121</v>
      </c>
      <c r="F235" s="462" t="s">
        <v>36</v>
      </c>
      <c r="G235" s="2" t="s">
        <v>48</v>
      </c>
      <c r="H235" s="2" t="s">
        <v>37</v>
      </c>
      <c r="I235" s="381">
        <v>1473546.49</v>
      </c>
      <c r="J235" s="381">
        <v>0</v>
      </c>
      <c r="K235" s="381">
        <v>0</v>
      </c>
      <c r="L235" s="381">
        <v>0</v>
      </c>
      <c r="M235" s="381">
        <v>0</v>
      </c>
      <c r="N235" s="381">
        <v>1461.6</v>
      </c>
      <c r="O235" s="381">
        <f t="shared" si="3"/>
        <v>1475008.09</v>
      </c>
    </row>
    <row r="236" spans="1:15" s="30" customFormat="1" ht="15" customHeight="1" x14ac:dyDescent="0.35">
      <c r="A236" s="3">
        <v>228</v>
      </c>
      <c r="B236" s="463">
        <v>4</v>
      </c>
      <c r="C236" s="2" t="s">
        <v>46</v>
      </c>
      <c r="D236" s="462" t="s">
        <v>133</v>
      </c>
      <c r="E236" s="2">
        <v>186</v>
      </c>
      <c r="F236" s="462" t="s">
        <v>39</v>
      </c>
      <c r="G236" s="2" t="s">
        <v>48</v>
      </c>
      <c r="H236" s="2" t="s">
        <v>32</v>
      </c>
      <c r="I236" s="381">
        <v>5619246.2400000002</v>
      </c>
      <c r="J236" s="381">
        <v>0</v>
      </c>
      <c r="K236" s="381">
        <v>0</v>
      </c>
      <c r="L236" s="381">
        <v>0</v>
      </c>
      <c r="M236" s="381">
        <v>0</v>
      </c>
      <c r="N236" s="381">
        <v>250000</v>
      </c>
      <c r="O236" s="381">
        <f t="shared" si="3"/>
        <v>5869246.2400000002</v>
      </c>
    </row>
    <row r="237" spans="1:15" s="30" customFormat="1" ht="15" customHeight="1" x14ac:dyDescent="0.35">
      <c r="A237" s="3">
        <v>229</v>
      </c>
      <c r="B237" s="463">
        <v>5</v>
      </c>
      <c r="C237" s="2" t="s">
        <v>46</v>
      </c>
      <c r="D237" s="462" t="s">
        <v>133</v>
      </c>
      <c r="E237" s="2">
        <v>251</v>
      </c>
      <c r="F237" s="462" t="s">
        <v>41</v>
      </c>
      <c r="G237" s="2" t="s">
        <v>48</v>
      </c>
      <c r="H237" s="2" t="s">
        <v>32</v>
      </c>
      <c r="I237" s="381">
        <v>10451977.23</v>
      </c>
      <c r="J237" s="381">
        <v>325001.84000000003</v>
      </c>
      <c r="K237" s="381">
        <v>622500</v>
      </c>
      <c r="L237" s="381">
        <v>0</v>
      </c>
      <c r="M237" s="381">
        <v>0</v>
      </c>
      <c r="N237" s="381">
        <v>0</v>
      </c>
      <c r="O237" s="381">
        <f t="shared" si="3"/>
        <v>11399479.07</v>
      </c>
    </row>
    <row r="238" spans="1:15" s="30" customFormat="1" ht="15" customHeight="1" x14ac:dyDescent="0.35">
      <c r="A238" s="3">
        <v>230</v>
      </c>
      <c r="B238" s="463">
        <v>6</v>
      </c>
      <c r="C238" s="2" t="s">
        <v>46</v>
      </c>
      <c r="D238" s="462" t="s">
        <v>133</v>
      </c>
      <c r="E238" s="2">
        <v>316</v>
      </c>
      <c r="F238" s="462" t="s">
        <v>43</v>
      </c>
      <c r="G238" s="2" t="s">
        <v>48</v>
      </c>
      <c r="H238" s="2" t="s">
        <v>32</v>
      </c>
      <c r="I238" s="381">
        <v>5047243.5199999996</v>
      </c>
      <c r="J238" s="381">
        <v>336566</v>
      </c>
      <c r="K238" s="381">
        <v>285108.26</v>
      </c>
      <c r="L238" s="381">
        <v>0</v>
      </c>
      <c r="M238" s="381">
        <v>0</v>
      </c>
      <c r="N238" s="381">
        <v>44860</v>
      </c>
      <c r="O238" s="381">
        <f t="shared" si="3"/>
        <v>5713777.7799999993</v>
      </c>
    </row>
    <row r="239" spans="1:15" s="30" customFormat="1" ht="15" customHeight="1" x14ac:dyDescent="0.35">
      <c r="A239" s="3">
        <v>231</v>
      </c>
      <c r="B239" s="463">
        <v>7</v>
      </c>
      <c r="C239" s="2" t="s">
        <v>46</v>
      </c>
      <c r="D239" s="462" t="s">
        <v>133</v>
      </c>
      <c r="E239" s="2">
        <v>381</v>
      </c>
      <c r="F239" s="462" t="s">
        <v>45</v>
      </c>
      <c r="G239" s="2" t="s">
        <v>48</v>
      </c>
      <c r="H239" s="2" t="s">
        <v>32</v>
      </c>
      <c r="I239" s="471">
        <v>15758641.99</v>
      </c>
      <c r="J239" s="471">
        <v>296347.52000000002</v>
      </c>
      <c r="K239" s="471">
        <v>750973.56</v>
      </c>
      <c r="L239" s="471">
        <v>0</v>
      </c>
      <c r="M239" s="471">
        <v>0</v>
      </c>
      <c r="N239" s="471">
        <v>165864.39000000001</v>
      </c>
      <c r="O239" s="471">
        <v>16971827.460000001</v>
      </c>
    </row>
    <row r="240" spans="1:15" s="30" customFormat="1" ht="15" customHeight="1" x14ac:dyDescent="0.35">
      <c r="A240" s="3">
        <v>232</v>
      </c>
      <c r="B240" s="463">
        <v>8</v>
      </c>
      <c r="C240" s="2" t="s">
        <v>46</v>
      </c>
      <c r="D240" s="462" t="s">
        <v>133</v>
      </c>
      <c r="E240" s="2">
        <v>659</v>
      </c>
      <c r="F240" s="468" t="s">
        <v>134</v>
      </c>
      <c r="G240" s="2" t="s">
        <v>48</v>
      </c>
      <c r="H240" s="2" t="s">
        <v>66</v>
      </c>
      <c r="I240" s="471">
        <v>4376708.57</v>
      </c>
      <c r="J240" s="471">
        <v>101904.84</v>
      </c>
      <c r="K240" s="471">
        <v>248761.7</v>
      </c>
      <c r="L240" s="471">
        <v>0</v>
      </c>
      <c r="M240" s="471">
        <v>0</v>
      </c>
      <c r="N240" s="471">
        <v>0</v>
      </c>
      <c r="O240" s="471">
        <v>4727375.1100000003</v>
      </c>
    </row>
    <row r="241" spans="1:15" s="30" customFormat="1" ht="15" customHeight="1" x14ac:dyDescent="0.3">
      <c r="A241" s="3">
        <v>233</v>
      </c>
      <c r="B241" s="463">
        <v>1</v>
      </c>
      <c r="C241" s="2" t="s">
        <v>46</v>
      </c>
      <c r="D241" s="462" t="s">
        <v>135</v>
      </c>
      <c r="E241" s="465">
        <v>520</v>
      </c>
      <c r="F241" s="466" t="s">
        <v>31</v>
      </c>
      <c r="G241" s="467" t="s">
        <v>48</v>
      </c>
      <c r="H241" s="465" t="s">
        <v>32</v>
      </c>
      <c r="I241" s="381">
        <v>28622911.760000002</v>
      </c>
      <c r="J241" s="381">
        <v>1317442</v>
      </c>
      <c r="K241" s="381">
        <v>1683867.19</v>
      </c>
      <c r="L241" s="381">
        <v>0</v>
      </c>
      <c r="M241" s="381">
        <v>0</v>
      </c>
      <c r="N241" s="381">
        <v>26600</v>
      </c>
      <c r="O241" s="381">
        <f t="shared" si="3"/>
        <v>31650820.950000003</v>
      </c>
    </row>
    <row r="242" spans="1:15" s="30" customFormat="1" ht="15" customHeight="1" x14ac:dyDescent="0.3">
      <c r="A242" s="3">
        <v>234</v>
      </c>
      <c r="B242" s="463">
        <v>2</v>
      </c>
      <c r="C242" s="2" t="s">
        <v>46</v>
      </c>
      <c r="D242" s="462" t="s">
        <v>135</v>
      </c>
      <c r="E242" s="465">
        <v>455</v>
      </c>
      <c r="F242" s="466" t="s">
        <v>34</v>
      </c>
      <c r="G242" s="467" t="s">
        <v>48</v>
      </c>
      <c r="H242" s="465" t="s">
        <v>32</v>
      </c>
      <c r="I242" s="381">
        <v>16545944.890000001</v>
      </c>
      <c r="J242" s="381">
        <v>990940.48</v>
      </c>
      <c r="K242" s="381">
        <v>1352125.02</v>
      </c>
      <c r="L242" s="381">
        <v>0</v>
      </c>
      <c r="M242" s="381">
        <v>0</v>
      </c>
      <c r="N242" s="381">
        <v>0</v>
      </c>
      <c r="O242" s="381">
        <f t="shared" si="3"/>
        <v>18889010.390000001</v>
      </c>
    </row>
    <row r="243" spans="1:15" s="30" customFormat="1" ht="15" customHeight="1" x14ac:dyDescent="0.3">
      <c r="A243" s="3">
        <v>235</v>
      </c>
      <c r="B243" s="463">
        <v>3</v>
      </c>
      <c r="C243" s="2" t="s">
        <v>46</v>
      </c>
      <c r="D243" s="462" t="s">
        <v>135</v>
      </c>
      <c r="E243" s="465">
        <v>122</v>
      </c>
      <c r="F243" s="466" t="s">
        <v>36</v>
      </c>
      <c r="G243" s="467" t="s">
        <v>48</v>
      </c>
      <c r="H243" s="465" t="s">
        <v>37</v>
      </c>
      <c r="I243" s="381">
        <v>1597732.78</v>
      </c>
      <c r="J243" s="381">
        <v>0</v>
      </c>
      <c r="K243" s="381">
        <v>0</v>
      </c>
      <c r="L243" s="381">
        <v>0</v>
      </c>
      <c r="M243" s="381">
        <v>0</v>
      </c>
      <c r="N243" s="381">
        <v>357011.75</v>
      </c>
      <c r="O243" s="381">
        <f t="shared" si="3"/>
        <v>1954744.53</v>
      </c>
    </row>
    <row r="244" spans="1:15" s="30" customFormat="1" ht="15" customHeight="1" x14ac:dyDescent="0.3">
      <c r="A244" s="3">
        <v>236</v>
      </c>
      <c r="B244" s="463">
        <v>4</v>
      </c>
      <c r="C244" s="2" t="s">
        <v>46</v>
      </c>
      <c r="D244" s="462" t="s">
        <v>135</v>
      </c>
      <c r="E244" s="465">
        <v>187</v>
      </c>
      <c r="F244" s="466" t="s">
        <v>39</v>
      </c>
      <c r="G244" s="467" t="s">
        <v>48</v>
      </c>
      <c r="H244" s="465" t="s">
        <v>32</v>
      </c>
      <c r="I244" s="381">
        <v>12014656.369999999</v>
      </c>
      <c r="J244" s="381">
        <v>527949.98</v>
      </c>
      <c r="K244" s="381">
        <v>1053501</v>
      </c>
      <c r="L244" s="381">
        <v>0</v>
      </c>
      <c r="M244" s="381">
        <v>0</v>
      </c>
      <c r="N244" s="381">
        <v>1600000</v>
      </c>
      <c r="O244" s="381">
        <f t="shared" si="3"/>
        <v>15196107.35</v>
      </c>
    </row>
    <row r="245" spans="1:15" s="30" customFormat="1" ht="15" customHeight="1" x14ac:dyDescent="0.3">
      <c r="A245" s="3">
        <v>237</v>
      </c>
      <c r="B245" s="463">
        <v>5</v>
      </c>
      <c r="C245" s="2" t="s">
        <v>46</v>
      </c>
      <c r="D245" s="462" t="s">
        <v>135</v>
      </c>
      <c r="E245" s="465">
        <v>252</v>
      </c>
      <c r="F245" s="466" t="s">
        <v>41</v>
      </c>
      <c r="G245" s="467" t="s">
        <v>48</v>
      </c>
      <c r="H245" s="465" t="s">
        <v>32</v>
      </c>
      <c r="I245" s="381">
        <v>14995156.1</v>
      </c>
      <c r="J245" s="381">
        <v>1600870</v>
      </c>
      <c r="K245" s="381">
        <v>2419802.7999999998</v>
      </c>
      <c r="L245" s="381">
        <v>0</v>
      </c>
      <c r="M245" s="381">
        <v>0</v>
      </c>
      <c r="N245" s="381">
        <v>0</v>
      </c>
      <c r="O245" s="381">
        <f t="shared" si="3"/>
        <v>19015828.899999999</v>
      </c>
    </row>
    <row r="246" spans="1:15" s="30" customFormat="1" ht="15" customHeight="1" x14ac:dyDescent="0.3">
      <c r="A246" s="3">
        <v>238</v>
      </c>
      <c r="B246" s="463">
        <v>6</v>
      </c>
      <c r="C246" s="2" t="s">
        <v>46</v>
      </c>
      <c r="D246" s="462" t="s">
        <v>135</v>
      </c>
      <c r="E246" s="465">
        <v>317</v>
      </c>
      <c r="F246" s="466" t="s">
        <v>43</v>
      </c>
      <c r="G246" s="467" t="s">
        <v>48</v>
      </c>
      <c r="H246" s="465" t="s">
        <v>32</v>
      </c>
      <c r="I246" s="381">
        <v>10791822.470000001</v>
      </c>
      <c r="J246" s="381">
        <v>526546.72</v>
      </c>
      <c r="K246" s="381">
        <v>841977</v>
      </c>
      <c r="L246" s="381">
        <v>0</v>
      </c>
      <c r="M246" s="381">
        <v>0</v>
      </c>
      <c r="N246" s="381">
        <v>0</v>
      </c>
      <c r="O246" s="381">
        <f t="shared" si="3"/>
        <v>12160346.190000001</v>
      </c>
    </row>
    <row r="247" spans="1:15" s="30" customFormat="1" ht="15" customHeight="1" x14ac:dyDescent="0.3">
      <c r="A247" s="3">
        <v>239</v>
      </c>
      <c r="B247" s="463">
        <v>7</v>
      </c>
      <c r="C247" s="2" t="s">
        <v>46</v>
      </c>
      <c r="D247" s="462" t="s">
        <v>135</v>
      </c>
      <c r="E247" s="465">
        <v>382</v>
      </c>
      <c r="F247" s="466" t="s">
        <v>45</v>
      </c>
      <c r="G247" s="467" t="s">
        <v>48</v>
      </c>
      <c r="H247" s="465" t="s">
        <v>32</v>
      </c>
      <c r="I247" s="381">
        <v>36957835.030000001</v>
      </c>
      <c r="J247" s="381">
        <v>1463020.79</v>
      </c>
      <c r="K247" s="381">
        <v>6706487.21</v>
      </c>
      <c r="L247" s="381">
        <v>0</v>
      </c>
      <c r="M247" s="381">
        <v>0</v>
      </c>
      <c r="N247" s="381">
        <v>0</v>
      </c>
      <c r="O247" s="381">
        <f t="shared" si="3"/>
        <v>45127343.030000001</v>
      </c>
    </row>
    <row r="248" spans="1:15" s="30" customFormat="1" ht="15" customHeight="1" x14ac:dyDescent="0.3">
      <c r="A248" s="3">
        <v>240</v>
      </c>
      <c r="B248" s="463">
        <v>8</v>
      </c>
      <c r="C248" s="2" t="s">
        <v>46</v>
      </c>
      <c r="D248" s="462" t="s">
        <v>135</v>
      </c>
      <c r="E248" s="465">
        <v>397</v>
      </c>
      <c r="F248" s="466" t="s">
        <v>136</v>
      </c>
      <c r="G248" s="467" t="s">
        <v>48</v>
      </c>
      <c r="H248" s="465" t="s">
        <v>37</v>
      </c>
      <c r="I248" s="381">
        <v>8951638.3800000008</v>
      </c>
      <c r="J248" s="381">
        <v>636746.1</v>
      </c>
      <c r="K248" s="381">
        <v>386304.15</v>
      </c>
      <c r="L248" s="381">
        <v>0</v>
      </c>
      <c r="M248" s="381">
        <v>0</v>
      </c>
      <c r="N248" s="381">
        <v>0</v>
      </c>
      <c r="O248" s="381">
        <f t="shared" si="3"/>
        <v>9974688.6300000008</v>
      </c>
    </row>
    <row r="249" spans="1:15" s="30" customFormat="1" ht="15" customHeight="1" x14ac:dyDescent="0.3">
      <c r="A249" s="3">
        <v>241</v>
      </c>
      <c r="B249" s="463">
        <v>8</v>
      </c>
      <c r="C249" s="2" t="s">
        <v>46</v>
      </c>
      <c r="D249" s="462" t="s">
        <v>135</v>
      </c>
      <c r="E249" s="465">
        <v>740</v>
      </c>
      <c r="F249" s="466" t="s">
        <v>137</v>
      </c>
      <c r="G249" s="467" t="s">
        <v>48</v>
      </c>
      <c r="H249" s="465" t="s">
        <v>32</v>
      </c>
      <c r="I249" s="381">
        <v>8176097.6299999999</v>
      </c>
      <c r="J249" s="381">
        <v>621385.65</v>
      </c>
      <c r="K249" s="381">
        <v>594314.55000000005</v>
      </c>
      <c r="L249" s="381">
        <v>0</v>
      </c>
      <c r="M249" s="381">
        <v>0</v>
      </c>
      <c r="N249" s="381">
        <v>0</v>
      </c>
      <c r="O249" s="381">
        <f t="shared" si="3"/>
        <v>9391797.8300000001</v>
      </c>
    </row>
    <row r="250" spans="1:15" s="30" customFormat="1" ht="15" customHeight="1" x14ac:dyDescent="0.3">
      <c r="A250" s="3">
        <v>242</v>
      </c>
      <c r="B250" s="463">
        <v>8</v>
      </c>
      <c r="C250" s="2" t="s">
        <v>46</v>
      </c>
      <c r="D250" s="462" t="s">
        <v>135</v>
      </c>
      <c r="E250" s="465">
        <v>2962</v>
      </c>
      <c r="F250" s="466" t="s">
        <v>138</v>
      </c>
      <c r="G250" s="467" t="s">
        <v>48</v>
      </c>
      <c r="H250" s="465" t="s">
        <v>37</v>
      </c>
      <c r="I250" s="381">
        <v>1254375.1599999999</v>
      </c>
      <c r="J250" s="381">
        <v>67520</v>
      </c>
      <c r="K250" s="381">
        <v>126460.91</v>
      </c>
      <c r="L250" s="381">
        <v>0</v>
      </c>
      <c r="M250" s="381">
        <v>0</v>
      </c>
      <c r="N250" s="381">
        <v>0</v>
      </c>
      <c r="O250" s="381">
        <f t="shared" si="3"/>
        <v>1448356.0699999998</v>
      </c>
    </row>
    <row r="251" spans="1:15" s="30" customFormat="1" ht="15" customHeight="1" x14ac:dyDescent="0.3">
      <c r="A251" s="3">
        <v>243</v>
      </c>
      <c r="B251" s="463">
        <v>8</v>
      </c>
      <c r="C251" s="2" t="s">
        <v>46</v>
      </c>
      <c r="D251" s="462" t="s">
        <v>135</v>
      </c>
      <c r="E251" s="465">
        <v>2998</v>
      </c>
      <c r="F251" s="466" t="s">
        <v>139</v>
      </c>
      <c r="G251" s="467" t="s">
        <v>48</v>
      </c>
      <c r="H251" s="465" t="s">
        <v>37</v>
      </c>
      <c r="I251" s="381">
        <v>1158775.57</v>
      </c>
      <c r="J251" s="381">
        <v>12923.83</v>
      </c>
      <c r="K251" s="381">
        <v>152501.21</v>
      </c>
      <c r="L251" s="381">
        <v>0</v>
      </c>
      <c r="M251" s="381">
        <v>0</v>
      </c>
      <c r="N251" s="381">
        <v>0</v>
      </c>
      <c r="O251" s="381">
        <f t="shared" si="3"/>
        <v>1324200.6100000001</v>
      </c>
    </row>
    <row r="252" spans="1:15" s="30" customFormat="1" ht="15" customHeight="1" x14ac:dyDescent="0.3">
      <c r="A252" s="3">
        <v>244</v>
      </c>
      <c r="B252" s="463">
        <v>1</v>
      </c>
      <c r="C252" s="2" t="s">
        <v>46</v>
      </c>
      <c r="D252" s="462" t="s">
        <v>140</v>
      </c>
      <c r="E252" s="465">
        <v>521</v>
      </c>
      <c r="F252" s="466" t="s">
        <v>31</v>
      </c>
      <c r="G252" s="467" t="s">
        <v>48</v>
      </c>
      <c r="H252" s="465" t="s">
        <v>32</v>
      </c>
      <c r="I252" s="381">
        <v>14265459.84</v>
      </c>
      <c r="J252" s="381">
        <v>1001713.25</v>
      </c>
      <c r="K252" s="381">
        <v>918267.67</v>
      </c>
      <c r="L252" s="381">
        <v>0</v>
      </c>
      <c r="M252" s="381">
        <v>0</v>
      </c>
      <c r="N252" s="381">
        <v>2907884.66</v>
      </c>
      <c r="O252" s="381">
        <f t="shared" si="3"/>
        <v>19093325.420000002</v>
      </c>
    </row>
    <row r="253" spans="1:15" s="30" customFormat="1" ht="15" customHeight="1" x14ac:dyDescent="0.3">
      <c r="A253" s="3">
        <v>245</v>
      </c>
      <c r="B253" s="463">
        <v>2</v>
      </c>
      <c r="C253" s="2" t="s">
        <v>46</v>
      </c>
      <c r="D253" s="462" t="s">
        <v>140</v>
      </c>
      <c r="E253" s="465">
        <v>456</v>
      </c>
      <c r="F253" s="466" t="s">
        <v>34</v>
      </c>
      <c r="G253" s="467" t="s">
        <v>48</v>
      </c>
      <c r="H253" s="465" t="s">
        <v>32</v>
      </c>
      <c r="I253" s="381">
        <v>30985125.289999999</v>
      </c>
      <c r="J253" s="381">
        <v>1765493.63</v>
      </c>
      <c r="K253" s="381">
        <v>1759948.8</v>
      </c>
      <c r="L253" s="381">
        <v>0</v>
      </c>
      <c r="M253" s="381">
        <v>0</v>
      </c>
      <c r="N253" s="381">
        <v>0</v>
      </c>
      <c r="O253" s="381">
        <f t="shared" si="3"/>
        <v>34510567.719999999</v>
      </c>
    </row>
    <row r="254" spans="1:15" s="30" customFormat="1" ht="15" customHeight="1" x14ac:dyDescent="0.3">
      <c r="A254" s="3">
        <v>246</v>
      </c>
      <c r="B254" s="463">
        <v>3</v>
      </c>
      <c r="C254" s="2" t="s">
        <v>46</v>
      </c>
      <c r="D254" s="462" t="s">
        <v>140</v>
      </c>
      <c r="E254" s="465">
        <v>123</v>
      </c>
      <c r="F254" s="466" t="s">
        <v>36</v>
      </c>
      <c r="G254" s="467" t="s">
        <v>48</v>
      </c>
      <c r="H254" s="465" t="s">
        <v>37</v>
      </c>
      <c r="I254" s="381">
        <v>3419991.25</v>
      </c>
      <c r="J254" s="381">
        <v>0</v>
      </c>
      <c r="K254" s="381">
        <v>0</v>
      </c>
      <c r="L254" s="381">
        <v>0</v>
      </c>
      <c r="M254" s="381">
        <v>0</v>
      </c>
      <c r="N254" s="381">
        <v>115334.35</v>
      </c>
      <c r="O254" s="381">
        <f t="shared" si="3"/>
        <v>3535325.6</v>
      </c>
    </row>
    <row r="255" spans="1:15" s="30" customFormat="1" ht="15" customHeight="1" x14ac:dyDescent="0.3">
      <c r="A255" s="3">
        <v>247</v>
      </c>
      <c r="B255" s="463">
        <v>4</v>
      </c>
      <c r="C255" s="2" t="s">
        <v>46</v>
      </c>
      <c r="D255" s="462" t="s">
        <v>140</v>
      </c>
      <c r="E255" s="465">
        <v>188</v>
      </c>
      <c r="F255" s="466" t="s">
        <v>39</v>
      </c>
      <c r="G255" s="467" t="s">
        <v>48</v>
      </c>
      <c r="H255" s="465" t="s">
        <v>32</v>
      </c>
      <c r="I255" s="381">
        <v>12391892.59</v>
      </c>
      <c r="J255" s="381">
        <v>0</v>
      </c>
      <c r="K255" s="381">
        <v>551300</v>
      </c>
      <c r="L255" s="381">
        <v>0</v>
      </c>
      <c r="M255" s="381">
        <v>0</v>
      </c>
      <c r="N255" s="381">
        <v>1036000</v>
      </c>
      <c r="O255" s="381">
        <f t="shared" si="3"/>
        <v>13979192.59</v>
      </c>
    </row>
    <row r="256" spans="1:15" s="30" customFormat="1" ht="15" customHeight="1" x14ac:dyDescent="0.3">
      <c r="A256" s="3">
        <v>248</v>
      </c>
      <c r="B256" s="463">
        <v>5</v>
      </c>
      <c r="C256" s="2" t="s">
        <v>46</v>
      </c>
      <c r="D256" s="462" t="s">
        <v>140</v>
      </c>
      <c r="E256" s="465">
        <v>253</v>
      </c>
      <c r="F256" s="466" t="s">
        <v>41</v>
      </c>
      <c r="G256" s="467" t="s">
        <v>48</v>
      </c>
      <c r="H256" s="465" t="s">
        <v>32</v>
      </c>
      <c r="I256" s="381">
        <v>48000.6</v>
      </c>
      <c r="J256" s="381">
        <v>0</v>
      </c>
      <c r="K256" s="381">
        <v>0</v>
      </c>
      <c r="L256" s="381">
        <v>0</v>
      </c>
      <c r="M256" s="381">
        <v>0</v>
      </c>
      <c r="N256" s="381">
        <v>0</v>
      </c>
      <c r="O256" s="381">
        <f t="shared" si="3"/>
        <v>48000.6</v>
      </c>
    </row>
    <row r="257" spans="1:15" s="30" customFormat="1" ht="15" customHeight="1" x14ac:dyDescent="0.3">
      <c r="A257" s="3">
        <v>249</v>
      </c>
      <c r="B257" s="463">
        <v>6</v>
      </c>
      <c r="C257" s="2" t="s">
        <v>46</v>
      </c>
      <c r="D257" s="462" t="s">
        <v>140</v>
      </c>
      <c r="E257" s="465">
        <v>318</v>
      </c>
      <c r="F257" s="466" t="s">
        <v>43</v>
      </c>
      <c r="G257" s="467" t="s">
        <v>48</v>
      </c>
      <c r="H257" s="465" t="s">
        <v>32</v>
      </c>
      <c r="I257" s="381">
        <v>13325634.07</v>
      </c>
      <c r="J257" s="381">
        <v>641704.02</v>
      </c>
      <c r="K257" s="381">
        <v>661587.69999999995</v>
      </c>
      <c r="L257" s="381">
        <v>0</v>
      </c>
      <c r="M257" s="381">
        <v>0</v>
      </c>
      <c r="N257" s="381">
        <v>72500</v>
      </c>
      <c r="O257" s="381">
        <f t="shared" si="3"/>
        <v>14701425.789999999</v>
      </c>
    </row>
    <row r="258" spans="1:15" s="30" customFormat="1" ht="15" customHeight="1" x14ac:dyDescent="0.3">
      <c r="A258" s="3">
        <v>250</v>
      </c>
      <c r="B258" s="463">
        <v>7</v>
      </c>
      <c r="C258" s="2" t="s">
        <v>46</v>
      </c>
      <c r="D258" s="462" t="s">
        <v>140</v>
      </c>
      <c r="E258" s="465">
        <v>383</v>
      </c>
      <c r="F258" s="466" t="s">
        <v>45</v>
      </c>
      <c r="G258" s="467" t="s">
        <v>48</v>
      </c>
      <c r="H258" s="465" t="s">
        <v>32</v>
      </c>
      <c r="I258" s="381">
        <v>49421557.170000002</v>
      </c>
      <c r="J258" s="381">
        <v>2891511.35</v>
      </c>
      <c r="K258" s="381">
        <v>2891092.88</v>
      </c>
      <c r="L258" s="381">
        <v>0</v>
      </c>
      <c r="M258" s="381">
        <v>0</v>
      </c>
      <c r="N258" s="381">
        <v>3901261.21</v>
      </c>
      <c r="O258" s="381">
        <f t="shared" si="3"/>
        <v>59105422.610000007</v>
      </c>
    </row>
    <row r="259" spans="1:15" s="30" customFormat="1" ht="15" customHeight="1" x14ac:dyDescent="0.3">
      <c r="A259" s="3">
        <v>251</v>
      </c>
      <c r="B259" s="463">
        <v>8</v>
      </c>
      <c r="C259" s="2" t="s">
        <v>46</v>
      </c>
      <c r="D259" s="462" t="s">
        <v>140</v>
      </c>
      <c r="E259" s="465">
        <v>604</v>
      </c>
      <c r="F259" s="466" t="s">
        <v>141</v>
      </c>
      <c r="G259" s="467" t="s">
        <v>48</v>
      </c>
      <c r="H259" s="465" t="s">
        <v>32</v>
      </c>
      <c r="I259" s="381">
        <v>15738426.550000001</v>
      </c>
      <c r="J259" s="381">
        <v>886480.39</v>
      </c>
      <c r="K259" s="381">
        <v>870369.62</v>
      </c>
      <c r="L259" s="381">
        <v>0</v>
      </c>
      <c r="M259" s="381">
        <v>0</v>
      </c>
      <c r="N259" s="381">
        <v>0</v>
      </c>
      <c r="O259" s="381">
        <f t="shared" si="3"/>
        <v>17495276.560000002</v>
      </c>
    </row>
    <row r="260" spans="1:15" s="30" customFormat="1" ht="15" customHeight="1" x14ac:dyDescent="0.3">
      <c r="A260" s="3">
        <v>252</v>
      </c>
      <c r="B260" s="463">
        <v>8</v>
      </c>
      <c r="C260" s="2" t="s">
        <v>46</v>
      </c>
      <c r="D260" s="462" t="s">
        <v>140</v>
      </c>
      <c r="E260" s="465">
        <v>2978</v>
      </c>
      <c r="F260" s="466" t="s">
        <v>142</v>
      </c>
      <c r="G260" s="467" t="s">
        <v>48</v>
      </c>
      <c r="H260" s="465" t="s">
        <v>37</v>
      </c>
      <c r="I260" s="381">
        <v>1593034.24</v>
      </c>
      <c r="J260" s="381">
        <v>0</v>
      </c>
      <c r="K260" s="381">
        <v>0</v>
      </c>
      <c r="L260" s="381">
        <v>0</v>
      </c>
      <c r="M260" s="381">
        <v>0</v>
      </c>
      <c r="N260" s="381">
        <v>0</v>
      </c>
      <c r="O260" s="381">
        <f t="shared" si="3"/>
        <v>1593034.24</v>
      </c>
    </row>
    <row r="261" spans="1:15" s="30" customFormat="1" ht="15" customHeight="1" x14ac:dyDescent="0.35">
      <c r="A261" s="3">
        <v>253</v>
      </c>
      <c r="B261" s="463">
        <v>7</v>
      </c>
      <c r="C261" s="2" t="s">
        <v>46</v>
      </c>
      <c r="D261" s="462" t="s">
        <v>143</v>
      </c>
      <c r="E261" s="2">
        <v>384</v>
      </c>
      <c r="F261" s="464" t="s">
        <v>45</v>
      </c>
      <c r="G261" s="463" t="s">
        <v>48</v>
      </c>
      <c r="H261" s="2" t="s">
        <v>32</v>
      </c>
      <c r="I261" s="381">
        <v>37017959.210000001</v>
      </c>
      <c r="J261" s="381">
        <v>1112746.48</v>
      </c>
      <c r="K261" s="381">
        <v>1877897.25</v>
      </c>
      <c r="L261" s="381">
        <v>0</v>
      </c>
      <c r="M261" s="381">
        <v>0</v>
      </c>
      <c r="N261" s="381">
        <v>4048766.18</v>
      </c>
      <c r="O261" s="381">
        <f t="shared" si="3"/>
        <v>44057369.119999997</v>
      </c>
    </row>
    <row r="262" spans="1:15" s="30" customFormat="1" ht="15" customHeight="1" x14ac:dyDescent="0.35">
      <c r="A262" s="3">
        <v>254</v>
      </c>
      <c r="B262" s="463">
        <v>6</v>
      </c>
      <c r="C262" s="2" t="s">
        <v>46</v>
      </c>
      <c r="D262" s="462" t="s">
        <v>143</v>
      </c>
      <c r="E262" s="2">
        <v>319</v>
      </c>
      <c r="F262" s="464" t="s">
        <v>43</v>
      </c>
      <c r="G262" s="463" t="s">
        <v>48</v>
      </c>
      <c r="H262" s="2" t="s">
        <v>32</v>
      </c>
      <c r="I262" s="381">
        <v>13661714.67</v>
      </c>
      <c r="J262" s="381">
        <v>383703</v>
      </c>
      <c r="K262" s="381">
        <v>641420.5</v>
      </c>
      <c r="L262" s="381">
        <v>0</v>
      </c>
      <c r="M262" s="381">
        <v>0</v>
      </c>
      <c r="N262" s="381">
        <v>0</v>
      </c>
      <c r="O262" s="381">
        <f t="shared" si="3"/>
        <v>14686838.17</v>
      </c>
    </row>
    <row r="263" spans="1:15" s="30" customFormat="1" ht="15" customHeight="1" x14ac:dyDescent="0.35">
      <c r="A263" s="3">
        <v>255</v>
      </c>
      <c r="B263" s="463">
        <v>8</v>
      </c>
      <c r="C263" s="2" t="s">
        <v>46</v>
      </c>
      <c r="D263" s="462" t="s">
        <v>143</v>
      </c>
      <c r="E263" s="2">
        <v>782</v>
      </c>
      <c r="F263" s="464" t="s">
        <v>144</v>
      </c>
      <c r="G263" s="463" t="s">
        <v>48</v>
      </c>
      <c r="H263" s="2" t="s">
        <v>32</v>
      </c>
      <c r="I263" s="381">
        <v>8751881.7400000002</v>
      </c>
      <c r="J263" s="381">
        <v>440594</v>
      </c>
      <c r="K263" s="381">
        <v>580243.05000000005</v>
      </c>
      <c r="L263" s="381">
        <v>0</v>
      </c>
      <c r="M263" s="381">
        <v>0</v>
      </c>
      <c r="N263" s="381">
        <v>0</v>
      </c>
      <c r="O263" s="381">
        <f t="shared" si="3"/>
        <v>9772718.790000001</v>
      </c>
    </row>
    <row r="264" spans="1:15" s="30" customFormat="1" ht="15" customHeight="1" x14ac:dyDescent="0.35">
      <c r="A264" s="3">
        <v>256</v>
      </c>
      <c r="B264" s="463">
        <v>1</v>
      </c>
      <c r="C264" s="2" t="s">
        <v>46</v>
      </c>
      <c r="D264" s="462" t="s">
        <v>143</v>
      </c>
      <c r="E264" s="2">
        <v>522</v>
      </c>
      <c r="F264" s="464" t="s">
        <v>31</v>
      </c>
      <c r="G264" s="463" t="s">
        <v>48</v>
      </c>
      <c r="H264" s="2" t="s">
        <v>32</v>
      </c>
      <c r="I264" s="381">
        <v>25773897.57</v>
      </c>
      <c r="J264" s="381">
        <v>579738.80000000005</v>
      </c>
      <c r="K264" s="381">
        <v>893405.38</v>
      </c>
      <c r="L264" s="381">
        <v>0</v>
      </c>
      <c r="M264" s="381">
        <v>0</v>
      </c>
      <c r="N264" s="381">
        <v>0</v>
      </c>
      <c r="O264" s="381">
        <f t="shared" si="3"/>
        <v>27247041.75</v>
      </c>
    </row>
    <row r="265" spans="1:15" s="30" customFormat="1" ht="15" customHeight="1" x14ac:dyDescent="0.35">
      <c r="A265" s="3">
        <v>257</v>
      </c>
      <c r="B265" s="463">
        <v>3</v>
      </c>
      <c r="C265" s="2" t="s">
        <v>46</v>
      </c>
      <c r="D265" s="462" t="s">
        <v>143</v>
      </c>
      <c r="E265" s="2">
        <v>124</v>
      </c>
      <c r="F265" s="464" t="s">
        <v>36</v>
      </c>
      <c r="G265" s="463" t="s">
        <v>48</v>
      </c>
      <c r="H265" s="2" t="s">
        <v>37</v>
      </c>
      <c r="I265" s="381">
        <v>7354827.6799999997</v>
      </c>
      <c r="J265" s="381">
        <v>227266.72</v>
      </c>
      <c r="K265" s="381">
        <v>134922.35</v>
      </c>
      <c r="L265" s="381">
        <v>0</v>
      </c>
      <c r="M265" s="381">
        <v>0</v>
      </c>
      <c r="N265" s="381">
        <v>447927.11</v>
      </c>
      <c r="O265" s="381">
        <f t="shared" si="3"/>
        <v>8164943.8599999994</v>
      </c>
    </row>
    <row r="266" spans="1:15" s="30" customFormat="1" ht="15" customHeight="1" x14ac:dyDescent="0.35">
      <c r="A266" s="3">
        <v>258</v>
      </c>
      <c r="B266" s="463">
        <v>4</v>
      </c>
      <c r="C266" s="2" t="s">
        <v>46</v>
      </c>
      <c r="D266" s="462" t="s">
        <v>143</v>
      </c>
      <c r="E266" s="2">
        <v>189</v>
      </c>
      <c r="F266" s="464" t="s">
        <v>39</v>
      </c>
      <c r="G266" s="463" t="s">
        <v>48</v>
      </c>
      <c r="H266" s="2" t="s">
        <v>32</v>
      </c>
      <c r="I266" s="381">
        <v>16123419.49</v>
      </c>
      <c r="J266" s="381">
        <v>173019.48</v>
      </c>
      <c r="K266" s="381">
        <v>0</v>
      </c>
      <c r="L266" s="381">
        <v>0</v>
      </c>
      <c r="M266" s="381">
        <v>0</v>
      </c>
      <c r="N266" s="381">
        <v>2554000</v>
      </c>
      <c r="O266" s="381">
        <f t="shared" ref="O266:O323" si="4">+I266+J266+K266+L266+M266+N266</f>
        <v>18850438.969999999</v>
      </c>
    </row>
    <row r="267" spans="1:15" s="30" customFormat="1" ht="15" customHeight="1" x14ac:dyDescent="0.35">
      <c r="A267" s="3">
        <v>259</v>
      </c>
      <c r="B267" s="463">
        <v>8</v>
      </c>
      <c r="C267" s="2" t="s">
        <v>46</v>
      </c>
      <c r="D267" s="462" t="s">
        <v>143</v>
      </c>
      <c r="E267" s="2">
        <v>2700</v>
      </c>
      <c r="F267" s="464" t="s">
        <v>145</v>
      </c>
      <c r="G267" s="463" t="s">
        <v>48</v>
      </c>
      <c r="H267" s="2" t="s">
        <v>32</v>
      </c>
      <c r="I267" s="381">
        <v>6000777.8499999996</v>
      </c>
      <c r="J267" s="381">
        <v>115000</v>
      </c>
      <c r="K267" s="381">
        <v>220000</v>
      </c>
      <c r="L267" s="381">
        <v>0</v>
      </c>
      <c r="M267" s="381">
        <v>0</v>
      </c>
      <c r="N267" s="381">
        <v>0</v>
      </c>
      <c r="O267" s="381">
        <f t="shared" si="4"/>
        <v>6335777.8499999996</v>
      </c>
    </row>
    <row r="268" spans="1:15" s="30" customFormat="1" ht="15" customHeight="1" x14ac:dyDescent="0.35">
      <c r="A268" s="3">
        <v>260</v>
      </c>
      <c r="B268" s="463">
        <v>2</v>
      </c>
      <c r="C268" s="2" t="s">
        <v>46</v>
      </c>
      <c r="D268" s="462" t="s">
        <v>143</v>
      </c>
      <c r="E268" s="2">
        <v>457</v>
      </c>
      <c r="F268" s="464" t="s">
        <v>34</v>
      </c>
      <c r="G268" s="463" t="s">
        <v>48</v>
      </c>
      <c r="H268" s="2" t="s">
        <v>32</v>
      </c>
      <c r="I268" s="381">
        <v>19262755.120000001</v>
      </c>
      <c r="J268" s="381">
        <v>730523.2</v>
      </c>
      <c r="K268" s="381">
        <v>1124745.6399999999</v>
      </c>
      <c r="L268" s="381">
        <v>0</v>
      </c>
      <c r="M268" s="381">
        <v>0</v>
      </c>
      <c r="N268" s="381">
        <v>0</v>
      </c>
      <c r="O268" s="381">
        <f t="shared" si="4"/>
        <v>21118023.960000001</v>
      </c>
    </row>
    <row r="269" spans="1:15" s="30" customFormat="1" ht="15" customHeight="1" x14ac:dyDescent="0.35">
      <c r="A269" s="3">
        <v>261</v>
      </c>
      <c r="B269" s="463">
        <v>8</v>
      </c>
      <c r="C269" s="2" t="s">
        <v>46</v>
      </c>
      <c r="D269" s="462" t="s">
        <v>143</v>
      </c>
      <c r="E269" s="2">
        <v>2938</v>
      </c>
      <c r="F269" s="464" t="s">
        <v>146</v>
      </c>
      <c r="G269" s="463" t="s">
        <v>48</v>
      </c>
      <c r="H269" s="2" t="s">
        <v>32</v>
      </c>
      <c r="I269" s="381">
        <v>1455858.9</v>
      </c>
      <c r="J269" s="381">
        <v>0</v>
      </c>
      <c r="K269" s="381">
        <v>0</v>
      </c>
      <c r="L269" s="381">
        <v>0</v>
      </c>
      <c r="M269" s="381">
        <v>0</v>
      </c>
      <c r="N269" s="381">
        <v>0</v>
      </c>
      <c r="O269" s="381">
        <f t="shared" si="4"/>
        <v>1455858.9</v>
      </c>
    </row>
    <row r="270" spans="1:15" s="30" customFormat="1" ht="15" customHeight="1" x14ac:dyDescent="0.35">
      <c r="A270" s="3">
        <v>262</v>
      </c>
      <c r="B270" s="463">
        <v>5</v>
      </c>
      <c r="C270" s="2" t="s">
        <v>46</v>
      </c>
      <c r="D270" s="462" t="s">
        <v>143</v>
      </c>
      <c r="E270" s="2">
        <v>254</v>
      </c>
      <c r="F270" s="464" t="s">
        <v>41</v>
      </c>
      <c r="G270" s="463" t="s">
        <v>48</v>
      </c>
      <c r="H270" s="2" t="s">
        <v>32</v>
      </c>
      <c r="I270" s="381">
        <v>8748595.8200000003</v>
      </c>
      <c r="J270" s="381">
        <v>424400.01</v>
      </c>
      <c r="K270" s="381">
        <v>676220</v>
      </c>
      <c r="L270" s="381">
        <v>0</v>
      </c>
      <c r="M270" s="381">
        <v>0</v>
      </c>
      <c r="N270" s="381">
        <v>0</v>
      </c>
      <c r="O270" s="381">
        <f t="shared" si="4"/>
        <v>9849215.8300000001</v>
      </c>
    </row>
    <row r="271" spans="1:15" s="30" customFormat="1" ht="15" customHeight="1" x14ac:dyDescent="0.35">
      <c r="A271" s="3">
        <v>263</v>
      </c>
      <c r="B271" s="463">
        <v>1</v>
      </c>
      <c r="C271" s="2" t="s">
        <v>46</v>
      </c>
      <c r="D271" s="462" t="s">
        <v>147</v>
      </c>
      <c r="E271" s="2">
        <v>523</v>
      </c>
      <c r="F271" s="464" t="s">
        <v>31</v>
      </c>
      <c r="G271" s="463" t="s">
        <v>48</v>
      </c>
      <c r="H271" s="2" t="s">
        <v>32</v>
      </c>
      <c r="I271" s="381">
        <v>324838.78999999998</v>
      </c>
      <c r="J271" s="381">
        <v>0</v>
      </c>
      <c r="K271" s="381">
        <v>0</v>
      </c>
      <c r="L271" s="381">
        <v>0</v>
      </c>
      <c r="M271" s="381">
        <v>0</v>
      </c>
      <c r="N271" s="381">
        <v>32480</v>
      </c>
      <c r="O271" s="381">
        <f t="shared" si="4"/>
        <v>357318.79</v>
      </c>
    </row>
    <row r="272" spans="1:15" s="30" customFormat="1" ht="15" customHeight="1" x14ac:dyDescent="0.35">
      <c r="A272" s="3">
        <v>264</v>
      </c>
      <c r="B272" s="463">
        <v>2</v>
      </c>
      <c r="C272" s="2" t="s">
        <v>46</v>
      </c>
      <c r="D272" s="462" t="s">
        <v>147</v>
      </c>
      <c r="E272" s="2">
        <v>458</v>
      </c>
      <c r="F272" s="464" t="s">
        <v>34</v>
      </c>
      <c r="G272" s="463" t="s">
        <v>48</v>
      </c>
      <c r="H272" s="2" t="s">
        <v>32</v>
      </c>
      <c r="I272" s="381">
        <v>11740732.880000001</v>
      </c>
      <c r="J272" s="381">
        <v>202868.09</v>
      </c>
      <c r="K272" s="381">
        <v>342732.26</v>
      </c>
      <c r="L272" s="381">
        <v>0</v>
      </c>
      <c r="M272" s="381">
        <v>0</v>
      </c>
      <c r="N272" s="381">
        <v>0</v>
      </c>
      <c r="O272" s="381">
        <f t="shared" si="4"/>
        <v>12286333.23</v>
      </c>
    </row>
    <row r="273" spans="1:15" s="30" customFormat="1" ht="15" customHeight="1" x14ac:dyDescent="0.35">
      <c r="A273" s="3">
        <v>265</v>
      </c>
      <c r="B273" s="463">
        <v>3</v>
      </c>
      <c r="C273" s="2" t="s">
        <v>46</v>
      </c>
      <c r="D273" s="462" t="s">
        <v>147</v>
      </c>
      <c r="E273" s="2">
        <v>125</v>
      </c>
      <c r="F273" s="464" t="s">
        <v>36</v>
      </c>
      <c r="G273" s="463" t="s">
        <v>48</v>
      </c>
      <c r="H273" s="2" t="s">
        <v>148</v>
      </c>
      <c r="I273" s="381">
        <v>9377247.1999999993</v>
      </c>
      <c r="J273" s="381">
        <v>283446.45</v>
      </c>
      <c r="K273" s="381">
        <v>468166.41</v>
      </c>
      <c r="L273" s="381">
        <v>0</v>
      </c>
      <c r="M273" s="381">
        <v>0</v>
      </c>
      <c r="N273" s="381">
        <v>274537.78999999998</v>
      </c>
      <c r="O273" s="381">
        <f t="shared" si="4"/>
        <v>10403397.849999998</v>
      </c>
    </row>
    <row r="274" spans="1:15" s="30" customFormat="1" ht="15" customHeight="1" x14ac:dyDescent="0.35">
      <c r="A274" s="3">
        <v>266</v>
      </c>
      <c r="B274" s="463">
        <v>4</v>
      </c>
      <c r="C274" s="2" t="s">
        <v>46</v>
      </c>
      <c r="D274" s="462" t="s">
        <v>147</v>
      </c>
      <c r="E274" s="2">
        <v>190</v>
      </c>
      <c r="F274" s="464" t="s">
        <v>39</v>
      </c>
      <c r="G274" s="463" t="s">
        <v>48</v>
      </c>
      <c r="H274" s="2" t="s">
        <v>32</v>
      </c>
      <c r="I274" s="381">
        <v>271053.24</v>
      </c>
      <c r="J274" s="381">
        <v>17000</v>
      </c>
      <c r="K274" s="381">
        <v>5600</v>
      </c>
      <c r="L274" s="381">
        <v>0</v>
      </c>
      <c r="M274" s="381">
        <v>0</v>
      </c>
      <c r="N274" s="381">
        <v>0</v>
      </c>
      <c r="O274" s="381">
        <f t="shared" si="4"/>
        <v>293653.24</v>
      </c>
    </row>
    <row r="275" spans="1:15" s="30" customFormat="1" ht="15" customHeight="1" x14ac:dyDescent="0.35">
      <c r="A275" s="3">
        <v>267</v>
      </c>
      <c r="B275" s="463">
        <v>5</v>
      </c>
      <c r="C275" s="2" t="s">
        <v>46</v>
      </c>
      <c r="D275" s="462" t="s">
        <v>147</v>
      </c>
      <c r="E275" s="2">
        <v>255</v>
      </c>
      <c r="F275" s="464" t="s">
        <v>41</v>
      </c>
      <c r="G275" s="463" t="s">
        <v>48</v>
      </c>
      <c r="H275" s="2" t="s">
        <v>32</v>
      </c>
      <c r="I275" s="381">
        <v>5811589.5599999996</v>
      </c>
      <c r="J275" s="381">
        <v>248000</v>
      </c>
      <c r="K275" s="381">
        <v>155800</v>
      </c>
      <c r="L275" s="381">
        <v>0</v>
      </c>
      <c r="M275" s="381">
        <v>0</v>
      </c>
      <c r="N275" s="381">
        <v>0</v>
      </c>
      <c r="O275" s="381">
        <f t="shared" si="4"/>
        <v>6215389.5599999996</v>
      </c>
    </row>
    <row r="276" spans="1:15" s="30" customFormat="1" ht="15" customHeight="1" x14ac:dyDescent="0.35">
      <c r="A276" s="3">
        <v>268</v>
      </c>
      <c r="B276" s="463">
        <v>6</v>
      </c>
      <c r="C276" s="2" t="s">
        <v>46</v>
      </c>
      <c r="D276" s="462" t="s">
        <v>147</v>
      </c>
      <c r="E276" s="2">
        <v>320</v>
      </c>
      <c r="F276" s="464" t="s">
        <v>43</v>
      </c>
      <c r="G276" s="463" t="s">
        <v>48</v>
      </c>
      <c r="H276" s="2" t="s">
        <v>32</v>
      </c>
      <c r="I276" s="381">
        <v>4897585.4000000004</v>
      </c>
      <c r="J276" s="381">
        <v>156796.29999999999</v>
      </c>
      <c r="K276" s="381">
        <v>303117.44</v>
      </c>
      <c r="L276" s="381">
        <v>0</v>
      </c>
      <c r="M276" s="381">
        <v>0</v>
      </c>
      <c r="N276" s="381">
        <v>967483.79</v>
      </c>
      <c r="O276" s="381">
        <f t="shared" si="4"/>
        <v>6324982.9300000006</v>
      </c>
    </row>
    <row r="277" spans="1:15" s="30" customFormat="1" ht="15" customHeight="1" x14ac:dyDescent="0.35">
      <c r="A277" s="3">
        <v>269</v>
      </c>
      <c r="B277" s="463">
        <v>7</v>
      </c>
      <c r="C277" s="2" t="s">
        <v>46</v>
      </c>
      <c r="D277" s="462" t="s">
        <v>147</v>
      </c>
      <c r="E277" s="2">
        <v>385</v>
      </c>
      <c r="F277" s="464" t="s">
        <v>45</v>
      </c>
      <c r="G277" s="463" t="s">
        <v>48</v>
      </c>
      <c r="H277" s="2" t="s">
        <v>32</v>
      </c>
      <c r="I277" s="381">
        <v>27951874.920000002</v>
      </c>
      <c r="J277" s="381">
        <v>832922.22</v>
      </c>
      <c r="K277" s="381">
        <v>1440056.19</v>
      </c>
      <c r="L277" s="381">
        <v>0</v>
      </c>
      <c r="M277" s="381">
        <v>0</v>
      </c>
      <c r="N277" s="381">
        <v>1135868.79</v>
      </c>
      <c r="O277" s="381">
        <f t="shared" si="4"/>
        <v>31360722.120000001</v>
      </c>
    </row>
    <row r="278" spans="1:15" s="30" customFormat="1" ht="15" customHeight="1" x14ac:dyDescent="0.35">
      <c r="A278" s="3">
        <v>270</v>
      </c>
      <c r="B278" s="463">
        <v>1</v>
      </c>
      <c r="C278" s="2" t="s">
        <v>46</v>
      </c>
      <c r="D278" s="462" t="s">
        <v>149</v>
      </c>
      <c r="E278" s="2">
        <v>524</v>
      </c>
      <c r="F278" s="464" t="s">
        <v>31</v>
      </c>
      <c r="G278" s="463" t="s">
        <v>48</v>
      </c>
      <c r="H278" s="2" t="s">
        <v>32</v>
      </c>
      <c r="I278" s="381">
        <v>48857616.479999997</v>
      </c>
      <c r="J278" s="381">
        <v>1670601.34</v>
      </c>
      <c r="K278" s="381">
        <v>2775733.58</v>
      </c>
      <c r="L278" s="381">
        <v>0</v>
      </c>
      <c r="M278" s="381">
        <v>0</v>
      </c>
      <c r="N278" s="381">
        <v>6504.5</v>
      </c>
      <c r="O278" s="381">
        <f t="shared" si="4"/>
        <v>53310455.899999999</v>
      </c>
    </row>
    <row r="279" spans="1:15" s="30" customFormat="1" ht="15" customHeight="1" x14ac:dyDescent="0.35">
      <c r="A279" s="3">
        <v>271</v>
      </c>
      <c r="B279" s="463">
        <v>2</v>
      </c>
      <c r="C279" s="2" t="s">
        <v>46</v>
      </c>
      <c r="D279" s="462" t="s">
        <v>149</v>
      </c>
      <c r="E279" s="2">
        <v>459</v>
      </c>
      <c r="F279" s="464" t="s">
        <v>34</v>
      </c>
      <c r="G279" s="463" t="s">
        <v>48</v>
      </c>
      <c r="H279" s="2" t="s">
        <v>32</v>
      </c>
      <c r="I279" s="381">
        <v>22574719.210000001</v>
      </c>
      <c r="J279" s="381">
        <v>652603.25</v>
      </c>
      <c r="K279" s="381">
        <v>1040595.43</v>
      </c>
      <c r="L279" s="381">
        <v>0</v>
      </c>
      <c r="M279" s="381">
        <v>0</v>
      </c>
      <c r="N279" s="381">
        <v>155135.29999999999</v>
      </c>
      <c r="O279" s="381">
        <f t="shared" si="4"/>
        <v>24423053.190000001</v>
      </c>
    </row>
    <row r="280" spans="1:15" s="30" customFormat="1" ht="15" customHeight="1" x14ac:dyDescent="0.35">
      <c r="A280" s="3">
        <v>272</v>
      </c>
      <c r="B280" s="463">
        <v>3</v>
      </c>
      <c r="C280" s="2" t="s">
        <v>46</v>
      </c>
      <c r="D280" s="462" t="s">
        <v>149</v>
      </c>
      <c r="E280" s="2">
        <v>126</v>
      </c>
      <c r="F280" s="464" t="s">
        <v>36</v>
      </c>
      <c r="G280" s="463" t="s">
        <v>48</v>
      </c>
      <c r="H280" s="2" t="s">
        <v>148</v>
      </c>
      <c r="I280" s="381">
        <v>156471.98000000001</v>
      </c>
      <c r="J280" s="381">
        <v>0</v>
      </c>
      <c r="K280" s="381">
        <v>0</v>
      </c>
      <c r="L280" s="381">
        <v>0</v>
      </c>
      <c r="M280" s="381">
        <v>0</v>
      </c>
      <c r="N280" s="381">
        <v>40000</v>
      </c>
      <c r="O280" s="381">
        <f t="shared" si="4"/>
        <v>196471.98</v>
      </c>
    </row>
    <row r="281" spans="1:15" s="30" customFormat="1" ht="15" customHeight="1" x14ac:dyDescent="0.35">
      <c r="A281" s="3">
        <v>273</v>
      </c>
      <c r="B281" s="463">
        <v>4</v>
      </c>
      <c r="C281" s="2" t="s">
        <v>46</v>
      </c>
      <c r="D281" s="462" t="s">
        <v>149</v>
      </c>
      <c r="E281" s="2">
        <v>191</v>
      </c>
      <c r="F281" s="464" t="s">
        <v>39</v>
      </c>
      <c r="G281" s="463" t="s">
        <v>48</v>
      </c>
      <c r="H281" s="2" t="s">
        <v>32</v>
      </c>
      <c r="I281" s="381">
        <v>13284939.210000001</v>
      </c>
      <c r="J281" s="381">
        <v>376428.33</v>
      </c>
      <c r="K281" s="381">
        <v>627380.56000000006</v>
      </c>
      <c r="L281" s="381">
        <v>0</v>
      </c>
      <c r="M281" s="381">
        <v>0</v>
      </c>
      <c r="N281" s="381">
        <v>2825000</v>
      </c>
      <c r="O281" s="381">
        <f t="shared" si="4"/>
        <v>17113748.100000001</v>
      </c>
    </row>
    <row r="282" spans="1:15" s="30" customFormat="1" ht="15" customHeight="1" x14ac:dyDescent="0.35">
      <c r="A282" s="3">
        <v>274</v>
      </c>
      <c r="B282" s="463">
        <v>5</v>
      </c>
      <c r="C282" s="2" t="s">
        <v>46</v>
      </c>
      <c r="D282" s="462" t="s">
        <v>149</v>
      </c>
      <c r="E282" s="2">
        <v>256</v>
      </c>
      <c r="F282" s="464" t="s">
        <v>41</v>
      </c>
      <c r="G282" s="463" t="s">
        <v>48</v>
      </c>
      <c r="H282" s="2" t="s">
        <v>32</v>
      </c>
      <c r="I282" s="381">
        <v>11089187.630000001</v>
      </c>
      <c r="J282" s="381">
        <v>507736.45</v>
      </c>
      <c r="K282" s="381">
        <v>797830.14</v>
      </c>
      <c r="L282" s="381">
        <v>0</v>
      </c>
      <c r="M282" s="381">
        <v>0</v>
      </c>
      <c r="N282" s="381">
        <v>0</v>
      </c>
      <c r="O282" s="381">
        <f t="shared" si="4"/>
        <v>12394754.220000001</v>
      </c>
    </row>
    <row r="283" spans="1:15" s="30" customFormat="1" ht="15" customHeight="1" x14ac:dyDescent="0.35">
      <c r="A283" s="3">
        <v>275</v>
      </c>
      <c r="B283" s="463">
        <v>6</v>
      </c>
      <c r="C283" s="2" t="s">
        <v>46</v>
      </c>
      <c r="D283" s="462" t="s">
        <v>149</v>
      </c>
      <c r="E283" s="2">
        <v>321</v>
      </c>
      <c r="F283" s="464" t="s">
        <v>43</v>
      </c>
      <c r="G283" s="463" t="s">
        <v>48</v>
      </c>
      <c r="H283" s="2" t="s">
        <v>32</v>
      </c>
      <c r="I283" s="381">
        <v>12548529.050000001</v>
      </c>
      <c r="J283" s="381">
        <v>436131.2</v>
      </c>
      <c r="K283" s="381">
        <v>708748</v>
      </c>
      <c r="L283" s="381">
        <v>0</v>
      </c>
      <c r="M283" s="381">
        <v>0</v>
      </c>
      <c r="N283" s="381">
        <v>0</v>
      </c>
      <c r="O283" s="381">
        <f t="shared" si="4"/>
        <v>13693408.25</v>
      </c>
    </row>
    <row r="284" spans="1:15" s="30" customFormat="1" ht="15" customHeight="1" x14ac:dyDescent="0.35">
      <c r="A284" s="3">
        <v>276</v>
      </c>
      <c r="B284" s="463">
        <v>7</v>
      </c>
      <c r="C284" s="2" t="s">
        <v>46</v>
      </c>
      <c r="D284" s="462" t="s">
        <v>149</v>
      </c>
      <c r="E284" s="2">
        <v>386</v>
      </c>
      <c r="F284" s="464" t="s">
        <v>45</v>
      </c>
      <c r="G284" s="463" t="s">
        <v>48</v>
      </c>
      <c r="H284" s="2" t="s">
        <v>32</v>
      </c>
      <c r="I284" s="381">
        <v>44469826.619999997</v>
      </c>
      <c r="J284" s="381">
        <v>2296989.11</v>
      </c>
      <c r="K284" s="381">
        <v>3529231.71</v>
      </c>
      <c r="L284" s="381">
        <v>0</v>
      </c>
      <c r="M284" s="381">
        <v>0</v>
      </c>
      <c r="N284" s="381">
        <v>1124413.78</v>
      </c>
      <c r="O284" s="381">
        <f t="shared" si="4"/>
        <v>51420461.219999999</v>
      </c>
    </row>
    <row r="285" spans="1:15" s="30" customFormat="1" ht="15" customHeight="1" x14ac:dyDescent="0.35">
      <c r="A285" s="3">
        <v>277</v>
      </c>
      <c r="B285" s="463">
        <v>1</v>
      </c>
      <c r="C285" s="2" t="s">
        <v>46</v>
      </c>
      <c r="D285" s="462" t="s">
        <v>150</v>
      </c>
      <c r="E285" s="2">
        <v>525</v>
      </c>
      <c r="F285" s="464" t="s">
        <v>31</v>
      </c>
      <c r="G285" s="463" t="s">
        <v>48</v>
      </c>
      <c r="H285" s="2" t="s">
        <v>32</v>
      </c>
      <c r="I285" s="381">
        <v>10858803.08</v>
      </c>
      <c r="J285" s="381">
        <v>421119.95</v>
      </c>
      <c r="K285" s="381">
        <v>355071.51</v>
      </c>
      <c r="L285" s="381">
        <v>0</v>
      </c>
      <c r="M285" s="381">
        <v>0</v>
      </c>
      <c r="N285" s="381">
        <v>741904.41</v>
      </c>
      <c r="O285" s="381">
        <f t="shared" si="4"/>
        <v>12376898.949999999</v>
      </c>
    </row>
    <row r="286" spans="1:15" s="30" customFormat="1" ht="15" customHeight="1" x14ac:dyDescent="0.35">
      <c r="A286" s="3">
        <v>278</v>
      </c>
      <c r="B286" s="463">
        <v>2</v>
      </c>
      <c r="C286" s="2" t="s">
        <v>46</v>
      </c>
      <c r="D286" s="462" t="s">
        <v>150</v>
      </c>
      <c r="E286" s="2">
        <v>460</v>
      </c>
      <c r="F286" s="464" t="s">
        <v>34</v>
      </c>
      <c r="G286" s="463" t="s">
        <v>48</v>
      </c>
      <c r="H286" s="2" t="s">
        <v>32</v>
      </c>
      <c r="I286" s="381">
        <v>9918036.3399999999</v>
      </c>
      <c r="J286" s="381">
        <v>1035000</v>
      </c>
      <c r="K286" s="381">
        <v>968000</v>
      </c>
      <c r="L286" s="381">
        <v>0</v>
      </c>
      <c r="M286" s="381">
        <v>0</v>
      </c>
      <c r="N286" s="381">
        <v>0</v>
      </c>
      <c r="O286" s="381">
        <f t="shared" si="4"/>
        <v>11921036.34</v>
      </c>
    </row>
    <row r="287" spans="1:15" s="30" customFormat="1" ht="15" customHeight="1" x14ac:dyDescent="0.35">
      <c r="A287" s="3">
        <v>279</v>
      </c>
      <c r="B287" s="463">
        <v>3</v>
      </c>
      <c r="C287" s="2" t="s">
        <v>46</v>
      </c>
      <c r="D287" s="462" t="s">
        <v>150</v>
      </c>
      <c r="E287" s="2">
        <v>127</v>
      </c>
      <c r="F287" s="464" t="s">
        <v>36</v>
      </c>
      <c r="G287" s="463" t="s">
        <v>48</v>
      </c>
      <c r="H287" s="2" t="s">
        <v>37</v>
      </c>
      <c r="I287" s="381">
        <v>5420214.6200000001</v>
      </c>
      <c r="J287" s="381">
        <v>285369</v>
      </c>
      <c r="K287" s="381">
        <v>198000</v>
      </c>
      <c r="L287" s="381">
        <v>0</v>
      </c>
      <c r="M287" s="381">
        <v>0</v>
      </c>
      <c r="N287" s="381">
        <v>337878.71</v>
      </c>
      <c r="O287" s="381">
        <f t="shared" si="4"/>
        <v>6241462.3300000001</v>
      </c>
    </row>
    <row r="288" spans="1:15" s="30" customFormat="1" ht="15" customHeight="1" x14ac:dyDescent="0.35">
      <c r="A288" s="3">
        <v>280</v>
      </c>
      <c r="B288" s="463">
        <v>4</v>
      </c>
      <c r="C288" s="2" t="s">
        <v>46</v>
      </c>
      <c r="D288" s="462" t="s">
        <v>150</v>
      </c>
      <c r="E288" s="2">
        <v>192</v>
      </c>
      <c r="F288" s="464" t="s">
        <v>39</v>
      </c>
      <c r="G288" s="463" t="s">
        <v>48</v>
      </c>
      <c r="H288" s="2" t="s">
        <v>32</v>
      </c>
      <c r="I288" s="381">
        <v>5614085.1500000004</v>
      </c>
      <c r="J288" s="381">
        <v>553277.87</v>
      </c>
      <c r="K288" s="381">
        <v>633592.02</v>
      </c>
      <c r="L288" s="381">
        <v>0</v>
      </c>
      <c r="M288" s="381">
        <v>0</v>
      </c>
      <c r="N288" s="381">
        <v>200000</v>
      </c>
      <c r="O288" s="381">
        <f t="shared" si="4"/>
        <v>7000955.040000001</v>
      </c>
    </row>
    <row r="289" spans="1:15" s="30" customFormat="1" ht="15" customHeight="1" x14ac:dyDescent="0.35">
      <c r="A289" s="3">
        <v>281</v>
      </c>
      <c r="B289" s="463">
        <v>5</v>
      </c>
      <c r="C289" s="2" t="s">
        <v>46</v>
      </c>
      <c r="D289" s="462" t="s">
        <v>150</v>
      </c>
      <c r="E289" s="2">
        <v>257</v>
      </c>
      <c r="F289" s="464" t="s">
        <v>41</v>
      </c>
      <c r="G289" s="463" t="s">
        <v>48</v>
      </c>
      <c r="H289" s="2" t="s">
        <v>32</v>
      </c>
      <c r="I289" s="381">
        <v>2582162.2200000002</v>
      </c>
      <c r="J289" s="381">
        <v>220000</v>
      </c>
      <c r="K289" s="381">
        <v>179600</v>
      </c>
      <c r="L289" s="381">
        <v>0</v>
      </c>
      <c r="M289" s="381">
        <v>0</v>
      </c>
      <c r="N289" s="381">
        <v>0</v>
      </c>
      <c r="O289" s="381">
        <f t="shared" si="4"/>
        <v>2981762.22</v>
      </c>
    </row>
    <row r="290" spans="1:15" s="30" customFormat="1" ht="15" customHeight="1" x14ac:dyDescent="0.35">
      <c r="A290" s="3">
        <v>282</v>
      </c>
      <c r="B290" s="463">
        <v>6</v>
      </c>
      <c r="C290" s="2" t="s">
        <v>46</v>
      </c>
      <c r="D290" s="462" t="s">
        <v>150</v>
      </c>
      <c r="E290" s="2">
        <v>322</v>
      </c>
      <c r="F290" s="464" t="s">
        <v>43</v>
      </c>
      <c r="G290" s="463" t="s">
        <v>48</v>
      </c>
      <c r="H290" s="2" t="s">
        <v>32</v>
      </c>
      <c r="I290" s="381">
        <v>2950504.62</v>
      </c>
      <c r="J290" s="381">
        <v>88764</v>
      </c>
      <c r="K290" s="381">
        <v>81074.98</v>
      </c>
      <c r="L290" s="381">
        <v>0</v>
      </c>
      <c r="M290" s="381">
        <v>0</v>
      </c>
      <c r="N290" s="381">
        <v>105338.95</v>
      </c>
      <c r="O290" s="381">
        <f t="shared" si="4"/>
        <v>3225682.5500000003</v>
      </c>
    </row>
    <row r="291" spans="1:15" s="30" customFormat="1" ht="15" customHeight="1" x14ac:dyDescent="0.35">
      <c r="A291" s="3">
        <v>283</v>
      </c>
      <c r="B291" s="463">
        <v>7</v>
      </c>
      <c r="C291" s="2" t="s">
        <v>46</v>
      </c>
      <c r="D291" s="462" t="s">
        <v>150</v>
      </c>
      <c r="E291" s="2">
        <v>387</v>
      </c>
      <c r="F291" s="464" t="s">
        <v>45</v>
      </c>
      <c r="G291" s="463" t="s">
        <v>48</v>
      </c>
      <c r="H291" s="2" t="s">
        <v>32</v>
      </c>
      <c r="I291" s="381">
        <v>14655870.42</v>
      </c>
      <c r="J291" s="381">
        <v>998662.22</v>
      </c>
      <c r="K291" s="381">
        <v>849514.48</v>
      </c>
      <c r="L291" s="381">
        <v>0</v>
      </c>
      <c r="M291" s="381">
        <v>0</v>
      </c>
      <c r="N291" s="381">
        <v>262589.64</v>
      </c>
      <c r="O291" s="381">
        <f t="shared" si="4"/>
        <v>16766636.760000002</v>
      </c>
    </row>
    <row r="292" spans="1:15" s="30" customFormat="1" ht="15" customHeight="1" x14ac:dyDescent="0.35">
      <c r="A292" s="3">
        <v>284</v>
      </c>
      <c r="B292" s="463">
        <v>8</v>
      </c>
      <c r="C292" s="2" t="s">
        <v>46</v>
      </c>
      <c r="D292" s="462" t="s">
        <v>150</v>
      </c>
      <c r="E292" s="2">
        <v>762</v>
      </c>
      <c r="F292" s="464" t="s">
        <v>151</v>
      </c>
      <c r="G292" s="463" t="s">
        <v>48</v>
      </c>
      <c r="H292" s="2" t="s">
        <v>32</v>
      </c>
      <c r="I292" s="381">
        <v>3333284</v>
      </c>
      <c r="J292" s="381">
        <v>344859.56</v>
      </c>
      <c r="K292" s="381">
        <v>281066.92</v>
      </c>
      <c r="L292" s="381">
        <v>0</v>
      </c>
      <c r="M292" s="381">
        <v>0</v>
      </c>
      <c r="N292" s="381">
        <v>0</v>
      </c>
      <c r="O292" s="381">
        <f t="shared" si="4"/>
        <v>3959210.48</v>
      </c>
    </row>
    <row r="293" spans="1:15" s="30" customFormat="1" ht="15" customHeight="1" x14ac:dyDescent="0.35">
      <c r="A293" s="3">
        <v>285</v>
      </c>
      <c r="B293" s="463">
        <v>8</v>
      </c>
      <c r="C293" s="2" t="s">
        <v>46</v>
      </c>
      <c r="D293" s="462" t="s">
        <v>150</v>
      </c>
      <c r="E293" s="2">
        <v>603</v>
      </c>
      <c r="F293" s="464" t="s">
        <v>90</v>
      </c>
      <c r="G293" s="463" t="s">
        <v>48</v>
      </c>
      <c r="H293" s="2" t="s">
        <v>32</v>
      </c>
      <c r="I293" s="381">
        <v>3637717.72</v>
      </c>
      <c r="J293" s="381">
        <v>314601</v>
      </c>
      <c r="K293" s="381">
        <v>147000</v>
      </c>
      <c r="L293" s="381">
        <v>0</v>
      </c>
      <c r="M293" s="381">
        <v>0</v>
      </c>
      <c r="N293" s="381">
        <v>0</v>
      </c>
      <c r="O293" s="381">
        <f t="shared" si="4"/>
        <v>4099318.72</v>
      </c>
    </row>
    <row r="294" spans="1:15" s="30" customFormat="1" ht="15" customHeight="1" x14ac:dyDescent="0.35">
      <c r="A294" s="3">
        <v>286</v>
      </c>
      <c r="B294" s="463">
        <v>8</v>
      </c>
      <c r="C294" s="2" t="s">
        <v>46</v>
      </c>
      <c r="D294" s="462" t="s">
        <v>150</v>
      </c>
      <c r="E294" s="2">
        <v>2678</v>
      </c>
      <c r="F294" s="464" t="s">
        <v>152</v>
      </c>
      <c r="G294" s="463" t="s">
        <v>48</v>
      </c>
      <c r="H294" s="2" t="s">
        <v>32</v>
      </c>
      <c r="I294" s="381">
        <v>10857.6</v>
      </c>
      <c r="J294" s="381">
        <v>0</v>
      </c>
      <c r="K294" s="381">
        <v>0</v>
      </c>
      <c r="L294" s="381">
        <v>0</v>
      </c>
      <c r="M294" s="381">
        <v>0</v>
      </c>
      <c r="N294" s="381">
        <v>0</v>
      </c>
      <c r="O294" s="381">
        <f t="shared" si="4"/>
        <v>10857.6</v>
      </c>
    </row>
    <row r="295" spans="1:15" s="30" customFormat="1" ht="15" customHeight="1" x14ac:dyDescent="0.35">
      <c r="A295" s="3">
        <v>287</v>
      </c>
      <c r="B295" s="463">
        <v>8</v>
      </c>
      <c r="C295" s="2" t="s">
        <v>46</v>
      </c>
      <c r="D295" s="462" t="s">
        <v>150</v>
      </c>
      <c r="E295" s="2">
        <v>2658</v>
      </c>
      <c r="F295" s="464" t="s">
        <v>153</v>
      </c>
      <c r="G295" s="463" t="s">
        <v>48</v>
      </c>
      <c r="H295" s="2" t="s">
        <v>32</v>
      </c>
      <c r="I295" s="381">
        <v>4101835.2</v>
      </c>
      <c r="J295" s="381">
        <v>263700.01</v>
      </c>
      <c r="K295" s="381">
        <v>212617.5</v>
      </c>
      <c r="L295" s="381">
        <v>0</v>
      </c>
      <c r="M295" s="381">
        <v>0</v>
      </c>
      <c r="N295" s="381">
        <v>0</v>
      </c>
      <c r="O295" s="381">
        <f t="shared" si="4"/>
        <v>4578152.71</v>
      </c>
    </row>
    <row r="296" spans="1:15" s="30" customFormat="1" ht="15" customHeight="1" x14ac:dyDescent="0.35">
      <c r="A296" s="3">
        <v>288</v>
      </c>
      <c r="B296" s="463">
        <v>1</v>
      </c>
      <c r="C296" s="2" t="s">
        <v>46</v>
      </c>
      <c r="D296" s="462" t="s">
        <v>154</v>
      </c>
      <c r="E296" s="2">
        <v>526</v>
      </c>
      <c r="F296" s="462" t="s">
        <v>31</v>
      </c>
      <c r="G296" s="2" t="s">
        <v>48</v>
      </c>
      <c r="H296" s="2" t="s">
        <v>32</v>
      </c>
      <c r="I296" s="381">
        <v>51620736.740000002</v>
      </c>
      <c r="J296" s="381">
        <v>887835</v>
      </c>
      <c r="K296" s="381">
        <v>1479732.01</v>
      </c>
      <c r="L296" s="381">
        <v>0</v>
      </c>
      <c r="M296" s="381">
        <v>0</v>
      </c>
      <c r="N296" s="381">
        <v>5525</v>
      </c>
      <c r="O296" s="381">
        <f t="shared" si="4"/>
        <v>53993828.75</v>
      </c>
    </row>
    <row r="297" spans="1:15" s="30" customFormat="1" ht="15" customHeight="1" x14ac:dyDescent="0.35">
      <c r="A297" s="3">
        <v>289</v>
      </c>
      <c r="B297" s="463">
        <v>2</v>
      </c>
      <c r="C297" s="2" t="s">
        <v>46</v>
      </c>
      <c r="D297" s="462" t="s">
        <v>154</v>
      </c>
      <c r="E297" s="2">
        <v>461</v>
      </c>
      <c r="F297" s="462" t="s">
        <v>34</v>
      </c>
      <c r="G297" s="2" t="s">
        <v>48</v>
      </c>
      <c r="H297" s="2" t="s">
        <v>32</v>
      </c>
      <c r="I297" s="381">
        <v>30835413.199999999</v>
      </c>
      <c r="J297" s="381">
        <v>670000.04</v>
      </c>
      <c r="K297" s="381">
        <v>1117100.03</v>
      </c>
      <c r="L297" s="381">
        <v>0</v>
      </c>
      <c r="M297" s="381">
        <v>0</v>
      </c>
      <c r="N297" s="381">
        <v>0</v>
      </c>
      <c r="O297" s="381">
        <f t="shared" si="4"/>
        <v>32622513.27</v>
      </c>
    </row>
    <row r="298" spans="1:15" ht="15" customHeight="1" x14ac:dyDescent="0.35">
      <c r="A298" s="3">
        <v>290</v>
      </c>
      <c r="B298" s="463">
        <v>3</v>
      </c>
      <c r="C298" s="2" t="s">
        <v>46</v>
      </c>
      <c r="D298" s="462" t="s">
        <v>154</v>
      </c>
      <c r="E298" s="3">
        <v>128</v>
      </c>
      <c r="F298" s="462" t="s">
        <v>36</v>
      </c>
      <c r="G298" s="2" t="s">
        <v>48</v>
      </c>
      <c r="H298" s="2" t="s">
        <v>37</v>
      </c>
      <c r="I298" s="381">
        <v>15273627.210000001</v>
      </c>
      <c r="J298" s="381">
        <v>200000</v>
      </c>
      <c r="K298" s="381">
        <v>1050000</v>
      </c>
      <c r="L298" s="381">
        <v>0</v>
      </c>
      <c r="M298" s="381">
        <v>0</v>
      </c>
      <c r="N298" s="381">
        <v>1428200</v>
      </c>
      <c r="O298" s="381">
        <f t="shared" si="4"/>
        <v>17951827.210000001</v>
      </c>
    </row>
    <row r="299" spans="1:15" ht="15" customHeight="1" x14ac:dyDescent="0.35">
      <c r="A299" s="3">
        <v>291</v>
      </c>
      <c r="B299" s="463">
        <v>4</v>
      </c>
      <c r="C299" s="2" t="s">
        <v>46</v>
      </c>
      <c r="D299" s="462" t="s">
        <v>154</v>
      </c>
      <c r="E299" s="3">
        <v>193</v>
      </c>
      <c r="F299" s="462" t="s">
        <v>39</v>
      </c>
      <c r="G299" s="2" t="s">
        <v>48</v>
      </c>
      <c r="H299" s="2" t="s">
        <v>32</v>
      </c>
      <c r="I299" s="381">
        <v>11389668.060000001</v>
      </c>
      <c r="J299" s="381">
        <v>354088</v>
      </c>
      <c r="K299" s="381">
        <v>980560</v>
      </c>
      <c r="L299" s="381">
        <v>0</v>
      </c>
      <c r="M299" s="381">
        <v>0</v>
      </c>
      <c r="N299" s="381">
        <v>0</v>
      </c>
      <c r="O299" s="381">
        <f t="shared" si="4"/>
        <v>12724316.060000001</v>
      </c>
    </row>
    <row r="300" spans="1:15" ht="15" customHeight="1" x14ac:dyDescent="0.35">
      <c r="A300" s="3">
        <v>292</v>
      </c>
      <c r="B300" s="463">
        <v>5</v>
      </c>
      <c r="C300" s="2" t="s">
        <v>46</v>
      </c>
      <c r="D300" s="462" t="s">
        <v>154</v>
      </c>
      <c r="E300" s="3">
        <v>258</v>
      </c>
      <c r="F300" s="462" t="s">
        <v>41</v>
      </c>
      <c r="G300" s="2" t="s">
        <v>48</v>
      </c>
      <c r="H300" s="2" t="s">
        <v>32</v>
      </c>
      <c r="I300" s="381">
        <v>15402486.779999999</v>
      </c>
      <c r="J300" s="381">
        <v>463400</v>
      </c>
      <c r="K300" s="381">
        <v>786724.16</v>
      </c>
      <c r="L300" s="381">
        <v>0</v>
      </c>
      <c r="M300" s="381">
        <v>0</v>
      </c>
      <c r="N300" s="381">
        <v>0</v>
      </c>
      <c r="O300" s="381">
        <f t="shared" si="4"/>
        <v>16652610.939999999</v>
      </c>
    </row>
    <row r="301" spans="1:15" ht="15" customHeight="1" x14ac:dyDescent="0.35">
      <c r="A301" s="3">
        <v>293</v>
      </c>
      <c r="B301" s="463">
        <v>6</v>
      </c>
      <c r="C301" s="2" t="s">
        <v>46</v>
      </c>
      <c r="D301" s="462" t="s">
        <v>154</v>
      </c>
      <c r="E301" s="3">
        <v>323</v>
      </c>
      <c r="F301" s="462" t="s">
        <v>43</v>
      </c>
      <c r="G301" s="2" t="s">
        <v>48</v>
      </c>
      <c r="H301" s="2" t="s">
        <v>32</v>
      </c>
      <c r="I301" s="381">
        <v>28129395.82</v>
      </c>
      <c r="J301" s="381">
        <v>707382.72</v>
      </c>
      <c r="K301" s="381">
        <v>1017944.64</v>
      </c>
      <c r="L301" s="381">
        <v>0</v>
      </c>
      <c r="M301" s="381">
        <v>0</v>
      </c>
      <c r="N301" s="381">
        <v>47383.68</v>
      </c>
      <c r="O301" s="381">
        <f t="shared" si="4"/>
        <v>29902106.859999999</v>
      </c>
    </row>
    <row r="302" spans="1:15" ht="15" customHeight="1" x14ac:dyDescent="0.35">
      <c r="A302" s="3">
        <v>294</v>
      </c>
      <c r="B302" s="463">
        <v>7</v>
      </c>
      <c r="C302" s="2" t="s">
        <v>46</v>
      </c>
      <c r="D302" s="462" t="s">
        <v>154</v>
      </c>
      <c r="E302" s="3">
        <v>388</v>
      </c>
      <c r="F302" s="462" t="s">
        <v>45</v>
      </c>
      <c r="G302" s="2" t="s">
        <v>48</v>
      </c>
      <c r="H302" s="2" t="s">
        <v>32</v>
      </c>
      <c r="I302" s="381">
        <v>71115433.629999995</v>
      </c>
      <c r="J302" s="381">
        <v>2105798.88</v>
      </c>
      <c r="K302" s="381">
        <v>4659885.2</v>
      </c>
      <c r="L302" s="381">
        <v>0</v>
      </c>
      <c r="M302" s="381">
        <v>0</v>
      </c>
      <c r="N302" s="381">
        <v>2617938.58</v>
      </c>
      <c r="O302" s="381">
        <f t="shared" si="4"/>
        <v>80499056.289999992</v>
      </c>
    </row>
    <row r="303" spans="1:15" ht="15" customHeight="1" x14ac:dyDescent="0.35">
      <c r="A303" s="3">
        <v>295</v>
      </c>
      <c r="B303" s="463">
        <v>8</v>
      </c>
      <c r="C303" s="2" t="s">
        <v>46</v>
      </c>
      <c r="D303" s="462" t="s">
        <v>154</v>
      </c>
      <c r="E303" s="3">
        <v>2539</v>
      </c>
      <c r="F303" s="462" t="s">
        <v>155</v>
      </c>
      <c r="G303" s="2" t="s">
        <v>48</v>
      </c>
      <c r="H303" s="2" t="s">
        <v>37</v>
      </c>
      <c r="I303" s="381">
        <v>22146605.460000001</v>
      </c>
      <c r="J303" s="381">
        <v>745000</v>
      </c>
      <c r="K303" s="381">
        <v>1165000</v>
      </c>
      <c r="L303" s="381">
        <v>0</v>
      </c>
      <c r="M303" s="381">
        <v>0</v>
      </c>
      <c r="N303" s="381">
        <v>0</v>
      </c>
      <c r="O303" s="381">
        <f t="shared" si="4"/>
        <v>24056605.460000001</v>
      </c>
    </row>
    <row r="304" spans="1:15" ht="15" customHeight="1" x14ac:dyDescent="0.35">
      <c r="A304" s="3">
        <v>296</v>
      </c>
      <c r="B304" s="463">
        <v>1</v>
      </c>
      <c r="C304" s="2" t="s">
        <v>46</v>
      </c>
      <c r="D304" s="462" t="s">
        <v>156</v>
      </c>
      <c r="E304" s="3">
        <v>527</v>
      </c>
      <c r="F304" s="462" t="s">
        <v>31</v>
      </c>
      <c r="G304" s="2" t="s">
        <v>48</v>
      </c>
      <c r="H304" s="2" t="s">
        <v>157</v>
      </c>
      <c r="I304" s="381">
        <v>41484842.009999998</v>
      </c>
      <c r="J304" s="381">
        <v>639574.87</v>
      </c>
      <c r="K304" s="381">
        <v>1689781.28</v>
      </c>
      <c r="L304" s="381">
        <v>0</v>
      </c>
      <c r="M304" s="381">
        <v>0</v>
      </c>
      <c r="N304" s="381">
        <v>8285718.8499999996</v>
      </c>
      <c r="O304" s="381">
        <f t="shared" si="4"/>
        <v>52099917.009999998</v>
      </c>
    </row>
    <row r="305" spans="1:15" ht="15" customHeight="1" x14ac:dyDescent="0.35">
      <c r="A305" s="3">
        <v>297</v>
      </c>
      <c r="B305" s="463">
        <v>2</v>
      </c>
      <c r="C305" s="2" t="s">
        <v>46</v>
      </c>
      <c r="D305" s="462" t="s">
        <v>156</v>
      </c>
      <c r="E305" s="3">
        <v>462</v>
      </c>
      <c r="F305" s="462" t="s">
        <v>34</v>
      </c>
      <c r="G305" s="2" t="s">
        <v>48</v>
      </c>
      <c r="H305" s="2" t="s">
        <v>157</v>
      </c>
      <c r="I305" s="381">
        <v>17283258.170000002</v>
      </c>
      <c r="J305" s="381">
        <v>775460</v>
      </c>
      <c r="K305" s="381">
        <v>816640</v>
      </c>
      <c r="L305" s="381">
        <v>0</v>
      </c>
      <c r="M305" s="381">
        <v>0</v>
      </c>
      <c r="N305" s="381">
        <v>0</v>
      </c>
      <c r="O305" s="381">
        <f t="shared" si="4"/>
        <v>18875358.170000002</v>
      </c>
    </row>
    <row r="306" spans="1:15" ht="15" customHeight="1" x14ac:dyDescent="0.35">
      <c r="A306" s="3">
        <v>298</v>
      </c>
      <c r="B306" s="463">
        <v>3</v>
      </c>
      <c r="C306" s="2" t="s">
        <v>46</v>
      </c>
      <c r="D306" s="462" t="s">
        <v>156</v>
      </c>
      <c r="E306" s="3">
        <v>129</v>
      </c>
      <c r="F306" s="462" t="s">
        <v>36</v>
      </c>
      <c r="G306" s="2" t="s">
        <v>48</v>
      </c>
      <c r="H306" s="461" t="s">
        <v>37</v>
      </c>
      <c r="I306" s="381">
        <v>5391887.6500000004</v>
      </c>
      <c r="J306" s="381">
        <v>4137.5600000000004</v>
      </c>
      <c r="K306" s="381">
        <v>226093.24</v>
      </c>
      <c r="L306" s="381">
        <v>0</v>
      </c>
      <c r="M306" s="381">
        <v>0</v>
      </c>
      <c r="N306" s="381">
        <v>410008.41</v>
      </c>
      <c r="O306" s="381">
        <f t="shared" si="4"/>
        <v>6032126.8600000003</v>
      </c>
    </row>
    <row r="307" spans="1:15" ht="15" customHeight="1" x14ac:dyDescent="0.35">
      <c r="A307" s="3">
        <v>299</v>
      </c>
      <c r="B307" s="463">
        <v>4</v>
      </c>
      <c r="C307" s="2" t="s">
        <v>46</v>
      </c>
      <c r="D307" s="462" t="s">
        <v>156</v>
      </c>
      <c r="E307" s="3">
        <v>194</v>
      </c>
      <c r="F307" s="462" t="s">
        <v>39</v>
      </c>
      <c r="G307" s="2" t="s">
        <v>48</v>
      </c>
      <c r="H307" s="2" t="s">
        <v>157</v>
      </c>
      <c r="I307" s="381">
        <v>39116</v>
      </c>
      <c r="J307" s="381">
        <v>0</v>
      </c>
      <c r="K307" s="381">
        <v>0</v>
      </c>
      <c r="L307" s="381">
        <v>0</v>
      </c>
      <c r="M307" s="381">
        <v>0</v>
      </c>
      <c r="N307" s="381">
        <v>0</v>
      </c>
      <c r="O307" s="381">
        <f t="shared" si="4"/>
        <v>39116</v>
      </c>
    </row>
    <row r="308" spans="1:15" ht="15" customHeight="1" x14ac:dyDescent="0.35">
      <c r="A308" s="3">
        <v>300</v>
      </c>
      <c r="B308" s="463">
        <v>5</v>
      </c>
      <c r="C308" s="2" t="s">
        <v>46</v>
      </c>
      <c r="D308" s="462" t="s">
        <v>156</v>
      </c>
      <c r="E308" s="3">
        <v>259</v>
      </c>
      <c r="F308" s="462" t="s">
        <v>41</v>
      </c>
      <c r="G308" s="2" t="s">
        <v>48</v>
      </c>
      <c r="H308" s="2" t="s">
        <v>157</v>
      </c>
      <c r="I308" s="381">
        <v>6847093.5499999998</v>
      </c>
      <c r="J308" s="381">
        <v>162000</v>
      </c>
      <c r="K308" s="381">
        <v>321955</v>
      </c>
      <c r="L308" s="381">
        <v>0</v>
      </c>
      <c r="M308" s="381">
        <v>0</v>
      </c>
      <c r="N308" s="381">
        <v>0</v>
      </c>
      <c r="O308" s="381">
        <f t="shared" si="4"/>
        <v>7331048.5499999998</v>
      </c>
    </row>
    <row r="309" spans="1:15" ht="15" customHeight="1" x14ac:dyDescent="0.35">
      <c r="A309" s="3">
        <v>301</v>
      </c>
      <c r="B309" s="463">
        <v>6</v>
      </c>
      <c r="C309" s="2" t="s">
        <v>46</v>
      </c>
      <c r="D309" s="462" t="s">
        <v>156</v>
      </c>
      <c r="E309" s="3">
        <v>324</v>
      </c>
      <c r="F309" s="462" t="s">
        <v>43</v>
      </c>
      <c r="G309" s="2" t="s">
        <v>48</v>
      </c>
      <c r="H309" s="2" t="s">
        <v>157</v>
      </c>
      <c r="I309" s="381">
        <v>9228390.9299999997</v>
      </c>
      <c r="J309" s="381">
        <v>258143.39</v>
      </c>
      <c r="K309" s="381">
        <v>367190.81</v>
      </c>
      <c r="L309" s="381">
        <v>0</v>
      </c>
      <c r="M309" s="381">
        <v>0</v>
      </c>
      <c r="N309" s="381">
        <v>1652218.53</v>
      </c>
      <c r="O309" s="381">
        <f t="shared" si="4"/>
        <v>11505943.66</v>
      </c>
    </row>
    <row r="310" spans="1:15" ht="15" customHeight="1" x14ac:dyDescent="0.35">
      <c r="A310" s="3">
        <v>302</v>
      </c>
      <c r="B310" s="463">
        <v>7</v>
      </c>
      <c r="C310" s="2" t="s">
        <v>46</v>
      </c>
      <c r="D310" s="462" t="s">
        <v>156</v>
      </c>
      <c r="E310" s="3">
        <v>389</v>
      </c>
      <c r="F310" s="462" t="s">
        <v>45</v>
      </c>
      <c r="G310" s="2" t="s">
        <v>48</v>
      </c>
      <c r="H310" s="2" t="s">
        <v>157</v>
      </c>
      <c r="I310" s="381">
        <v>15528244.369999999</v>
      </c>
      <c r="J310" s="381">
        <v>995250.31</v>
      </c>
      <c r="K310" s="381">
        <v>1679906.2</v>
      </c>
      <c r="L310" s="381">
        <v>0</v>
      </c>
      <c r="M310" s="381">
        <v>0</v>
      </c>
      <c r="N310" s="381">
        <v>7073320.1600000001</v>
      </c>
      <c r="O310" s="381">
        <f t="shared" si="4"/>
        <v>25276721.039999999</v>
      </c>
    </row>
    <row r="311" spans="1:15" ht="15" customHeight="1" x14ac:dyDescent="0.35">
      <c r="A311" s="3">
        <v>303</v>
      </c>
      <c r="B311" s="463">
        <v>8</v>
      </c>
      <c r="C311" s="2" t="s">
        <v>46</v>
      </c>
      <c r="D311" s="462" t="s">
        <v>156</v>
      </c>
      <c r="E311" s="3">
        <v>763</v>
      </c>
      <c r="F311" s="462" t="s">
        <v>158</v>
      </c>
      <c r="G311" s="2" t="s">
        <v>48</v>
      </c>
      <c r="H311" s="2" t="s">
        <v>157</v>
      </c>
      <c r="I311" s="381">
        <v>6643775.9800000004</v>
      </c>
      <c r="J311" s="381">
        <v>207585.02</v>
      </c>
      <c r="K311" s="381">
        <v>224056.02</v>
      </c>
      <c r="L311" s="381">
        <v>0</v>
      </c>
      <c r="M311" s="381">
        <v>0</v>
      </c>
      <c r="N311" s="381">
        <v>0</v>
      </c>
      <c r="O311" s="381">
        <f t="shared" si="4"/>
        <v>7075417.0199999996</v>
      </c>
    </row>
    <row r="312" spans="1:15" ht="15" customHeight="1" x14ac:dyDescent="0.35">
      <c r="A312" s="3">
        <v>304</v>
      </c>
      <c r="B312" s="463">
        <v>1</v>
      </c>
      <c r="C312" s="2" t="s">
        <v>46</v>
      </c>
      <c r="D312" s="462" t="s">
        <v>159</v>
      </c>
      <c r="E312" s="3">
        <v>528</v>
      </c>
      <c r="F312" s="462" t="s">
        <v>31</v>
      </c>
      <c r="G312" s="2" t="s">
        <v>48</v>
      </c>
      <c r="H312" s="2" t="s">
        <v>32</v>
      </c>
      <c r="I312" s="381">
        <v>8537049.5099999998</v>
      </c>
      <c r="J312" s="381">
        <v>446385.38</v>
      </c>
      <c r="K312" s="381">
        <v>450109.9</v>
      </c>
      <c r="L312" s="381">
        <v>0</v>
      </c>
      <c r="M312" s="381">
        <v>0</v>
      </c>
      <c r="N312" s="381">
        <v>0</v>
      </c>
      <c r="O312" s="381">
        <f t="shared" si="4"/>
        <v>9433544.790000001</v>
      </c>
    </row>
    <row r="313" spans="1:15" ht="15" customHeight="1" x14ac:dyDescent="0.35">
      <c r="A313" s="3">
        <v>305</v>
      </c>
      <c r="B313" s="463">
        <v>2</v>
      </c>
      <c r="C313" s="2" t="s">
        <v>46</v>
      </c>
      <c r="D313" s="462" t="s">
        <v>159</v>
      </c>
      <c r="E313" s="3">
        <v>463</v>
      </c>
      <c r="F313" s="462" t="s">
        <v>34</v>
      </c>
      <c r="G313" s="2" t="s">
        <v>48</v>
      </c>
      <c r="H313" s="2" t="s">
        <v>32</v>
      </c>
      <c r="I313" s="381">
        <v>16799336.84</v>
      </c>
      <c r="J313" s="381">
        <v>969488.31</v>
      </c>
      <c r="K313" s="381">
        <v>828069.6</v>
      </c>
      <c r="L313" s="381">
        <v>0</v>
      </c>
      <c r="M313" s="381">
        <v>0</v>
      </c>
      <c r="N313" s="381">
        <v>0</v>
      </c>
      <c r="O313" s="381">
        <f t="shared" si="4"/>
        <v>18596894.75</v>
      </c>
    </row>
    <row r="314" spans="1:15" ht="15" customHeight="1" x14ac:dyDescent="0.35">
      <c r="A314" s="3">
        <v>306</v>
      </c>
      <c r="B314" s="463">
        <v>3</v>
      </c>
      <c r="C314" s="2" t="s">
        <v>46</v>
      </c>
      <c r="D314" s="462" t="s">
        <v>159</v>
      </c>
      <c r="E314" s="3">
        <v>130</v>
      </c>
      <c r="F314" s="462" t="s">
        <v>36</v>
      </c>
      <c r="G314" s="2" t="s">
        <v>48</v>
      </c>
      <c r="H314" s="2" t="s">
        <v>37</v>
      </c>
      <c r="I314" s="381">
        <v>2504247.91</v>
      </c>
      <c r="J314" s="381">
        <v>234842.96</v>
      </c>
      <c r="K314" s="381">
        <v>129634.04</v>
      </c>
      <c r="L314" s="381">
        <v>0</v>
      </c>
      <c r="M314" s="381">
        <v>0</v>
      </c>
      <c r="N314" s="381">
        <v>209258.48</v>
      </c>
      <c r="O314" s="381">
        <f t="shared" si="4"/>
        <v>3077983.39</v>
      </c>
    </row>
    <row r="315" spans="1:15" ht="15" customHeight="1" x14ac:dyDescent="0.35">
      <c r="A315" s="3">
        <v>307</v>
      </c>
      <c r="B315" s="463">
        <v>4</v>
      </c>
      <c r="C315" s="2" t="s">
        <v>46</v>
      </c>
      <c r="D315" s="462" t="s">
        <v>159</v>
      </c>
      <c r="E315" s="3">
        <v>195</v>
      </c>
      <c r="F315" s="462" t="s">
        <v>39</v>
      </c>
      <c r="G315" s="2" t="s">
        <v>48</v>
      </c>
      <c r="H315" s="2" t="s">
        <v>32</v>
      </c>
      <c r="I315" s="381">
        <v>13979491.77</v>
      </c>
      <c r="J315" s="381">
        <v>600000</v>
      </c>
      <c r="K315" s="381">
        <v>655000</v>
      </c>
      <c r="L315" s="381">
        <v>0</v>
      </c>
      <c r="M315" s="381">
        <v>0</v>
      </c>
      <c r="N315" s="381">
        <v>1180000</v>
      </c>
      <c r="O315" s="381">
        <f t="shared" si="4"/>
        <v>16414491.77</v>
      </c>
    </row>
    <row r="316" spans="1:15" ht="15" customHeight="1" x14ac:dyDescent="0.35">
      <c r="A316" s="3">
        <v>308</v>
      </c>
      <c r="B316" s="463">
        <v>5</v>
      </c>
      <c r="C316" s="2" t="s">
        <v>46</v>
      </c>
      <c r="D316" s="462" t="s">
        <v>159</v>
      </c>
      <c r="E316" s="3">
        <v>260</v>
      </c>
      <c r="F316" s="462" t="s">
        <v>41</v>
      </c>
      <c r="G316" s="2" t="s">
        <v>48</v>
      </c>
      <c r="H316" s="2" t="s">
        <v>32</v>
      </c>
      <c r="I316" s="381">
        <v>4917650.25</v>
      </c>
      <c r="J316" s="381">
        <v>270000</v>
      </c>
      <c r="K316" s="381">
        <v>270000</v>
      </c>
      <c r="L316" s="381">
        <v>0</v>
      </c>
      <c r="M316" s="381">
        <v>0</v>
      </c>
      <c r="N316" s="381">
        <v>73080</v>
      </c>
      <c r="O316" s="381">
        <f t="shared" si="4"/>
        <v>5530730.25</v>
      </c>
    </row>
    <row r="317" spans="1:15" ht="15" customHeight="1" x14ac:dyDescent="0.35">
      <c r="A317" s="3">
        <v>309</v>
      </c>
      <c r="B317" s="463">
        <v>6</v>
      </c>
      <c r="C317" s="2" t="s">
        <v>46</v>
      </c>
      <c r="D317" s="462" t="s">
        <v>159</v>
      </c>
      <c r="E317" s="3">
        <v>325</v>
      </c>
      <c r="F317" s="462" t="s">
        <v>43</v>
      </c>
      <c r="G317" s="2" t="s">
        <v>48</v>
      </c>
      <c r="H317" s="2" t="s">
        <v>32</v>
      </c>
      <c r="I317" s="381">
        <v>149469.67000000001</v>
      </c>
      <c r="J317" s="381">
        <v>0</v>
      </c>
      <c r="K317" s="381">
        <v>0</v>
      </c>
      <c r="L317" s="381">
        <v>0</v>
      </c>
      <c r="M317" s="381">
        <v>0</v>
      </c>
      <c r="N317" s="381">
        <v>0</v>
      </c>
      <c r="O317" s="381">
        <f t="shared" si="4"/>
        <v>149469.67000000001</v>
      </c>
    </row>
    <row r="318" spans="1:15" ht="15" customHeight="1" x14ac:dyDescent="0.35">
      <c r="A318" s="3">
        <v>310</v>
      </c>
      <c r="B318" s="463">
        <v>7</v>
      </c>
      <c r="C318" s="2" t="s">
        <v>46</v>
      </c>
      <c r="D318" s="462" t="s">
        <v>159</v>
      </c>
      <c r="E318" s="3">
        <v>390</v>
      </c>
      <c r="F318" s="462" t="s">
        <v>45</v>
      </c>
      <c r="G318" s="2" t="s">
        <v>48</v>
      </c>
      <c r="H318" s="2" t="s">
        <v>32</v>
      </c>
      <c r="I318" s="381">
        <v>19822323.300000001</v>
      </c>
      <c r="J318" s="381">
        <v>1136143.1299999999</v>
      </c>
      <c r="K318" s="381">
        <v>1231710.6200000001</v>
      </c>
      <c r="L318" s="381">
        <v>0</v>
      </c>
      <c r="M318" s="381">
        <v>0</v>
      </c>
      <c r="N318" s="381">
        <v>1775180.05</v>
      </c>
      <c r="O318" s="381">
        <f t="shared" si="4"/>
        <v>23965357.100000001</v>
      </c>
    </row>
    <row r="319" spans="1:15" ht="15" customHeight="1" x14ac:dyDescent="0.35">
      <c r="A319" s="3">
        <v>311</v>
      </c>
      <c r="B319" s="463">
        <v>8</v>
      </c>
      <c r="C319" s="2" t="s">
        <v>46</v>
      </c>
      <c r="D319" s="462" t="s">
        <v>159</v>
      </c>
      <c r="E319" s="3">
        <v>764</v>
      </c>
      <c r="F319" s="462" t="s">
        <v>160</v>
      </c>
      <c r="G319" s="2" t="s">
        <v>48</v>
      </c>
      <c r="H319" s="2" t="s">
        <v>32</v>
      </c>
      <c r="I319" s="381">
        <v>5409622.6799999997</v>
      </c>
      <c r="J319" s="381">
        <v>309936</v>
      </c>
      <c r="K319" s="381">
        <v>310370</v>
      </c>
      <c r="L319" s="381">
        <v>0</v>
      </c>
      <c r="M319" s="381">
        <v>0</v>
      </c>
      <c r="N319" s="381">
        <v>0</v>
      </c>
      <c r="O319" s="381">
        <f t="shared" si="4"/>
        <v>6029928.6799999997</v>
      </c>
    </row>
    <row r="320" spans="1:15" ht="15" customHeight="1" x14ac:dyDescent="0.35">
      <c r="A320" s="3">
        <v>312</v>
      </c>
      <c r="B320" s="463">
        <v>8</v>
      </c>
      <c r="C320" s="2" t="s">
        <v>46</v>
      </c>
      <c r="D320" s="462" t="s">
        <v>159</v>
      </c>
      <c r="E320" s="3">
        <v>2639</v>
      </c>
      <c r="F320" s="462" t="s">
        <v>161</v>
      </c>
      <c r="G320" s="2" t="s">
        <v>48</v>
      </c>
      <c r="H320" s="2" t="s">
        <v>37</v>
      </c>
      <c r="I320" s="381">
        <v>4201883.3499999996</v>
      </c>
      <c r="J320" s="381">
        <v>258000.14</v>
      </c>
      <c r="K320" s="381">
        <v>241552.14</v>
      </c>
      <c r="L320" s="381">
        <v>0</v>
      </c>
      <c r="M320" s="381">
        <v>0</v>
      </c>
      <c r="N320" s="381">
        <v>0</v>
      </c>
      <c r="O320" s="381">
        <f t="shared" si="4"/>
        <v>4701435.629999999</v>
      </c>
    </row>
    <row r="321" spans="1:15" ht="15" customHeight="1" x14ac:dyDescent="0.35">
      <c r="A321" s="3">
        <v>313</v>
      </c>
      <c r="B321" s="463">
        <v>8</v>
      </c>
      <c r="C321" s="2" t="s">
        <v>46</v>
      </c>
      <c r="D321" s="462" t="s">
        <v>159</v>
      </c>
      <c r="E321" s="3">
        <v>2963</v>
      </c>
      <c r="F321" s="462" t="s">
        <v>162</v>
      </c>
      <c r="G321" s="2" t="s">
        <v>48</v>
      </c>
      <c r="H321" s="2" t="s">
        <v>66</v>
      </c>
      <c r="I321" s="381">
        <v>798104.23</v>
      </c>
      <c r="J321" s="381">
        <v>48717.37</v>
      </c>
      <c r="K321" s="381">
        <v>15000.01</v>
      </c>
      <c r="L321" s="381">
        <v>0</v>
      </c>
      <c r="M321" s="381">
        <v>0</v>
      </c>
      <c r="N321" s="381">
        <v>10000</v>
      </c>
      <c r="O321" s="381">
        <f t="shared" si="4"/>
        <v>871821.61</v>
      </c>
    </row>
    <row r="322" spans="1:15" ht="15" customHeight="1" x14ac:dyDescent="0.35">
      <c r="A322" s="3">
        <v>314</v>
      </c>
      <c r="B322" s="463">
        <v>8</v>
      </c>
      <c r="C322" s="2" t="s">
        <v>46</v>
      </c>
      <c r="D322" s="462" t="s">
        <v>159</v>
      </c>
      <c r="E322" s="3">
        <v>2846</v>
      </c>
      <c r="F322" s="462" t="s">
        <v>163</v>
      </c>
      <c r="G322" s="2" t="s">
        <v>48</v>
      </c>
      <c r="H322" s="2" t="s">
        <v>37</v>
      </c>
      <c r="I322" s="381">
        <v>770673</v>
      </c>
      <c r="J322" s="381">
        <v>36740.94</v>
      </c>
      <c r="K322" s="381">
        <v>42683.65</v>
      </c>
      <c r="L322" s="381">
        <v>0</v>
      </c>
      <c r="M322" s="381">
        <v>0</v>
      </c>
      <c r="N322" s="381">
        <v>0</v>
      </c>
      <c r="O322" s="381">
        <f t="shared" si="4"/>
        <v>850097.59</v>
      </c>
    </row>
    <row r="323" spans="1:15" ht="15" customHeight="1" x14ac:dyDescent="0.35">
      <c r="A323" s="3">
        <v>315</v>
      </c>
      <c r="B323" s="463">
        <v>8</v>
      </c>
      <c r="C323" s="2" t="s">
        <v>46</v>
      </c>
      <c r="D323" s="462" t="s">
        <v>159</v>
      </c>
      <c r="E323" s="3">
        <v>2964</v>
      </c>
      <c r="F323" s="464" t="s">
        <v>164</v>
      </c>
      <c r="G323" s="2" t="s">
        <v>48</v>
      </c>
      <c r="H323" s="2" t="s">
        <v>66</v>
      </c>
      <c r="I323" s="381">
        <v>602491.74</v>
      </c>
      <c r="J323" s="381">
        <v>14600</v>
      </c>
      <c r="K323" s="381">
        <v>57442</v>
      </c>
      <c r="L323" s="381">
        <v>0</v>
      </c>
      <c r="M323" s="381">
        <v>0</v>
      </c>
      <c r="N323" s="381">
        <v>0</v>
      </c>
      <c r="O323" s="381">
        <f t="shared" si="4"/>
        <v>674533.74</v>
      </c>
    </row>
    <row r="324" spans="1:15" ht="15" customHeight="1" x14ac:dyDescent="0.35">
      <c r="I324" s="382"/>
      <c r="J324" s="382"/>
      <c r="K324" s="382"/>
      <c r="L324" s="382"/>
      <c r="M324" s="382"/>
      <c r="N324" s="382"/>
      <c r="O324" s="37"/>
    </row>
    <row r="325" spans="1:15" ht="15" customHeight="1" x14ac:dyDescent="0.35">
      <c r="I325" s="382"/>
      <c r="J325" s="382"/>
      <c r="K325" s="382"/>
      <c r="L325" s="382"/>
      <c r="M325" s="382"/>
      <c r="N325" s="382"/>
      <c r="O325" s="37"/>
    </row>
    <row r="326" spans="1:15" ht="15" customHeight="1" x14ac:dyDescent="0.35">
      <c r="I326" s="382"/>
      <c r="J326" s="382"/>
      <c r="K326" s="382"/>
      <c r="L326" s="382"/>
      <c r="M326" s="382"/>
      <c r="N326" s="382"/>
      <c r="O326" s="37"/>
    </row>
    <row r="327" spans="1:15" ht="15" customHeight="1" x14ac:dyDescent="0.35">
      <c r="I327" s="382"/>
      <c r="J327" s="382"/>
      <c r="K327" s="382"/>
      <c r="L327" s="382"/>
      <c r="M327" s="382"/>
      <c r="N327" s="382"/>
      <c r="O327" s="37"/>
    </row>
    <row r="328" spans="1:15" ht="15" customHeight="1" x14ac:dyDescent="0.35">
      <c r="I328" s="382"/>
      <c r="J328" s="382"/>
      <c r="K328" s="382"/>
      <c r="L328" s="382"/>
      <c r="M328" s="382"/>
      <c r="N328" s="382"/>
      <c r="O328" s="37"/>
    </row>
    <row r="329" spans="1:15" ht="15" customHeight="1" x14ac:dyDescent="0.35">
      <c r="I329" s="382"/>
      <c r="J329" s="382"/>
      <c r="K329" s="382"/>
      <c r="L329" s="382"/>
      <c r="M329" s="382"/>
      <c r="N329" s="382"/>
      <c r="O329" s="37"/>
    </row>
    <row r="330" spans="1:15" ht="15" customHeight="1" x14ac:dyDescent="0.35">
      <c r="I330" s="382"/>
      <c r="J330" s="382"/>
      <c r="K330" s="382"/>
      <c r="L330" s="382"/>
      <c r="M330" s="382"/>
      <c r="N330" s="382"/>
      <c r="O330" s="37"/>
    </row>
    <row r="331" spans="1:15" ht="15" customHeight="1" x14ac:dyDescent="0.35">
      <c r="I331" s="382"/>
      <c r="J331" s="382"/>
      <c r="K331" s="382"/>
      <c r="L331" s="382"/>
      <c r="M331" s="382"/>
      <c r="N331" s="382"/>
      <c r="O331" s="37"/>
    </row>
  </sheetData>
  <mergeCells count="8">
    <mergeCell ref="A7:A8"/>
    <mergeCell ref="H7:H8"/>
    <mergeCell ref="C7:C8"/>
    <mergeCell ref="D7:D8"/>
    <mergeCell ref="E7:E8"/>
    <mergeCell ref="F7:F8"/>
    <mergeCell ref="G7:G8"/>
    <mergeCell ref="B7:B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tabColor theme="4" tint="-0.499984740745262"/>
  </sheetPr>
  <dimension ref="A1:K413"/>
  <sheetViews>
    <sheetView zoomScale="70" zoomScaleNormal="70" workbookViewId="0">
      <selection activeCell="K13" sqref="K13"/>
    </sheetView>
  </sheetViews>
  <sheetFormatPr baseColWidth="10" defaultColWidth="11.453125" defaultRowHeight="15" customHeight="1" x14ac:dyDescent="0.3"/>
  <cols>
    <col min="1" max="1" width="11.453125" style="104"/>
    <col min="2" max="2" width="45.6328125" style="36" bestFit="1" customWidth="1"/>
    <col min="3" max="3" width="11.36328125" style="36" customWidth="1"/>
    <col min="4" max="4" width="29.36328125" style="14" customWidth="1"/>
    <col min="5" max="5" width="37.08984375" style="14" bestFit="1" customWidth="1"/>
    <col min="6" max="6" width="36.453125" style="14" customWidth="1"/>
    <col min="7" max="11" width="20.6328125" style="37" customWidth="1"/>
    <col min="12" max="16384" width="11.453125" style="14"/>
  </cols>
  <sheetData>
    <row r="1" spans="1:11" ht="15" customHeight="1" x14ac:dyDescent="0.3">
      <c r="B1" s="33"/>
      <c r="C1" s="33"/>
      <c r="D1" s="26" t="s">
        <v>165</v>
      </c>
      <c r="E1" s="33"/>
      <c r="F1" s="33"/>
      <c r="G1" s="34"/>
      <c r="H1" s="35"/>
      <c r="I1" s="35"/>
      <c r="J1" s="35"/>
      <c r="K1" s="35"/>
    </row>
    <row r="2" spans="1:11" ht="15" customHeight="1" x14ac:dyDescent="0.3">
      <c r="B2" s="33"/>
      <c r="C2" s="33"/>
      <c r="D2" s="26" t="s">
        <v>1</v>
      </c>
      <c r="E2" s="33"/>
      <c r="F2" s="33"/>
      <c r="G2" s="34"/>
      <c r="H2" s="35"/>
      <c r="I2" s="35"/>
      <c r="J2" s="35"/>
      <c r="K2" s="35"/>
    </row>
    <row r="3" spans="1:11" ht="15" customHeight="1" x14ac:dyDescent="0.3">
      <c r="B3" s="33"/>
      <c r="C3" s="33"/>
      <c r="D3" s="26" t="s">
        <v>166</v>
      </c>
      <c r="E3" s="33"/>
      <c r="F3" s="33"/>
      <c r="G3" s="34"/>
      <c r="H3" s="35"/>
      <c r="I3" s="35"/>
      <c r="J3" s="35"/>
      <c r="K3" s="35"/>
    </row>
    <row r="4" spans="1:11" ht="15" customHeight="1" x14ac:dyDescent="0.3">
      <c r="D4" s="27" t="s">
        <v>167</v>
      </c>
      <c r="H4" s="35"/>
      <c r="I4" s="35"/>
      <c r="J4" s="35"/>
      <c r="K4" s="35"/>
    </row>
    <row r="5" spans="1:11" ht="15" customHeight="1" x14ac:dyDescent="0.3">
      <c r="D5" s="27" t="s">
        <v>168</v>
      </c>
      <c r="G5" s="38"/>
      <c r="H5" s="35"/>
      <c r="I5" s="35"/>
      <c r="J5" s="35"/>
      <c r="K5" s="35"/>
    </row>
    <row r="6" spans="1:11" ht="14.5" x14ac:dyDescent="0.3">
      <c r="G6" s="38"/>
      <c r="H6" s="39"/>
      <c r="I6" s="40"/>
      <c r="J6" s="41"/>
      <c r="K6" s="41"/>
    </row>
    <row r="7" spans="1:11" ht="15" customHeight="1" x14ac:dyDescent="0.3">
      <c r="A7" s="477" t="s">
        <v>169</v>
      </c>
      <c r="B7" s="479" t="s">
        <v>170</v>
      </c>
      <c r="C7" s="42"/>
      <c r="D7" s="481" t="s">
        <v>171</v>
      </c>
      <c r="E7" s="481" t="s">
        <v>172</v>
      </c>
      <c r="F7" s="481" t="s">
        <v>173</v>
      </c>
      <c r="G7" s="476">
        <v>2020</v>
      </c>
      <c r="H7" s="476"/>
      <c r="I7" s="476"/>
      <c r="J7" s="476"/>
      <c r="K7" s="476"/>
    </row>
    <row r="8" spans="1:11" ht="43.25" customHeight="1" x14ac:dyDescent="0.3">
      <c r="A8" s="478"/>
      <c r="B8" s="480"/>
      <c r="C8" s="24" t="s">
        <v>174</v>
      </c>
      <c r="D8" s="482"/>
      <c r="E8" s="482"/>
      <c r="F8" s="482"/>
      <c r="G8" s="43" t="s">
        <v>175</v>
      </c>
      <c r="H8" s="43" t="s">
        <v>176</v>
      </c>
      <c r="I8" s="43" t="s">
        <v>177</v>
      </c>
      <c r="J8" s="43" t="s">
        <v>178</v>
      </c>
      <c r="K8" s="43" t="s">
        <v>179</v>
      </c>
    </row>
    <row r="9" spans="1:11" ht="15" customHeight="1" x14ac:dyDescent="0.3">
      <c r="A9" s="103"/>
      <c r="B9" s="42"/>
      <c r="C9" s="42"/>
      <c r="D9" s="23"/>
      <c r="E9" s="44"/>
      <c r="F9" s="23"/>
      <c r="G9" s="45" t="s">
        <v>21</v>
      </c>
      <c r="H9" s="45" t="s">
        <v>22</v>
      </c>
      <c r="I9" s="45" t="s">
        <v>23</v>
      </c>
      <c r="J9" s="45" t="s">
        <v>180</v>
      </c>
      <c r="K9" s="45" t="s">
        <v>181</v>
      </c>
    </row>
    <row r="10" spans="1:11" ht="15" hidden="1" customHeight="1" x14ac:dyDescent="0.3">
      <c r="A10" s="105">
        <v>1758</v>
      </c>
      <c r="B10" s="21" t="s">
        <v>182</v>
      </c>
      <c r="C10" s="4" t="s">
        <v>183</v>
      </c>
      <c r="D10" s="4" t="s">
        <v>184</v>
      </c>
      <c r="E10" s="4" t="s">
        <v>185</v>
      </c>
      <c r="F10" s="257" t="s">
        <v>186</v>
      </c>
      <c r="G10" s="46" t="s">
        <v>187</v>
      </c>
      <c r="H10" s="46" t="s">
        <v>187</v>
      </c>
      <c r="I10" s="46">
        <v>0</v>
      </c>
      <c r="J10" s="46" t="s">
        <v>187</v>
      </c>
      <c r="K10" s="46">
        <v>0</v>
      </c>
    </row>
    <row r="11" spans="1:11" ht="15" hidden="1" customHeight="1" x14ac:dyDescent="0.3">
      <c r="A11" s="105">
        <v>326</v>
      </c>
      <c r="B11" s="21" t="s">
        <v>188</v>
      </c>
      <c r="C11" s="4" t="s">
        <v>183</v>
      </c>
      <c r="D11" s="4" t="s">
        <v>184</v>
      </c>
      <c r="E11" s="73" t="s">
        <v>189</v>
      </c>
      <c r="F11" s="110" t="s">
        <v>190</v>
      </c>
      <c r="G11" s="46">
        <v>81738817.840000004</v>
      </c>
      <c r="H11" s="46">
        <v>91022093.200000003</v>
      </c>
      <c r="I11" s="46">
        <v>16476502.609999999</v>
      </c>
      <c r="J11" s="47">
        <f>H11-I11</f>
        <v>74545590.590000004</v>
      </c>
      <c r="K11" s="47">
        <f>G11-J11</f>
        <v>7193227.25</v>
      </c>
    </row>
    <row r="12" spans="1:11" ht="15" hidden="1" customHeight="1" x14ac:dyDescent="0.3">
      <c r="A12" s="105">
        <v>261</v>
      </c>
      <c r="B12" s="21" t="s">
        <v>191</v>
      </c>
      <c r="C12" s="4" t="s">
        <v>183</v>
      </c>
      <c r="D12" s="4" t="s">
        <v>184</v>
      </c>
      <c r="E12" s="4" t="s">
        <v>192</v>
      </c>
      <c r="F12" s="138" t="s">
        <v>193</v>
      </c>
      <c r="G12" s="91" t="s">
        <v>194</v>
      </c>
      <c r="H12" s="87" t="s">
        <v>195</v>
      </c>
      <c r="I12" s="89" t="s">
        <v>196</v>
      </c>
      <c r="J12" s="89" t="s">
        <v>195</v>
      </c>
      <c r="K12" s="90" t="s">
        <v>197</v>
      </c>
    </row>
    <row r="13" spans="1:11" ht="15" customHeight="1" x14ac:dyDescent="0.3">
      <c r="A13" s="105">
        <v>464</v>
      </c>
      <c r="B13" s="21" t="s">
        <v>198</v>
      </c>
      <c r="C13" s="4" t="s">
        <v>183</v>
      </c>
      <c r="D13" s="4" t="s">
        <v>184</v>
      </c>
      <c r="E13" s="73" t="s">
        <v>199</v>
      </c>
      <c r="F13" s="138" t="s">
        <v>200</v>
      </c>
      <c r="G13" s="140">
        <v>44792960.049999997</v>
      </c>
      <c r="H13" s="121">
        <v>54651556.630000003</v>
      </c>
      <c r="I13" s="139">
        <v>0</v>
      </c>
      <c r="J13" s="141">
        <v>54651556.630000003</v>
      </c>
      <c r="K13" s="375">
        <f>+G13-J13</f>
        <v>-9858596.5800000057</v>
      </c>
    </row>
    <row r="14" spans="1:11" ht="15" hidden="1" customHeight="1" x14ac:dyDescent="0.3">
      <c r="A14" s="105"/>
      <c r="B14" s="21" t="s">
        <v>201</v>
      </c>
      <c r="C14" s="4" t="s">
        <v>183</v>
      </c>
      <c r="D14" s="4" t="s">
        <v>184</v>
      </c>
      <c r="E14" s="134" t="s">
        <v>202</v>
      </c>
      <c r="F14" s="166" t="s">
        <v>203</v>
      </c>
      <c r="G14" s="46" t="s">
        <v>204</v>
      </c>
      <c r="H14" s="46" t="s">
        <v>205</v>
      </c>
      <c r="I14" s="47">
        <v>0</v>
      </c>
      <c r="J14" s="46">
        <v>0</v>
      </c>
      <c r="K14" s="47">
        <v>0</v>
      </c>
    </row>
    <row r="15" spans="1:11" ht="15" hidden="1" customHeight="1" x14ac:dyDescent="0.3">
      <c r="A15" s="105"/>
      <c r="B15" s="21" t="s">
        <v>206</v>
      </c>
      <c r="C15" s="4" t="s">
        <v>183</v>
      </c>
      <c r="D15" s="4" t="s">
        <v>184</v>
      </c>
      <c r="E15" s="65" t="s">
        <v>207</v>
      </c>
      <c r="F15" s="92" t="s">
        <v>208</v>
      </c>
      <c r="G15" s="46">
        <v>0</v>
      </c>
      <c r="H15" s="46">
        <v>18488597.559999999</v>
      </c>
      <c r="I15" s="46">
        <v>0</v>
      </c>
      <c r="J15" s="47">
        <f>H15-I15</f>
        <v>18488597.559999999</v>
      </c>
      <c r="K15" s="47">
        <f>G15-J15</f>
        <v>-18488597.559999999</v>
      </c>
    </row>
    <row r="16" spans="1:11" ht="15" hidden="1" customHeight="1" x14ac:dyDescent="0.3">
      <c r="A16" s="105">
        <v>1198</v>
      </c>
      <c r="B16" s="21" t="s">
        <v>209</v>
      </c>
      <c r="C16" s="4" t="s">
        <v>183</v>
      </c>
      <c r="D16" s="4" t="s">
        <v>184</v>
      </c>
      <c r="E16" s="73" t="s">
        <v>210</v>
      </c>
      <c r="F16" s="138" t="s">
        <v>186</v>
      </c>
      <c r="G16" s="138" t="s">
        <v>211</v>
      </c>
      <c r="H16" s="139" t="s">
        <v>212</v>
      </c>
      <c r="I16" s="139" t="s">
        <v>213</v>
      </c>
      <c r="J16" s="139" t="s">
        <v>214</v>
      </c>
      <c r="K16" s="139" t="s">
        <v>215</v>
      </c>
    </row>
    <row r="17" spans="1:11" ht="15" hidden="1" customHeight="1" x14ac:dyDescent="0.3">
      <c r="A17" s="105"/>
      <c r="B17" s="21" t="s">
        <v>216</v>
      </c>
      <c r="C17" s="4" t="s">
        <v>183</v>
      </c>
      <c r="D17" s="4" t="s">
        <v>184</v>
      </c>
      <c r="E17" s="65" t="s">
        <v>217</v>
      </c>
      <c r="F17" s="257" t="s">
        <v>203</v>
      </c>
      <c r="G17" s="46">
        <v>42071790.640000001</v>
      </c>
      <c r="H17" s="46" t="s">
        <v>218</v>
      </c>
      <c r="I17" s="46" t="s">
        <v>196</v>
      </c>
      <c r="J17" s="46">
        <v>42071790.670000002</v>
      </c>
      <c r="K17" s="46">
        <v>-0.03</v>
      </c>
    </row>
    <row r="18" spans="1:11" ht="15" hidden="1" customHeight="1" x14ac:dyDescent="0.3">
      <c r="A18" s="105">
        <v>196</v>
      </c>
      <c r="B18" s="21" t="s">
        <v>219</v>
      </c>
      <c r="C18" s="4" t="s">
        <v>183</v>
      </c>
      <c r="D18" s="4" t="s">
        <v>184</v>
      </c>
      <c r="E18" s="387" t="s">
        <v>220</v>
      </c>
      <c r="F18" s="65" t="s">
        <v>203</v>
      </c>
      <c r="G18" s="48" t="s">
        <v>221</v>
      </c>
      <c r="H18" s="49">
        <v>19578319</v>
      </c>
      <c r="I18" s="49" t="s">
        <v>222</v>
      </c>
      <c r="J18" s="47" t="s">
        <v>223</v>
      </c>
      <c r="K18" s="47" t="s">
        <v>224</v>
      </c>
    </row>
    <row r="19" spans="1:11" ht="15" hidden="1" customHeight="1" x14ac:dyDescent="0.3">
      <c r="A19" s="105">
        <v>1842</v>
      </c>
      <c r="B19" s="21" t="s">
        <v>225</v>
      </c>
      <c r="C19" s="4" t="s">
        <v>183</v>
      </c>
      <c r="D19" s="4" t="s">
        <v>184</v>
      </c>
      <c r="E19" s="65" t="s">
        <v>226</v>
      </c>
      <c r="F19" s="94" t="s">
        <v>203</v>
      </c>
      <c r="G19" s="258">
        <v>1286530.6399999999</v>
      </c>
      <c r="H19" s="49">
        <v>1286208</v>
      </c>
      <c r="I19" s="49">
        <v>0</v>
      </c>
      <c r="J19" s="47">
        <f>(H19-I19)</f>
        <v>1286208</v>
      </c>
      <c r="K19" s="47">
        <f>(G19-J19)</f>
        <v>322.63999999989755</v>
      </c>
    </row>
    <row r="20" spans="1:11" ht="15" hidden="1" customHeight="1" x14ac:dyDescent="0.3">
      <c r="A20" s="105">
        <v>2401</v>
      </c>
      <c r="B20" s="21" t="s">
        <v>182</v>
      </c>
      <c r="C20" s="21" t="s">
        <v>46</v>
      </c>
      <c r="D20" s="4" t="s">
        <v>227</v>
      </c>
      <c r="E20" s="65" t="s">
        <v>217</v>
      </c>
      <c r="F20" s="92" t="s">
        <v>228</v>
      </c>
      <c r="G20" s="178">
        <v>0</v>
      </c>
      <c r="H20" s="179">
        <v>8833</v>
      </c>
      <c r="I20" s="180">
        <v>0</v>
      </c>
      <c r="J20" s="180">
        <v>8833</v>
      </c>
      <c r="K20" s="180">
        <v>-8833</v>
      </c>
    </row>
    <row r="21" spans="1:11" ht="15" hidden="1" customHeight="1" x14ac:dyDescent="0.3">
      <c r="A21" s="105">
        <v>359</v>
      </c>
      <c r="B21" s="21" t="s">
        <v>188</v>
      </c>
      <c r="C21" s="21" t="s">
        <v>46</v>
      </c>
      <c r="D21" s="4" t="s">
        <v>227</v>
      </c>
      <c r="E21" s="65" t="s">
        <v>217</v>
      </c>
      <c r="F21" s="71" t="s">
        <v>228</v>
      </c>
      <c r="G21" s="181">
        <v>371467.47</v>
      </c>
      <c r="H21" s="182">
        <v>372301.66</v>
      </c>
      <c r="I21" s="183">
        <v>0</v>
      </c>
      <c r="J21" s="183">
        <v>372301.66</v>
      </c>
      <c r="K21" s="184">
        <v>-834.19</v>
      </c>
    </row>
    <row r="22" spans="1:11" ht="15" hidden="1" customHeight="1" x14ac:dyDescent="0.3">
      <c r="A22" s="105">
        <v>294</v>
      </c>
      <c r="B22" s="21" t="s">
        <v>191</v>
      </c>
      <c r="C22" s="21" t="s">
        <v>46</v>
      </c>
      <c r="D22" s="4" t="s">
        <v>227</v>
      </c>
      <c r="E22" s="65" t="s">
        <v>217</v>
      </c>
      <c r="F22" s="71" t="s">
        <v>228</v>
      </c>
      <c r="G22" s="181">
        <v>0</v>
      </c>
      <c r="H22" s="182">
        <v>0</v>
      </c>
      <c r="I22" s="183">
        <v>0</v>
      </c>
      <c r="J22" s="183">
        <v>0</v>
      </c>
      <c r="K22" s="183">
        <v>0</v>
      </c>
    </row>
    <row r="23" spans="1:11" ht="15" hidden="1" customHeight="1" x14ac:dyDescent="0.3">
      <c r="A23" s="105">
        <v>778</v>
      </c>
      <c r="B23" s="21" t="s">
        <v>229</v>
      </c>
      <c r="C23" s="21" t="s">
        <v>46</v>
      </c>
      <c r="D23" s="4" t="s">
        <v>227</v>
      </c>
      <c r="E23" s="65" t="s">
        <v>217</v>
      </c>
      <c r="F23" s="71" t="s">
        <v>228</v>
      </c>
      <c r="G23" s="181">
        <v>110149.23</v>
      </c>
      <c r="H23" s="182">
        <v>121127.83</v>
      </c>
      <c r="I23" s="183">
        <v>0</v>
      </c>
      <c r="J23" s="183">
        <v>121127.83</v>
      </c>
      <c r="K23" s="184">
        <v>-10978.6</v>
      </c>
    </row>
    <row r="24" spans="1:11" ht="15" hidden="1" customHeight="1" x14ac:dyDescent="0.3">
      <c r="A24" s="105">
        <v>497</v>
      </c>
      <c r="B24" s="21" t="s">
        <v>198</v>
      </c>
      <c r="C24" s="21" t="s">
        <v>46</v>
      </c>
      <c r="D24" s="4" t="s">
        <v>227</v>
      </c>
      <c r="E24" s="65" t="s">
        <v>217</v>
      </c>
      <c r="F24" s="71" t="s">
        <v>228</v>
      </c>
      <c r="G24" s="181">
        <v>463507.58</v>
      </c>
      <c r="H24" s="182">
        <v>464000</v>
      </c>
      <c r="I24" s="183">
        <v>464000</v>
      </c>
      <c r="J24" s="183">
        <v>0</v>
      </c>
      <c r="K24" s="183">
        <v>463507.58</v>
      </c>
    </row>
    <row r="25" spans="1:11" ht="15" hidden="1" customHeight="1" x14ac:dyDescent="0.3">
      <c r="A25" s="105">
        <v>99</v>
      </c>
      <c r="B25" s="21" t="s">
        <v>201</v>
      </c>
      <c r="C25" s="21" t="s">
        <v>46</v>
      </c>
      <c r="D25" s="4" t="s">
        <v>227</v>
      </c>
      <c r="E25" s="65" t="s">
        <v>217</v>
      </c>
      <c r="F25" s="71" t="s">
        <v>228</v>
      </c>
      <c r="G25" s="181">
        <v>95235.839999999997</v>
      </c>
      <c r="H25" s="182">
        <v>100000</v>
      </c>
      <c r="I25" s="183">
        <v>0</v>
      </c>
      <c r="J25" s="183">
        <v>100000</v>
      </c>
      <c r="K25" s="184">
        <v>-4764.16</v>
      </c>
    </row>
    <row r="26" spans="1:11" ht="15" hidden="1" customHeight="1" x14ac:dyDescent="0.3">
      <c r="A26" s="105">
        <v>164</v>
      </c>
      <c r="B26" s="21" t="s">
        <v>206</v>
      </c>
      <c r="C26" s="21" t="s">
        <v>46</v>
      </c>
      <c r="D26" s="4" t="s">
        <v>227</v>
      </c>
      <c r="E26" s="65" t="s">
        <v>217</v>
      </c>
      <c r="F26" s="71" t="s">
        <v>228</v>
      </c>
      <c r="G26" s="181">
        <v>0</v>
      </c>
      <c r="H26" s="182">
        <v>0</v>
      </c>
      <c r="I26" s="183">
        <v>0</v>
      </c>
      <c r="J26" s="183">
        <v>0</v>
      </c>
      <c r="K26" s="183">
        <v>0</v>
      </c>
    </row>
    <row r="27" spans="1:11" ht="15" hidden="1" customHeight="1" x14ac:dyDescent="0.3">
      <c r="A27" s="105">
        <v>1658</v>
      </c>
      <c r="B27" s="21" t="s">
        <v>209</v>
      </c>
      <c r="C27" s="21" t="s">
        <v>46</v>
      </c>
      <c r="D27" s="4" t="s">
        <v>227</v>
      </c>
      <c r="E27" s="65" t="s">
        <v>217</v>
      </c>
      <c r="F27" s="71" t="s">
        <v>228</v>
      </c>
      <c r="G27" s="185">
        <v>0</v>
      </c>
      <c r="H27" s="182">
        <v>0</v>
      </c>
      <c r="I27" s="182">
        <v>0</v>
      </c>
      <c r="J27" s="183">
        <v>0</v>
      </c>
      <c r="K27" s="183">
        <v>0</v>
      </c>
    </row>
    <row r="28" spans="1:11" ht="15" hidden="1" customHeight="1" x14ac:dyDescent="0.3">
      <c r="A28" s="105">
        <v>718</v>
      </c>
      <c r="B28" s="21" t="s">
        <v>230</v>
      </c>
      <c r="C28" s="21" t="s">
        <v>46</v>
      </c>
      <c r="D28" s="4" t="s">
        <v>227</v>
      </c>
      <c r="E28" s="65" t="s">
        <v>217</v>
      </c>
      <c r="F28" s="71" t="s">
        <v>228</v>
      </c>
      <c r="G28" s="185">
        <v>59621.77</v>
      </c>
      <c r="H28" s="182">
        <v>58125.51</v>
      </c>
      <c r="I28" s="182">
        <v>58125.51</v>
      </c>
      <c r="J28" s="183">
        <v>0</v>
      </c>
      <c r="K28" s="183">
        <v>59621.77</v>
      </c>
    </row>
    <row r="29" spans="1:11" ht="15" hidden="1" customHeight="1" x14ac:dyDescent="0.3">
      <c r="A29" s="105">
        <v>432</v>
      </c>
      <c r="B29" s="21" t="s">
        <v>216</v>
      </c>
      <c r="C29" s="21" t="s">
        <v>46</v>
      </c>
      <c r="D29" s="4" t="s">
        <v>227</v>
      </c>
      <c r="E29" s="65" t="s">
        <v>217</v>
      </c>
      <c r="F29" s="71" t="s">
        <v>228</v>
      </c>
      <c r="G29" s="185">
        <v>313817.19</v>
      </c>
      <c r="H29" s="182">
        <v>542095.57999999996</v>
      </c>
      <c r="I29" s="182">
        <v>542095.57999999996</v>
      </c>
      <c r="J29" s="183">
        <v>0</v>
      </c>
      <c r="K29" s="183">
        <v>313817.19</v>
      </c>
    </row>
    <row r="30" spans="1:11" ht="15" hidden="1" customHeight="1" x14ac:dyDescent="0.3">
      <c r="A30" s="105">
        <v>229</v>
      </c>
      <c r="B30" s="21" t="s">
        <v>219</v>
      </c>
      <c r="C30" s="21" t="s">
        <v>46</v>
      </c>
      <c r="D30" s="4" t="s">
        <v>227</v>
      </c>
      <c r="E30" s="65" t="s">
        <v>217</v>
      </c>
      <c r="F30" s="71" t="s">
        <v>228</v>
      </c>
      <c r="G30" s="185">
        <v>116492.98</v>
      </c>
      <c r="H30" s="182">
        <v>116492.98</v>
      </c>
      <c r="I30" s="183">
        <v>38300</v>
      </c>
      <c r="J30" s="183">
        <v>78192.98</v>
      </c>
      <c r="K30" s="183">
        <v>38300</v>
      </c>
    </row>
    <row r="31" spans="1:11" ht="15" hidden="1" customHeight="1" x14ac:dyDescent="0.3">
      <c r="A31" s="105">
        <v>2402</v>
      </c>
      <c r="B31" s="21" t="s">
        <v>225</v>
      </c>
      <c r="C31" s="21" t="s">
        <v>46</v>
      </c>
      <c r="D31" s="4" t="s">
        <v>227</v>
      </c>
      <c r="E31" s="65" t="s">
        <v>217</v>
      </c>
      <c r="F31" s="71" t="s">
        <v>228</v>
      </c>
      <c r="G31" s="185">
        <v>0</v>
      </c>
      <c r="H31" s="182">
        <v>0</v>
      </c>
      <c r="I31" s="182">
        <v>0</v>
      </c>
      <c r="J31" s="183">
        <v>0</v>
      </c>
      <c r="K31" s="183">
        <v>0</v>
      </c>
    </row>
    <row r="32" spans="1:11" ht="15" hidden="1" customHeight="1" x14ac:dyDescent="0.3">
      <c r="A32" s="105">
        <v>698</v>
      </c>
      <c r="B32" s="21" t="s">
        <v>231</v>
      </c>
      <c r="C32" s="21" t="s">
        <v>46</v>
      </c>
      <c r="D32" s="4" t="s">
        <v>227</v>
      </c>
      <c r="E32" s="65" t="s">
        <v>217</v>
      </c>
      <c r="F32" s="71" t="s">
        <v>228</v>
      </c>
      <c r="G32" s="185">
        <v>59621.77</v>
      </c>
      <c r="H32" s="182">
        <v>0</v>
      </c>
      <c r="I32" s="182">
        <v>0</v>
      </c>
      <c r="J32" s="183">
        <v>0</v>
      </c>
      <c r="K32" s="183">
        <v>59621.77</v>
      </c>
    </row>
    <row r="33" spans="1:11" ht="15" hidden="1" customHeight="1" x14ac:dyDescent="0.35">
      <c r="A33" s="105">
        <v>898</v>
      </c>
      <c r="B33" s="21" t="s">
        <v>232</v>
      </c>
      <c r="C33" s="21" t="s">
        <v>46</v>
      </c>
      <c r="D33" s="4" t="s">
        <v>233</v>
      </c>
      <c r="E33" s="65" t="s">
        <v>217</v>
      </c>
      <c r="F33" s="65" t="s">
        <v>234</v>
      </c>
      <c r="G33" s="128">
        <v>223869.9</v>
      </c>
      <c r="H33" s="46">
        <v>162544.44</v>
      </c>
      <c r="I33" s="128">
        <v>0</v>
      </c>
      <c r="J33" s="128">
        <v>162544.44</v>
      </c>
      <c r="K33" s="128">
        <v>61325.46</v>
      </c>
    </row>
    <row r="34" spans="1:11" ht="15" hidden="1" customHeight="1" x14ac:dyDescent="0.35">
      <c r="A34" s="105">
        <v>2058</v>
      </c>
      <c r="B34" s="21" t="s">
        <v>182</v>
      </c>
      <c r="C34" s="21" t="s">
        <v>46</v>
      </c>
      <c r="D34" s="4" t="s">
        <v>233</v>
      </c>
      <c r="E34" s="65" t="s">
        <v>217</v>
      </c>
      <c r="F34" s="66" t="s">
        <v>234</v>
      </c>
      <c r="G34" s="128">
        <v>31058.43</v>
      </c>
      <c r="H34" s="46">
        <v>36158</v>
      </c>
      <c r="I34" s="128">
        <v>20397</v>
      </c>
      <c r="J34" s="128">
        <v>15761</v>
      </c>
      <c r="K34" s="128">
        <v>15297.43</v>
      </c>
    </row>
    <row r="35" spans="1:11" ht="15" hidden="1" customHeight="1" x14ac:dyDescent="0.35">
      <c r="A35" s="105">
        <v>360</v>
      </c>
      <c r="B35" s="21" t="s">
        <v>188</v>
      </c>
      <c r="C35" s="21" t="s">
        <v>46</v>
      </c>
      <c r="D35" s="4" t="s">
        <v>233</v>
      </c>
      <c r="E35" s="65" t="s">
        <v>217</v>
      </c>
      <c r="F35" s="66" t="s">
        <v>234</v>
      </c>
      <c r="G35" s="128">
        <v>2691834.15</v>
      </c>
      <c r="H35" s="46">
        <v>2758210.13</v>
      </c>
      <c r="I35" s="128">
        <v>0</v>
      </c>
      <c r="J35" s="128">
        <v>2758210.13</v>
      </c>
      <c r="K35" s="128">
        <v>-66375.98</v>
      </c>
    </row>
    <row r="36" spans="1:11" ht="15" hidden="1" customHeight="1" x14ac:dyDescent="0.35">
      <c r="A36" s="105">
        <v>295</v>
      </c>
      <c r="B36" s="21" t="s">
        <v>191</v>
      </c>
      <c r="C36" s="21" t="s">
        <v>46</v>
      </c>
      <c r="D36" s="4" t="s">
        <v>233</v>
      </c>
      <c r="E36" s="65" t="s">
        <v>217</v>
      </c>
      <c r="F36" s="66" t="s">
        <v>234</v>
      </c>
      <c r="G36" s="128">
        <v>683476.12</v>
      </c>
      <c r="H36" s="46">
        <v>696283.83</v>
      </c>
      <c r="I36" s="128">
        <v>86000</v>
      </c>
      <c r="J36" s="128">
        <v>610283.82999999996</v>
      </c>
      <c r="K36" s="128">
        <v>73192.289999999994</v>
      </c>
    </row>
    <row r="37" spans="1:11" ht="15" hidden="1" customHeight="1" x14ac:dyDescent="0.35">
      <c r="A37" s="105">
        <v>498</v>
      </c>
      <c r="B37" s="21" t="s">
        <v>198</v>
      </c>
      <c r="C37" s="21" t="s">
        <v>46</v>
      </c>
      <c r="D37" s="4" t="s">
        <v>233</v>
      </c>
      <c r="E37" s="65" t="s">
        <v>217</v>
      </c>
      <c r="F37" s="66" t="s">
        <v>234</v>
      </c>
      <c r="G37" s="128">
        <v>1534513.39</v>
      </c>
      <c r="H37" s="46">
        <v>1589936.73</v>
      </c>
      <c r="I37" s="128">
        <v>0</v>
      </c>
      <c r="J37" s="128">
        <v>1589936.73</v>
      </c>
      <c r="K37" s="128">
        <v>-55423.34</v>
      </c>
    </row>
    <row r="38" spans="1:11" ht="15" hidden="1" customHeight="1" x14ac:dyDescent="0.35">
      <c r="A38" s="105">
        <v>594</v>
      </c>
      <c r="B38" s="21" t="s">
        <v>235</v>
      </c>
      <c r="C38" s="21" t="s">
        <v>46</v>
      </c>
      <c r="D38" s="4" t="s">
        <v>233</v>
      </c>
      <c r="E38" s="65" t="s">
        <v>217</v>
      </c>
      <c r="F38" s="66" t="s">
        <v>234</v>
      </c>
      <c r="G38" s="128">
        <v>553712.34</v>
      </c>
      <c r="H38" s="46">
        <v>673747.72</v>
      </c>
      <c r="I38" s="128">
        <v>0</v>
      </c>
      <c r="J38" s="128">
        <v>673747.72</v>
      </c>
      <c r="K38" s="128">
        <v>-120035.38</v>
      </c>
    </row>
    <row r="39" spans="1:11" ht="15" hidden="1" customHeight="1" x14ac:dyDescent="0.35">
      <c r="A39" s="105">
        <v>100</v>
      </c>
      <c r="B39" s="21" t="s">
        <v>201</v>
      </c>
      <c r="C39" s="21" t="s">
        <v>46</v>
      </c>
      <c r="D39" s="4" t="s">
        <v>233</v>
      </c>
      <c r="E39" s="65" t="s">
        <v>217</v>
      </c>
      <c r="F39" s="66" t="s">
        <v>234</v>
      </c>
      <c r="G39" s="128">
        <v>764099.65</v>
      </c>
      <c r="H39" s="46">
        <v>765000</v>
      </c>
      <c r="I39" s="128">
        <v>83900</v>
      </c>
      <c r="J39" s="128">
        <v>681100</v>
      </c>
      <c r="K39" s="128">
        <v>82999.649999999994</v>
      </c>
    </row>
    <row r="40" spans="1:11" ht="15" hidden="1" customHeight="1" x14ac:dyDescent="0.35">
      <c r="A40" s="105">
        <v>165</v>
      </c>
      <c r="B40" s="21" t="s">
        <v>206</v>
      </c>
      <c r="C40" s="21" t="s">
        <v>46</v>
      </c>
      <c r="D40" s="4" t="s">
        <v>233</v>
      </c>
      <c r="E40" s="65" t="s">
        <v>217</v>
      </c>
      <c r="F40" s="66" t="s">
        <v>234</v>
      </c>
      <c r="G40" s="128">
        <v>475127.53</v>
      </c>
      <c r="H40" s="46">
        <v>243000</v>
      </c>
      <c r="I40" s="128">
        <v>243000</v>
      </c>
      <c r="J40" s="128">
        <v>0</v>
      </c>
      <c r="K40" s="128">
        <v>475127.53</v>
      </c>
    </row>
    <row r="41" spans="1:11" ht="15" hidden="1" customHeight="1" x14ac:dyDescent="0.35">
      <c r="A41" s="105">
        <v>1559</v>
      </c>
      <c r="B41" s="21" t="s">
        <v>209</v>
      </c>
      <c r="C41" s="21" t="s">
        <v>46</v>
      </c>
      <c r="D41" s="4" t="s">
        <v>233</v>
      </c>
      <c r="E41" s="65" t="s">
        <v>217</v>
      </c>
      <c r="F41" s="66" t="s">
        <v>236</v>
      </c>
      <c r="G41" s="128">
        <v>48905.45</v>
      </c>
      <c r="H41" s="46">
        <v>56554.17</v>
      </c>
      <c r="I41" s="128">
        <v>0</v>
      </c>
      <c r="J41" s="128">
        <v>56554.17</v>
      </c>
      <c r="K41" s="128">
        <v>-7648.72</v>
      </c>
    </row>
    <row r="42" spans="1:11" ht="15" hidden="1" customHeight="1" x14ac:dyDescent="0.35">
      <c r="A42" s="105">
        <v>433</v>
      </c>
      <c r="B42" s="21" t="s">
        <v>216</v>
      </c>
      <c r="C42" s="21" t="s">
        <v>46</v>
      </c>
      <c r="D42" s="4" t="s">
        <v>233</v>
      </c>
      <c r="E42" s="65" t="s">
        <v>217</v>
      </c>
      <c r="F42" s="66" t="s">
        <v>234</v>
      </c>
      <c r="G42" s="128">
        <v>611063.79</v>
      </c>
      <c r="H42" s="46">
        <v>613638.84</v>
      </c>
      <c r="I42" s="128">
        <v>193140</v>
      </c>
      <c r="J42" s="128">
        <v>420498.84</v>
      </c>
      <c r="K42" s="128">
        <v>190564.95</v>
      </c>
    </row>
    <row r="43" spans="1:11" ht="15" hidden="1" customHeight="1" x14ac:dyDescent="0.35">
      <c r="A43" s="105">
        <v>230</v>
      </c>
      <c r="B43" s="21" t="s">
        <v>219</v>
      </c>
      <c r="C43" s="21" t="s">
        <v>46</v>
      </c>
      <c r="D43" s="4" t="s">
        <v>233</v>
      </c>
      <c r="E43" s="65" t="s">
        <v>217</v>
      </c>
      <c r="F43" s="66" t="s">
        <v>234</v>
      </c>
      <c r="G43" s="128">
        <v>0</v>
      </c>
      <c r="H43" s="46">
        <v>0</v>
      </c>
      <c r="I43" s="128">
        <v>0</v>
      </c>
      <c r="J43" s="128">
        <v>0</v>
      </c>
      <c r="K43" s="128">
        <v>0</v>
      </c>
    </row>
    <row r="44" spans="1:11" ht="15" hidden="1" customHeight="1" x14ac:dyDescent="0.35">
      <c r="A44" s="105">
        <v>1999</v>
      </c>
      <c r="B44" s="21" t="s">
        <v>225</v>
      </c>
      <c r="C44" s="21" t="s">
        <v>46</v>
      </c>
      <c r="D44" s="4" t="s">
        <v>233</v>
      </c>
      <c r="E44" s="65" t="s">
        <v>217</v>
      </c>
      <c r="F44" s="66" t="s">
        <v>234</v>
      </c>
      <c r="G44" s="128">
        <v>31058.43</v>
      </c>
      <c r="H44" s="46">
        <v>0</v>
      </c>
      <c r="I44" s="128">
        <v>31058.43</v>
      </c>
      <c r="J44" s="128">
        <v>-31058.43</v>
      </c>
      <c r="K44" s="128">
        <v>62116.86</v>
      </c>
    </row>
    <row r="45" spans="1:11" ht="15" hidden="1" customHeight="1" x14ac:dyDescent="0.35">
      <c r="A45" s="105">
        <v>623</v>
      </c>
      <c r="B45" s="21" t="s">
        <v>237</v>
      </c>
      <c r="C45" s="21" t="s">
        <v>46</v>
      </c>
      <c r="D45" s="4" t="s">
        <v>238</v>
      </c>
      <c r="E45" s="65" t="s">
        <v>226</v>
      </c>
      <c r="F45" s="126" t="s">
        <v>239</v>
      </c>
      <c r="G45" s="127">
        <v>34559</v>
      </c>
      <c r="H45" s="113">
        <v>26500</v>
      </c>
      <c r="I45" s="128">
        <v>26500</v>
      </c>
      <c r="J45" s="47">
        <f>(H45-I45)</f>
        <v>0</v>
      </c>
      <c r="K45" s="47">
        <f>IF(G45-J45&gt;0,G45-J45,0)</f>
        <v>34559</v>
      </c>
    </row>
    <row r="46" spans="1:11" ht="15" hidden="1" customHeight="1" x14ac:dyDescent="0.35">
      <c r="A46" s="105">
        <v>2078</v>
      </c>
      <c r="B46" s="21" t="s">
        <v>182</v>
      </c>
      <c r="C46" s="21" t="s">
        <v>46</v>
      </c>
      <c r="D46" s="4" t="s">
        <v>238</v>
      </c>
      <c r="E46" s="66" t="s">
        <v>226</v>
      </c>
      <c r="F46" s="129" t="s">
        <v>239</v>
      </c>
      <c r="G46" s="130">
        <v>5803.82</v>
      </c>
      <c r="H46" s="114">
        <v>6957</v>
      </c>
      <c r="I46" s="131">
        <v>6957</v>
      </c>
      <c r="J46" s="47">
        <f>(H46-I46)</f>
        <v>0</v>
      </c>
      <c r="K46" s="47">
        <f t="shared" ref="K46:K58" si="0">IF(G46-J46&gt;0,G46-J46,0)</f>
        <v>5803.82</v>
      </c>
    </row>
    <row r="47" spans="1:11" ht="15" hidden="1" customHeight="1" x14ac:dyDescent="0.35">
      <c r="A47" s="105">
        <v>361</v>
      </c>
      <c r="B47" s="21" t="s">
        <v>188</v>
      </c>
      <c r="C47" s="21" t="s">
        <v>46</v>
      </c>
      <c r="D47" s="4" t="s">
        <v>238</v>
      </c>
      <c r="E47" s="66" t="s">
        <v>226</v>
      </c>
      <c r="F47" s="129" t="s">
        <v>239</v>
      </c>
      <c r="G47" s="130">
        <v>477882.47</v>
      </c>
      <c r="H47" s="114">
        <v>532422.79</v>
      </c>
      <c r="I47" s="131">
        <v>0</v>
      </c>
      <c r="J47" s="47">
        <f t="shared" ref="J47:J58" si="1">(H47-I47)</f>
        <v>532422.79</v>
      </c>
      <c r="K47" s="47">
        <f t="shared" si="0"/>
        <v>0</v>
      </c>
    </row>
    <row r="48" spans="1:11" ht="15" hidden="1" customHeight="1" x14ac:dyDescent="0.35">
      <c r="A48" s="105">
        <v>296</v>
      </c>
      <c r="B48" s="21" t="s">
        <v>191</v>
      </c>
      <c r="C48" s="21" t="s">
        <v>46</v>
      </c>
      <c r="D48" s="4" t="s">
        <v>238</v>
      </c>
      <c r="E48" s="66" t="s">
        <v>226</v>
      </c>
      <c r="F48" s="129" t="s">
        <v>239</v>
      </c>
      <c r="G48" s="130">
        <v>0</v>
      </c>
      <c r="H48" s="114">
        <v>0</v>
      </c>
      <c r="I48" s="131">
        <v>0</v>
      </c>
      <c r="J48" s="47">
        <f t="shared" si="1"/>
        <v>0</v>
      </c>
      <c r="K48" s="47">
        <f t="shared" si="0"/>
        <v>0</v>
      </c>
    </row>
    <row r="49" spans="1:11" ht="15" hidden="1" customHeight="1" x14ac:dyDescent="0.35">
      <c r="A49" s="105">
        <v>765</v>
      </c>
      <c r="B49" s="21" t="s">
        <v>240</v>
      </c>
      <c r="C49" s="21" t="s">
        <v>46</v>
      </c>
      <c r="D49" s="4" t="s">
        <v>238</v>
      </c>
      <c r="E49" s="66" t="s">
        <v>226</v>
      </c>
      <c r="F49" s="129" t="s">
        <v>239</v>
      </c>
      <c r="G49" s="130">
        <v>91087.72</v>
      </c>
      <c r="H49" s="114">
        <v>28366.48</v>
      </c>
      <c r="I49" s="131">
        <v>11986.03</v>
      </c>
      <c r="J49" s="47">
        <f t="shared" si="1"/>
        <v>16380.449999999999</v>
      </c>
      <c r="K49" s="47">
        <f t="shared" si="0"/>
        <v>74707.27</v>
      </c>
    </row>
    <row r="50" spans="1:11" ht="21.5" hidden="1" customHeight="1" x14ac:dyDescent="0.35">
      <c r="A50" s="105">
        <v>499</v>
      </c>
      <c r="B50" s="21" t="s">
        <v>198</v>
      </c>
      <c r="C50" s="21" t="s">
        <v>46</v>
      </c>
      <c r="D50" s="4" t="s">
        <v>238</v>
      </c>
      <c r="E50" s="66" t="s">
        <v>226</v>
      </c>
      <c r="F50" s="129" t="s">
        <v>239</v>
      </c>
      <c r="G50" s="130">
        <v>235732.71</v>
      </c>
      <c r="H50" s="114">
        <v>299999.95</v>
      </c>
      <c r="I50" s="131">
        <v>0</v>
      </c>
      <c r="J50" s="47">
        <f t="shared" si="1"/>
        <v>299999.95</v>
      </c>
      <c r="K50" s="47">
        <f t="shared" si="0"/>
        <v>0</v>
      </c>
    </row>
    <row r="51" spans="1:11" ht="15" hidden="1" customHeight="1" x14ac:dyDescent="0.35">
      <c r="A51" s="105">
        <v>101</v>
      </c>
      <c r="B51" s="21" t="s">
        <v>201</v>
      </c>
      <c r="C51" s="21" t="s">
        <v>46</v>
      </c>
      <c r="D51" s="4" t="s">
        <v>238</v>
      </c>
      <c r="E51" s="66" t="s">
        <v>226</v>
      </c>
      <c r="F51" s="129" t="s">
        <v>239</v>
      </c>
      <c r="G51" s="130">
        <v>103686.37</v>
      </c>
      <c r="H51" s="114">
        <v>106019.59</v>
      </c>
      <c r="I51" s="131">
        <v>0</v>
      </c>
      <c r="J51" s="47">
        <f t="shared" si="1"/>
        <v>106019.59</v>
      </c>
      <c r="K51" s="47">
        <f t="shared" si="0"/>
        <v>0</v>
      </c>
    </row>
    <row r="52" spans="1:11" ht="15" hidden="1" customHeight="1" x14ac:dyDescent="0.35">
      <c r="A52" s="105">
        <v>391</v>
      </c>
      <c r="B52" s="21" t="s">
        <v>241</v>
      </c>
      <c r="C52" s="21" t="s">
        <v>46</v>
      </c>
      <c r="D52" s="4" t="s">
        <v>238</v>
      </c>
      <c r="E52" s="66" t="s">
        <v>226</v>
      </c>
      <c r="F52" s="129" t="s">
        <v>239</v>
      </c>
      <c r="G52" s="130">
        <v>67689.22</v>
      </c>
      <c r="H52" s="114">
        <v>62640</v>
      </c>
      <c r="I52" s="131">
        <v>0</v>
      </c>
      <c r="J52" s="47">
        <f t="shared" si="1"/>
        <v>62640</v>
      </c>
      <c r="K52" s="47">
        <f t="shared" si="0"/>
        <v>5049.2200000000012</v>
      </c>
    </row>
    <row r="53" spans="1:11" ht="15" hidden="1" customHeight="1" x14ac:dyDescent="0.35">
      <c r="A53" s="105">
        <v>166</v>
      </c>
      <c r="B53" s="21" t="s">
        <v>206</v>
      </c>
      <c r="C53" s="21" t="s">
        <v>46</v>
      </c>
      <c r="D53" s="4" t="s">
        <v>238</v>
      </c>
      <c r="E53" s="66" t="s">
        <v>226</v>
      </c>
      <c r="F53" s="129" t="s">
        <v>239</v>
      </c>
      <c r="G53" s="130">
        <v>148749.29999999999</v>
      </c>
      <c r="H53" s="114">
        <v>49061.79</v>
      </c>
      <c r="I53" s="131">
        <v>0</v>
      </c>
      <c r="J53" s="47">
        <f t="shared" si="1"/>
        <v>49061.79</v>
      </c>
      <c r="K53" s="47">
        <f t="shared" si="0"/>
        <v>99687.50999999998</v>
      </c>
    </row>
    <row r="54" spans="1:11" ht="15" hidden="1" customHeight="1" x14ac:dyDescent="0.35">
      <c r="A54" s="105">
        <v>1518</v>
      </c>
      <c r="B54" s="21" t="s">
        <v>209</v>
      </c>
      <c r="C54" s="21" t="s">
        <v>46</v>
      </c>
      <c r="D54" s="4" t="s">
        <v>238</v>
      </c>
      <c r="E54" s="66" t="s">
        <v>226</v>
      </c>
      <c r="F54" s="129" t="s">
        <v>239</v>
      </c>
      <c r="G54" s="130">
        <v>9071.2999999999993</v>
      </c>
      <c r="H54" s="114">
        <v>3745.98</v>
      </c>
      <c r="I54" s="131">
        <v>0</v>
      </c>
      <c r="J54" s="47">
        <f t="shared" si="1"/>
        <v>3745.98</v>
      </c>
      <c r="K54" s="47">
        <f t="shared" si="0"/>
        <v>5325.32</v>
      </c>
    </row>
    <row r="55" spans="1:11" ht="15" hidden="1" customHeight="1" x14ac:dyDescent="0.35">
      <c r="A55" s="105">
        <v>619</v>
      </c>
      <c r="B55" s="21" t="s">
        <v>242</v>
      </c>
      <c r="C55" s="21" t="s">
        <v>46</v>
      </c>
      <c r="D55" s="4" t="s">
        <v>238</v>
      </c>
      <c r="E55" s="66" t="s">
        <v>226</v>
      </c>
      <c r="F55" s="129" t="s">
        <v>239</v>
      </c>
      <c r="G55" s="130">
        <v>67688.92</v>
      </c>
      <c r="H55" s="114">
        <v>0</v>
      </c>
      <c r="I55" s="131">
        <v>0</v>
      </c>
      <c r="J55" s="47">
        <f t="shared" si="1"/>
        <v>0</v>
      </c>
      <c r="K55" s="47">
        <f t="shared" si="0"/>
        <v>67688.92</v>
      </c>
    </row>
    <row r="56" spans="1:11" ht="15" hidden="1" customHeight="1" x14ac:dyDescent="0.35">
      <c r="A56" s="105">
        <v>434</v>
      </c>
      <c r="B56" s="21" t="s">
        <v>216</v>
      </c>
      <c r="C56" s="21" t="s">
        <v>46</v>
      </c>
      <c r="D56" s="4" t="s">
        <v>238</v>
      </c>
      <c r="E56" s="66" t="s">
        <v>226</v>
      </c>
      <c r="F56" s="129" t="s">
        <v>239</v>
      </c>
      <c r="G56" s="130">
        <v>152095.44</v>
      </c>
      <c r="H56" s="114">
        <v>0</v>
      </c>
      <c r="I56" s="131">
        <v>0</v>
      </c>
      <c r="J56" s="47">
        <f t="shared" si="1"/>
        <v>0</v>
      </c>
      <c r="K56" s="47">
        <f t="shared" si="0"/>
        <v>152095.44</v>
      </c>
    </row>
    <row r="57" spans="1:11" ht="15" hidden="1" customHeight="1" x14ac:dyDescent="0.35">
      <c r="A57" s="105">
        <v>231</v>
      </c>
      <c r="B57" s="21" t="s">
        <v>219</v>
      </c>
      <c r="C57" s="21" t="s">
        <v>46</v>
      </c>
      <c r="D57" s="4" t="s">
        <v>238</v>
      </c>
      <c r="E57" s="66" t="s">
        <v>226</v>
      </c>
      <c r="F57" s="129" t="s">
        <v>239</v>
      </c>
      <c r="G57" s="130">
        <v>34559.040000000001</v>
      </c>
      <c r="H57" s="114">
        <v>56130.42</v>
      </c>
      <c r="I57" s="131">
        <v>40796.6</v>
      </c>
      <c r="J57" s="47">
        <f t="shared" si="1"/>
        <v>15333.82</v>
      </c>
      <c r="K57" s="47">
        <f t="shared" si="0"/>
        <v>19225.22</v>
      </c>
    </row>
    <row r="58" spans="1:11" ht="15" hidden="1" customHeight="1" x14ac:dyDescent="0.35">
      <c r="A58" s="105">
        <v>2098</v>
      </c>
      <c r="B58" s="21" t="s">
        <v>225</v>
      </c>
      <c r="C58" s="21" t="s">
        <v>46</v>
      </c>
      <c r="D58" s="4" t="s">
        <v>238</v>
      </c>
      <c r="E58" s="66" t="s">
        <v>226</v>
      </c>
      <c r="F58" s="129" t="s">
        <v>239</v>
      </c>
      <c r="G58" s="130">
        <v>5803.82</v>
      </c>
      <c r="H58" s="114">
        <v>0</v>
      </c>
      <c r="I58" s="131">
        <v>0</v>
      </c>
      <c r="J58" s="47">
        <f t="shared" si="1"/>
        <v>0</v>
      </c>
      <c r="K58" s="47">
        <f t="shared" si="0"/>
        <v>5803.82</v>
      </c>
    </row>
    <row r="59" spans="1:11" ht="15" hidden="1" customHeight="1" x14ac:dyDescent="0.35">
      <c r="A59" s="105">
        <v>2378</v>
      </c>
      <c r="B59" s="21" t="s">
        <v>182</v>
      </c>
      <c r="C59" s="21" t="s">
        <v>46</v>
      </c>
      <c r="D59" s="4" t="s">
        <v>243</v>
      </c>
      <c r="E59" s="65" t="s">
        <v>244</v>
      </c>
      <c r="F59" s="259" t="s">
        <v>245</v>
      </c>
      <c r="G59" s="150">
        <v>12481</v>
      </c>
      <c r="H59" s="150">
        <v>12481</v>
      </c>
      <c r="I59" s="144">
        <v>0</v>
      </c>
      <c r="J59" s="150">
        <v>12481</v>
      </c>
      <c r="K59" s="145">
        <v>0</v>
      </c>
    </row>
    <row r="60" spans="1:11" ht="15" hidden="1" customHeight="1" x14ac:dyDescent="0.35">
      <c r="A60" s="105">
        <v>362</v>
      </c>
      <c r="B60" s="21" t="s">
        <v>188</v>
      </c>
      <c r="C60" s="21" t="s">
        <v>46</v>
      </c>
      <c r="D60" s="4" t="s">
        <v>243</v>
      </c>
      <c r="E60" s="66" t="s">
        <v>244</v>
      </c>
      <c r="F60" s="260" t="s">
        <v>246</v>
      </c>
      <c r="G60" s="151">
        <v>474112.88</v>
      </c>
      <c r="H60" s="151">
        <v>474112.88</v>
      </c>
      <c r="I60" s="147">
        <v>0</v>
      </c>
      <c r="J60" s="151">
        <v>474112.88</v>
      </c>
      <c r="K60" s="148">
        <v>0</v>
      </c>
    </row>
    <row r="61" spans="1:11" ht="15" hidden="1" customHeight="1" x14ac:dyDescent="0.35">
      <c r="A61" s="105">
        <v>297</v>
      </c>
      <c r="B61" s="21" t="s">
        <v>191</v>
      </c>
      <c r="C61" s="21" t="s">
        <v>46</v>
      </c>
      <c r="D61" s="4" t="s">
        <v>243</v>
      </c>
      <c r="E61" s="66" t="s">
        <v>244</v>
      </c>
      <c r="F61" s="260" t="s">
        <v>246</v>
      </c>
      <c r="G61" s="70">
        <v>90253.83</v>
      </c>
      <c r="H61" s="70">
        <v>90253.83</v>
      </c>
      <c r="I61" s="147">
        <v>0</v>
      </c>
      <c r="J61" s="70">
        <v>90253.83</v>
      </c>
      <c r="K61" s="148">
        <v>0</v>
      </c>
    </row>
    <row r="62" spans="1:11" ht="15" hidden="1" customHeight="1" x14ac:dyDescent="0.35">
      <c r="A62" s="105">
        <v>500</v>
      </c>
      <c r="B62" s="21" t="s">
        <v>198</v>
      </c>
      <c r="C62" s="21" t="s">
        <v>46</v>
      </c>
      <c r="D62" s="4" t="s">
        <v>243</v>
      </c>
      <c r="E62" s="66" t="s">
        <v>244</v>
      </c>
      <c r="F62" s="260" t="s">
        <v>246</v>
      </c>
      <c r="G62" s="152">
        <v>589189.80000000005</v>
      </c>
      <c r="H62" s="152">
        <v>589189.80000000005</v>
      </c>
      <c r="I62" s="147">
        <v>0</v>
      </c>
      <c r="J62" s="152">
        <v>589189.80000000005</v>
      </c>
      <c r="K62" s="148">
        <v>0</v>
      </c>
    </row>
    <row r="63" spans="1:11" ht="15" hidden="1" customHeight="1" x14ac:dyDescent="0.35">
      <c r="A63" s="105">
        <v>102</v>
      </c>
      <c r="B63" s="21" t="s">
        <v>201</v>
      </c>
      <c r="C63" s="21" t="s">
        <v>46</v>
      </c>
      <c r="D63" s="4" t="s">
        <v>243</v>
      </c>
      <c r="E63" s="66" t="s">
        <v>244</v>
      </c>
      <c r="F63" s="260" t="s">
        <v>246</v>
      </c>
      <c r="G63" s="153">
        <v>198944.56</v>
      </c>
      <c r="H63" s="153">
        <v>198944.56</v>
      </c>
      <c r="I63" s="147">
        <v>0</v>
      </c>
      <c r="J63" s="153">
        <v>198944.56</v>
      </c>
      <c r="K63" s="148">
        <v>0</v>
      </c>
    </row>
    <row r="64" spans="1:11" ht="15" hidden="1" customHeight="1" x14ac:dyDescent="0.35">
      <c r="A64" s="105">
        <v>167</v>
      </c>
      <c r="B64" s="21" t="s">
        <v>206</v>
      </c>
      <c r="C64" s="21" t="s">
        <v>46</v>
      </c>
      <c r="D64" s="4" t="s">
        <v>243</v>
      </c>
      <c r="E64" s="66" t="s">
        <v>244</v>
      </c>
      <c r="F64" s="260" t="s">
        <v>246</v>
      </c>
      <c r="G64" s="153">
        <v>204916.84</v>
      </c>
      <c r="H64" s="153">
        <v>204916.84</v>
      </c>
      <c r="I64" s="147">
        <v>0</v>
      </c>
      <c r="J64" s="153">
        <v>204916.84</v>
      </c>
      <c r="K64" s="148">
        <v>0</v>
      </c>
    </row>
    <row r="65" spans="1:11" ht="15" hidden="1" customHeight="1" x14ac:dyDescent="0.35">
      <c r="A65" s="105">
        <v>1718</v>
      </c>
      <c r="B65" s="21" t="s">
        <v>209</v>
      </c>
      <c r="C65" s="21" t="s">
        <v>46</v>
      </c>
      <c r="D65" s="4" t="s">
        <v>243</v>
      </c>
      <c r="E65" s="66" t="s">
        <v>244</v>
      </c>
      <c r="F65" s="260" t="s">
        <v>247</v>
      </c>
      <c r="G65" s="151">
        <v>21628.23</v>
      </c>
      <c r="H65" s="151">
        <v>21628.23</v>
      </c>
      <c r="I65" s="147">
        <v>0</v>
      </c>
      <c r="J65" s="151">
        <v>21628.23</v>
      </c>
      <c r="K65" s="148">
        <v>0</v>
      </c>
    </row>
    <row r="66" spans="1:11" ht="15" hidden="1" customHeight="1" x14ac:dyDescent="0.35">
      <c r="A66" s="105">
        <v>435</v>
      </c>
      <c r="B66" s="21" t="s">
        <v>216</v>
      </c>
      <c r="C66" s="21" t="s">
        <v>46</v>
      </c>
      <c r="D66" s="4" t="s">
        <v>243</v>
      </c>
      <c r="E66" s="66" t="s">
        <v>244</v>
      </c>
      <c r="F66" s="260" t="s">
        <v>246</v>
      </c>
      <c r="G66" s="151">
        <v>728819.87</v>
      </c>
      <c r="H66" s="154">
        <v>727856.65</v>
      </c>
      <c r="I66" s="147">
        <v>0</v>
      </c>
      <c r="J66" s="155">
        <v>727856.65</v>
      </c>
      <c r="K66" s="148">
        <v>963.22</v>
      </c>
    </row>
    <row r="67" spans="1:11" ht="15" hidden="1" customHeight="1" x14ac:dyDescent="0.35">
      <c r="A67" s="105">
        <v>232</v>
      </c>
      <c r="B67" s="21" t="s">
        <v>219</v>
      </c>
      <c r="C67" s="21" t="s">
        <v>46</v>
      </c>
      <c r="D67" s="4" t="s">
        <v>243</v>
      </c>
      <c r="E67" s="66" t="s">
        <v>244</v>
      </c>
      <c r="F67" s="260" t="s">
        <v>246</v>
      </c>
      <c r="G67" s="151">
        <v>65780.08</v>
      </c>
      <c r="H67" s="154">
        <v>57086</v>
      </c>
      <c r="I67" s="147">
        <v>0</v>
      </c>
      <c r="J67" s="155">
        <v>57086</v>
      </c>
      <c r="K67" s="149">
        <v>8694.08</v>
      </c>
    </row>
    <row r="68" spans="1:11" ht="15" hidden="1" customHeight="1" x14ac:dyDescent="0.35">
      <c r="A68" s="105">
        <v>2379</v>
      </c>
      <c r="B68" s="21" t="s">
        <v>225</v>
      </c>
      <c r="C68" s="21" t="s">
        <v>46</v>
      </c>
      <c r="D68" s="4" t="s">
        <v>243</v>
      </c>
      <c r="E68" s="66" t="s">
        <v>244</v>
      </c>
      <c r="F68" s="260" t="s">
        <v>245</v>
      </c>
      <c r="G68" s="151">
        <v>12962.12</v>
      </c>
      <c r="H68" s="146">
        <v>0</v>
      </c>
      <c r="I68" s="147">
        <v>0</v>
      </c>
      <c r="J68" s="147">
        <v>0</v>
      </c>
      <c r="K68" s="149">
        <v>12962.12</v>
      </c>
    </row>
    <row r="69" spans="1:11" ht="15" hidden="1" customHeight="1" x14ac:dyDescent="0.35">
      <c r="A69" s="105">
        <v>1978</v>
      </c>
      <c r="B69" s="21" t="s">
        <v>182</v>
      </c>
      <c r="C69" s="21" t="s">
        <v>46</v>
      </c>
      <c r="D69" s="4" t="s">
        <v>248</v>
      </c>
      <c r="E69" s="65" t="s">
        <v>226</v>
      </c>
      <c r="F69" s="67" t="s">
        <v>249</v>
      </c>
      <c r="G69" s="128">
        <v>2326.2399999999998</v>
      </c>
      <c r="H69" s="128">
        <v>4321</v>
      </c>
      <c r="I69" s="128">
        <v>0</v>
      </c>
      <c r="J69" s="128">
        <f>(H69-I69)</f>
        <v>4321</v>
      </c>
      <c r="K69" s="251">
        <f>IF(G69-J69&gt;0,G69-J69,0)</f>
        <v>0</v>
      </c>
    </row>
    <row r="70" spans="1:11" ht="15" hidden="1" customHeight="1" x14ac:dyDescent="0.35">
      <c r="A70" s="105">
        <v>365</v>
      </c>
      <c r="B70" s="21" t="s">
        <v>188</v>
      </c>
      <c r="C70" s="21" t="s">
        <v>46</v>
      </c>
      <c r="D70" s="4" t="s">
        <v>248</v>
      </c>
      <c r="E70" s="66" t="s">
        <v>226</v>
      </c>
      <c r="F70" s="71" t="s">
        <v>250</v>
      </c>
      <c r="G70" s="131">
        <v>3089691.22</v>
      </c>
      <c r="H70" s="131">
        <v>3792438.46</v>
      </c>
      <c r="I70" s="131">
        <v>3792438.46</v>
      </c>
      <c r="J70" s="128">
        <f t="shared" ref="J70:J82" si="2">(H70-I70)</f>
        <v>0</v>
      </c>
      <c r="K70" s="251">
        <f t="shared" ref="K70:K82" si="3">IF(G70-J70&gt;0,G70-J70,0)</f>
        <v>3089691.22</v>
      </c>
    </row>
    <row r="71" spans="1:11" ht="15" hidden="1" customHeight="1" x14ac:dyDescent="0.35">
      <c r="A71" s="105">
        <v>300</v>
      </c>
      <c r="B71" s="21" t="s">
        <v>191</v>
      </c>
      <c r="C71" s="21" t="s">
        <v>46</v>
      </c>
      <c r="D71" s="4" t="s">
        <v>248</v>
      </c>
      <c r="E71" s="66" t="s">
        <v>226</v>
      </c>
      <c r="F71" s="71" t="s">
        <v>251</v>
      </c>
      <c r="G71" s="131">
        <v>4652.47</v>
      </c>
      <c r="H71" s="131">
        <v>6000.22</v>
      </c>
      <c r="I71" s="131">
        <v>0</v>
      </c>
      <c r="J71" s="128">
        <f t="shared" si="2"/>
        <v>6000.22</v>
      </c>
      <c r="K71" s="251">
        <f t="shared" si="3"/>
        <v>0</v>
      </c>
    </row>
    <row r="72" spans="1:11" ht="15" hidden="1" customHeight="1" x14ac:dyDescent="0.35">
      <c r="A72" s="105">
        <v>738</v>
      </c>
      <c r="B72" s="21" t="s">
        <v>252</v>
      </c>
      <c r="C72" s="21" t="s">
        <v>46</v>
      </c>
      <c r="D72" s="4" t="s">
        <v>248</v>
      </c>
      <c r="E72" s="66" t="s">
        <v>226</v>
      </c>
      <c r="F72" s="71" t="s">
        <v>250</v>
      </c>
      <c r="G72" s="131">
        <v>193853.08</v>
      </c>
      <c r="H72" s="131">
        <v>124436.79</v>
      </c>
      <c r="I72" s="131">
        <v>124436.79</v>
      </c>
      <c r="J72" s="128">
        <f t="shared" si="2"/>
        <v>0</v>
      </c>
      <c r="K72" s="251">
        <f t="shared" si="3"/>
        <v>193853.08</v>
      </c>
    </row>
    <row r="73" spans="1:11" ht="15" hidden="1" customHeight="1" x14ac:dyDescent="0.35">
      <c r="A73" s="105">
        <v>503</v>
      </c>
      <c r="B73" s="21" t="s">
        <v>198</v>
      </c>
      <c r="C73" s="21" t="s">
        <v>46</v>
      </c>
      <c r="D73" s="4" t="s">
        <v>248</v>
      </c>
      <c r="E73" s="66" t="s">
        <v>226</v>
      </c>
      <c r="F73" s="71" t="s">
        <v>250</v>
      </c>
      <c r="G73" s="131">
        <v>649038.01</v>
      </c>
      <c r="H73" s="114">
        <v>1806517.82</v>
      </c>
      <c r="I73" s="131">
        <v>0</v>
      </c>
      <c r="J73" s="128">
        <f t="shared" si="2"/>
        <v>1806517.82</v>
      </c>
      <c r="K73" s="251">
        <f t="shared" si="3"/>
        <v>0</v>
      </c>
    </row>
    <row r="74" spans="1:11" ht="15" hidden="1" customHeight="1" x14ac:dyDescent="0.35">
      <c r="A74" s="105">
        <v>392</v>
      </c>
      <c r="B74" s="21" t="s">
        <v>253</v>
      </c>
      <c r="C74" s="21" t="s">
        <v>46</v>
      </c>
      <c r="D74" s="4" t="s">
        <v>248</v>
      </c>
      <c r="E74" s="66" t="s">
        <v>226</v>
      </c>
      <c r="F74" s="71" t="s">
        <v>250</v>
      </c>
      <c r="G74" s="131">
        <v>704617.19</v>
      </c>
      <c r="H74" s="131">
        <v>804497.98</v>
      </c>
      <c r="I74" s="131">
        <v>0</v>
      </c>
      <c r="J74" s="128">
        <f t="shared" si="2"/>
        <v>804497.98</v>
      </c>
      <c r="K74" s="251">
        <f t="shared" si="3"/>
        <v>0</v>
      </c>
    </row>
    <row r="75" spans="1:11" ht="15" hidden="1" customHeight="1" x14ac:dyDescent="0.35">
      <c r="A75" s="105">
        <v>105</v>
      </c>
      <c r="B75" s="21" t="s">
        <v>201</v>
      </c>
      <c r="C75" s="21" t="s">
        <v>46</v>
      </c>
      <c r="D75" s="4" t="s">
        <v>248</v>
      </c>
      <c r="E75" s="66" t="s">
        <v>226</v>
      </c>
      <c r="F75" s="71" t="s">
        <v>250</v>
      </c>
      <c r="G75" s="131">
        <v>628642.53</v>
      </c>
      <c r="H75" s="114">
        <v>796388.98</v>
      </c>
      <c r="I75" s="131">
        <v>0</v>
      </c>
      <c r="J75" s="128">
        <f t="shared" si="2"/>
        <v>796388.98</v>
      </c>
      <c r="K75" s="251">
        <f t="shared" si="3"/>
        <v>0</v>
      </c>
    </row>
    <row r="76" spans="1:11" ht="15" hidden="1" customHeight="1" x14ac:dyDescent="0.35">
      <c r="A76" s="105">
        <v>170</v>
      </c>
      <c r="B76" s="21" t="s">
        <v>206</v>
      </c>
      <c r="C76" s="21" t="s">
        <v>46</v>
      </c>
      <c r="D76" s="4" t="s">
        <v>248</v>
      </c>
      <c r="E76" s="66" t="s">
        <v>226</v>
      </c>
      <c r="F76" s="71" t="s">
        <v>250</v>
      </c>
      <c r="G76" s="131">
        <v>683728.1</v>
      </c>
      <c r="H76" s="114">
        <v>770536.45</v>
      </c>
      <c r="I76" s="131">
        <v>0</v>
      </c>
      <c r="J76" s="128">
        <f t="shared" si="2"/>
        <v>770536.45</v>
      </c>
      <c r="K76" s="251">
        <f t="shared" si="3"/>
        <v>0</v>
      </c>
    </row>
    <row r="77" spans="1:11" ht="15" hidden="1" customHeight="1" x14ac:dyDescent="0.35">
      <c r="A77" s="105">
        <v>1659</v>
      </c>
      <c r="B77" s="21" t="s">
        <v>209</v>
      </c>
      <c r="C77" s="21" t="s">
        <v>46</v>
      </c>
      <c r="D77" s="4" t="s">
        <v>248</v>
      </c>
      <c r="E77" s="66" t="s">
        <v>226</v>
      </c>
      <c r="F77" s="71" t="s">
        <v>251</v>
      </c>
      <c r="G77" s="131">
        <v>4652.47</v>
      </c>
      <c r="H77" s="114">
        <v>12004.08</v>
      </c>
      <c r="I77" s="131">
        <v>0</v>
      </c>
      <c r="J77" s="128">
        <f t="shared" si="2"/>
        <v>12004.08</v>
      </c>
      <c r="K77" s="251">
        <f t="shared" si="3"/>
        <v>0</v>
      </c>
    </row>
    <row r="78" spans="1:11" ht="15" hidden="1" customHeight="1" x14ac:dyDescent="0.35">
      <c r="A78" s="105">
        <v>1078</v>
      </c>
      <c r="B78" s="21" t="s">
        <v>254</v>
      </c>
      <c r="C78" s="21" t="s">
        <v>46</v>
      </c>
      <c r="D78" s="4" t="s">
        <v>248</v>
      </c>
      <c r="E78" s="66" t="s">
        <v>226</v>
      </c>
      <c r="F78" s="71" t="s">
        <v>255</v>
      </c>
      <c r="G78" s="131">
        <v>96926.54</v>
      </c>
      <c r="H78" s="131">
        <v>106158.56</v>
      </c>
      <c r="I78" s="131">
        <v>0</v>
      </c>
      <c r="J78" s="128">
        <f t="shared" si="2"/>
        <v>106158.56</v>
      </c>
      <c r="K78" s="251">
        <f t="shared" si="3"/>
        <v>0</v>
      </c>
    </row>
    <row r="79" spans="1:11" ht="15" hidden="1" customHeight="1" x14ac:dyDescent="0.35">
      <c r="A79" s="105">
        <v>438</v>
      </c>
      <c r="B79" s="21" t="s">
        <v>216</v>
      </c>
      <c r="C79" s="21" t="s">
        <v>46</v>
      </c>
      <c r="D79" s="4" t="s">
        <v>248</v>
      </c>
      <c r="E79" s="66" t="s">
        <v>226</v>
      </c>
      <c r="F79" s="71" t="s">
        <v>250</v>
      </c>
      <c r="G79" s="131">
        <v>1371139.55</v>
      </c>
      <c r="H79" s="131">
        <v>0</v>
      </c>
      <c r="I79" s="131">
        <v>0</v>
      </c>
      <c r="J79" s="128">
        <f t="shared" si="2"/>
        <v>0</v>
      </c>
      <c r="K79" s="251">
        <f t="shared" si="3"/>
        <v>1371139.55</v>
      </c>
    </row>
    <row r="80" spans="1:11" ht="15" hidden="1" customHeight="1" x14ac:dyDescent="0.35">
      <c r="A80" s="105">
        <v>235</v>
      </c>
      <c r="B80" s="21" t="s">
        <v>219</v>
      </c>
      <c r="C80" s="21" t="s">
        <v>46</v>
      </c>
      <c r="D80" s="4" t="s">
        <v>248</v>
      </c>
      <c r="E80" s="66" t="s">
        <v>226</v>
      </c>
      <c r="F80" s="71" t="s">
        <v>250</v>
      </c>
      <c r="G80" s="131">
        <v>1532447.5</v>
      </c>
      <c r="H80" s="131">
        <v>2102974.4</v>
      </c>
      <c r="I80" s="131">
        <v>0</v>
      </c>
      <c r="J80" s="128">
        <f t="shared" si="2"/>
        <v>2102974.4</v>
      </c>
      <c r="K80" s="251">
        <f t="shared" si="3"/>
        <v>0</v>
      </c>
    </row>
    <row r="81" spans="1:11" ht="15" hidden="1" customHeight="1" x14ac:dyDescent="0.35">
      <c r="A81" s="105">
        <v>393</v>
      </c>
      <c r="B81" s="21" t="s">
        <v>256</v>
      </c>
      <c r="C81" s="21" t="s">
        <v>46</v>
      </c>
      <c r="D81" s="4" t="s">
        <v>248</v>
      </c>
      <c r="E81" s="66" t="s">
        <v>226</v>
      </c>
      <c r="F81" s="71" t="s">
        <v>250</v>
      </c>
      <c r="G81" s="131">
        <v>728612.65</v>
      </c>
      <c r="H81" s="131">
        <v>756667.28</v>
      </c>
      <c r="I81" s="131">
        <v>0</v>
      </c>
      <c r="J81" s="128">
        <f t="shared" si="2"/>
        <v>756667.28</v>
      </c>
      <c r="K81" s="251">
        <f t="shared" si="3"/>
        <v>0</v>
      </c>
    </row>
    <row r="82" spans="1:11" ht="15" hidden="1" customHeight="1" x14ac:dyDescent="0.35">
      <c r="A82" s="105">
        <v>1959</v>
      </c>
      <c r="B82" s="21" t="s">
        <v>225</v>
      </c>
      <c r="C82" s="21" t="s">
        <v>46</v>
      </c>
      <c r="D82" s="4" t="s">
        <v>248</v>
      </c>
      <c r="E82" s="66" t="s">
        <v>226</v>
      </c>
      <c r="F82" s="69" t="s">
        <v>249</v>
      </c>
      <c r="G82" s="131">
        <v>2326.2399999999998</v>
      </c>
      <c r="H82" s="131">
        <v>4000</v>
      </c>
      <c r="I82" s="131">
        <v>664.64</v>
      </c>
      <c r="J82" s="128">
        <f t="shared" si="2"/>
        <v>3335.36</v>
      </c>
      <c r="K82" s="251">
        <f t="shared" si="3"/>
        <v>0</v>
      </c>
    </row>
    <row r="83" spans="1:11" ht="15" hidden="1" customHeight="1" x14ac:dyDescent="0.35">
      <c r="A83" s="73">
        <v>1998</v>
      </c>
      <c r="B83" s="73" t="s">
        <v>182</v>
      </c>
      <c r="C83" s="67" t="s">
        <v>46</v>
      </c>
      <c r="D83" s="67" t="s">
        <v>257</v>
      </c>
      <c r="E83" s="67" t="s">
        <v>189</v>
      </c>
      <c r="F83" s="92" t="s">
        <v>258</v>
      </c>
      <c r="G83" s="121">
        <v>0</v>
      </c>
      <c r="H83" s="121">
        <v>49858</v>
      </c>
      <c r="I83" s="121">
        <v>0</v>
      </c>
      <c r="J83" s="121">
        <v>49858</v>
      </c>
      <c r="K83" s="388">
        <f t="shared" ref="K83:K93" si="4">IF(G83-J83&gt;0,G83-J83,0)</f>
        <v>0</v>
      </c>
    </row>
    <row r="84" spans="1:11" ht="15" hidden="1" customHeight="1" x14ac:dyDescent="0.35">
      <c r="A84" s="74">
        <v>366</v>
      </c>
      <c r="B84" s="74" t="s">
        <v>188</v>
      </c>
      <c r="C84" s="69" t="s">
        <v>46</v>
      </c>
      <c r="D84" s="69" t="s">
        <v>257</v>
      </c>
      <c r="E84" s="69" t="s">
        <v>189</v>
      </c>
      <c r="F84" s="71" t="s">
        <v>259</v>
      </c>
      <c r="G84" s="122">
        <v>1915909.32</v>
      </c>
      <c r="H84" s="122">
        <v>1445505.93</v>
      </c>
      <c r="I84" s="122">
        <v>0</v>
      </c>
      <c r="J84" s="122">
        <v>1445505.96</v>
      </c>
      <c r="K84" s="388">
        <f t="shared" si="4"/>
        <v>470403.3600000001</v>
      </c>
    </row>
    <row r="85" spans="1:11" ht="15" hidden="1" customHeight="1" x14ac:dyDescent="0.35">
      <c r="A85" s="74">
        <v>301</v>
      </c>
      <c r="B85" s="74" t="s">
        <v>191</v>
      </c>
      <c r="C85" s="69" t="s">
        <v>46</v>
      </c>
      <c r="D85" s="69" t="s">
        <v>257</v>
      </c>
      <c r="E85" s="69" t="s">
        <v>189</v>
      </c>
      <c r="F85" s="71" t="s">
        <v>259</v>
      </c>
      <c r="G85" s="122">
        <v>484541.57</v>
      </c>
      <c r="H85" s="122">
        <v>501592.7</v>
      </c>
      <c r="I85" s="122">
        <v>0</v>
      </c>
      <c r="J85" s="122">
        <v>501592.7</v>
      </c>
      <c r="K85" s="388">
        <f t="shared" si="4"/>
        <v>0</v>
      </c>
    </row>
    <row r="86" spans="1:11" ht="15" hidden="1" customHeight="1" x14ac:dyDescent="0.35">
      <c r="A86" s="74">
        <v>758</v>
      </c>
      <c r="B86" s="74" t="s">
        <v>260</v>
      </c>
      <c r="C86" s="69" t="s">
        <v>46</v>
      </c>
      <c r="D86" s="69" t="s">
        <v>257</v>
      </c>
      <c r="E86" s="69" t="s">
        <v>189</v>
      </c>
      <c r="F86" s="71" t="s">
        <v>258</v>
      </c>
      <c r="G86" s="122">
        <v>540227.53</v>
      </c>
      <c r="H86" s="122">
        <v>168784.43</v>
      </c>
      <c r="I86" s="122">
        <v>0</v>
      </c>
      <c r="J86" s="122">
        <v>168784.43</v>
      </c>
      <c r="K86" s="388">
        <f t="shared" si="4"/>
        <v>371443.10000000003</v>
      </c>
    </row>
    <row r="87" spans="1:11" ht="15" hidden="1" customHeight="1" x14ac:dyDescent="0.35">
      <c r="A87" s="74">
        <v>504</v>
      </c>
      <c r="B87" s="74" t="s">
        <v>198</v>
      </c>
      <c r="C87" s="69" t="s">
        <v>46</v>
      </c>
      <c r="D87" s="69" t="s">
        <v>257</v>
      </c>
      <c r="E87" s="69" t="s">
        <v>189</v>
      </c>
      <c r="F87" s="71" t="s">
        <v>259</v>
      </c>
      <c r="G87" s="122">
        <v>1920855.03</v>
      </c>
      <c r="H87" s="122">
        <v>2416607.62</v>
      </c>
      <c r="I87" s="122">
        <v>0</v>
      </c>
      <c r="J87" s="122">
        <v>2416607.62</v>
      </c>
      <c r="K87" s="388">
        <f t="shared" si="4"/>
        <v>0</v>
      </c>
    </row>
    <row r="88" spans="1:11" ht="15" hidden="1" customHeight="1" x14ac:dyDescent="0.35">
      <c r="A88" s="74">
        <v>106</v>
      </c>
      <c r="B88" s="74" t="s">
        <v>201</v>
      </c>
      <c r="C88" s="69" t="s">
        <v>46</v>
      </c>
      <c r="D88" s="69" t="s">
        <v>257</v>
      </c>
      <c r="E88" s="69" t="s">
        <v>189</v>
      </c>
      <c r="F88" s="71" t="s">
        <v>258</v>
      </c>
      <c r="G88" s="122">
        <v>0</v>
      </c>
      <c r="H88" s="122">
        <v>0</v>
      </c>
      <c r="I88" s="122">
        <v>0</v>
      </c>
      <c r="J88" s="122">
        <v>0</v>
      </c>
      <c r="K88" s="388">
        <f t="shared" si="4"/>
        <v>0</v>
      </c>
    </row>
    <row r="89" spans="1:11" ht="15" hidden="1" customHeight="1" x14ac:dyDescent="0.35">
      <c r="A89" s="74">
        <v>171</v>
      </c>
      <c r="B89" s="74" t="s">
        <v>206</v>
      </c>
      <c r="C89" s="69" t="s">
        <v>46</v>
      </c>
      <c r="D89" s="69" t="s">
        <v>257</v>
      </c>
      <c r="E89" s="69" t="s">
        <v>189</v>
      </c>
      <c r="F89" s="71" t="s">
        <v>258</v>
      </c>
      <c r="G89" s="122">
        <v>517144.01</v>
      </c>
      <c r="H89" s="122">
        <v>528400</v>
      </c>
      <c r="I89" s="122">
        <v>0</v>
      </c>
      <c r="J89" s="122">
        <v>528400</v>
      </c>
      <c r="K89" s="388">
        <f t="shared" si="4"/>
        <v>0</v>
      </c>
    </row>
    <row r="90" spans="1:11" ht="15" hidden="1" customHeight="1" x14ac:dyDescent="0.35">
      <c r="A90" s="74">
        <v>1478</v>
      </c>
      <c r="B90" s="74" t="s">
        <v>209</v>
      </c>
      <c r="C90" s="69" t="s">
        <v>46</v>
      </c>
      <c r="D90" s="69" t="s">
        <v>257</v>
      </c>
      <c r="E90" s="69" t="s">
        <v>189</v>
      </c>
      <c r="F90" s="71" t="s">
        <v>258</v>
      </c>
      <c r="G90" s="122">
        <v>46814.91</v>
      </c>
      <c r="H90" s="122">
        <v>73300.429999999993</v>
      </c>
      <c r="I90" s="122">
        <v>0</v>
      </c>
      <c r="J90" s="122">
        <v>73300.429999999993</v>
      </c>
      <c r="K90" s="388">
        <f t="shared" si="4"/>
        <v>0</v>
      </c>
    </row>
    <row r="91" spans="1:11" ht="15" hidden="1" customHeight="1" x14ac:dyDescent="0.35">
      <c r="A91" s="74">
        <v>439</v>
      </c>
      <c r="B91" s="74" t="s">
        <v>216</v>
      </c>
      <c r="C91" s="69" t="s">
        <v>46</v>
      </c>
      <c r="D91" s="69" t="s">
        <v>257</v>
      </c>
      <c r="E91" s="69" t="s">
        <v>189</v>
      </c>
      <c r="F91" s="71" t="s">
        <v>258</v>
      </c>
      <c r="G91" s="122">
        <v>1330311.27</v>
      </c>
      <c r="H91" s="122">
        <v>527068</v>
      </c>
      <c r="I91" s="122">
        <v>0</v>
      </c>
      <c r="J91" s="122">
        <v>527068</v>
      </c>
      <c r="K91" s="388">
        <f t="shared" si="4"/>
        <v>803243.27</v>
      </c>
    </row>
    <row r="92" spans="1:11" ht="15" hidden="1" customHeight="1" x14ac:dyDescent="0.35">
      <c r="A92" s="74">
        <v>236</v>
      </c>
      <c r="B92" s="74" t="s">
        <v>219</v>
      </c>
      <c r="C92" s="69" t="s">
        <v>46</v>
      </c>
      <c r="D92" s="69" t="s">
        <v>257</v>
      </c>
      <c r="E92" s="69" t="s">
        <v>189</v>
      </c>
      <c r="F92" s="71" t="s">
        <v>258</v>
      </c>
      <c r="G92" s="122">
        <v>551021.03</v>
      </c>
      <c r="H92" s="122">
        <v>488302</v>
      </c>
      <c r="I92" s="122">
        <v>92800</v>
      </c>
      <c r="J92" s="122">
        <v>395502</v>
      </c>
      <c r="K92" s="388">
        <f t="shared" si="4"/>
        <v>155519.03000000003</v>
      </c>
    </row>
    <row r="93" spans="1:11" ht="15" hidden="1" customHeight="1" x14ac:dyDescent="0.35">
      <c r="A93" s="74">
        <v>2018</v>
      </c>
      <c r="B93" s="74" t="s">
        <v>225</v>
      </c>
      <c r="C93" s="69" t="s">
        <v>46</v>
      </c>
      <c r="D93" s="69" t="s">
        <v>257</v>
      </c>
      <c r="E93" s="69" t="s">
        <v>189</v>
      </c>
      <c r="F93" s="71" t="s">
        <v>258</v>
      </c>
      <c r="G93" s="122">
        <v>26333.02</v>
      </c>
      <c r="H93" s="122">
        <v>0</v>
      </c>
      <c r="I93" s="122">
        <v>0</v>
      </c>
      <c r="J93" s="122">
        <v>0</v>
      </c>
      <c r="K93" s="388">
        <f t="shared" si="4"/>
        <v>26333.02</v>
      </c>
    </row>
    <row r="94" spans="1:11" ht="15" hidden="1" customHeight="1" x14ac:dyDescent="0.3">
      <c r="A94" s="105">
        <v>2238</v>
      </c>
      <c r="B94" s="21" t="s">
        <v>182</v>
      </c>
      <c r="C94" s="21" t="s">
        <v>46</v>
      </c>
      <c r="D94" s="4" t="s">
        <v>261</v>
      </c>
      <c r="E94" s="73" t="s">
        <v>207</v>
      </c>
      <c r="F94" s="67" t="s">
        <v>262</v>
      </c>
      <c r="G94" s="46">
        <v>126580.73</v>
      </c>
      <c r="H94" s="46">
        <v>67510</v>
      </c>
      <c r="I94" s="46">
        <v>0</v>
      </c>
      <c r="J94" s="47">
        <f t="shared" ref="J94:J104" si="5">(H94-I94)</f>
        <v>67510</v>
      </c>
      <c r="K94" s="47">
        <f t="shared" ref="K94:K104" si="6">IF(G94-J94&gt;0,G94-J94,0)</f>
        <v>59070.729999999996</v>
      </c>
    </row>
    <row r="95" spans="1:11" ht="15" hidden="1" customHeight="1" x14ac:dyDescent="0.3">
      <c r="A95" s="105">
        <v>367</v>
      </c>
      <c r="B95" s="21" t="s">
        <v>188</v>
      </c>
      <c r="C95" s="21" t="s">
        <v>46</v>
      </c>
      <c r="D95" s="4" t="s">
        <v>261</v>
      </c>
      <c r="E95" s="74" t="s">
        <v>207</v>
      </c>
      <c r="F95" s="71" t="s">
        <v>263</v>
      </c>
      <c r="G95" s="46">
        <v>9990849.9800000004</v>
      </c>
      <c r="H95" s="46">
        <v>10424597.359999999</v>
      </c>
      <c r="I95" s="46">
        <v>2594000</v>
      </c>
      <c r="J95" s="47">
        <f t="shared" si="5"/>
        <v>7830597.3599999994</v>
      </c>
      <c r="K95" s="47">
        <f t="shared" si="6"/>
        <v>2160252.620000001</v>
      </c>
    </row>
    <row r="96" spans="1:11" ht="15" hidden="1" customHeight="1" x14ac:dyDescent="0.3">
      <c r="A96" s="105">
        <v>302</v>
      </c>
      <c r="B96" s="21" t="s">
        <v>191</v>
      </c>
      <c r="C96" s="21" t="s">
        <v>46</v>
      </c>
      <c r="D96" s="4" t="s">
        <v>261</v>
      </c>
      <c r="E96" s="74" t="s">
        <v>207</v>
      </c>
      <c r="F96" s="69" t="s">
        <v>264</v>
      </c>
      <c r="G96" s="46">
        <v>0</v>
      </c>
      <c r="H96" s="46">
        <v>0</v>
      </c>
      <c r="I96" s="46">
        <v>0</v>
      </c>
      <c r="J96" s="47">
        <f t="shared" si="5"/>
        <v>0</v>
      </c>
      <c r="K96" s="47">
        <f t="shared" si="6"/>
        <v>0</v>
      </c>
    </row>
    <row r="97" spans="1:11" ht="15" hidden="1" customHeight="1" x14ac:dyDescent="0.3">
      <c r="A97" s="105">
        <v>505</v>
      </c>
      <c r="B97" s="21" t="s">
        <v>198</v>
      </c>
      <c r="C97" s="21" t="s">
        <v>46</v>
      </c>
      <c r="D97" s="4" t="s">
        <v>261</v>
      </c>
      <c r="E97" s="125" t="s">
        <v>207</v>
      </c>
      <c r="F97" s="214" t="s">
        <v>263</v>
      </c>
      <c r="G97" s="46">
        <v>4256827.5199999996</v>
      </c>
      <c r="H97" s="46">
        <v>12026900.01</v>
      </c>
      <c r="I97" s="46">
        <v>9449300</v>
      </c>
      <c r="J97" s="47">
        <f t="shared" si="5"/>
        <v>2577600.0099999998</v>
      </c>
      <c r="K97" s="47">
        <f t="shared" si="6"/>
        <v>1679227.5099999998</v>
      </c>
    </row>
    <row r="98" spans="1:11" ht="15" hidden="1" customHeight="1" x14ac:dyDescent="0.3">
      <c r="A98" s="105">
        <v>107</v>
      </c>
      <c r="B98" s="21" t="s">
        <v>201</v>
      </c>
      <c r="C98" s="21" t="s">
        <v>46</v>
      </c>
      <c r="D98" s="4" t="s">
        <v>261</v>
      </c>
      <c r="E98" s="74" t="s">
        <v>207</v>
      </c>
      <c r="F98" s="71" t="s">
        <v>263</v>
      </c>
      <c r="G98" s="46">
        <v>3463617.71</v>
      </c>
      <c r="H98" s="46">
        <v>3649692.48</v>
      </c>
      <c r="I98" s="46">
        <v>1774699</v>
      </c>
      <c r="J98" s="47">
        <f t="shared" si="5"/>
        <v>1874993.48</v>
      </c>
      <c r="K98" s="47">
        <f t="shared" si="6"/>
        <v>1588624.23</v>
      </c>
    </row>
    <row r="99" spans="1:11" ht="15" hidden="1" customHeight="1" x14ac:dyDescent="0.3">
      <c r="A99" s="105">
        <v>172</v>
      </c>
      <c r="B99" s="21" t="s">
        <v>206</v>
      </c>
      <c r="C99" s="21" t="s">
        <v>46</v>
      </c>
      <c r="D99" s="4" t="s">
        <v>261</v>
      </c>
      <c r="E99" s="74" t="s">
        <v>207</v>
      </c>
      <c r="F99" s="71" t="s">
        <v>263</v>
      </c>
      <c r="G99" s="46">
        <v>1826433.38</v>
      </c>
      <c r="H99" s="46">
        <v>2163354.61</v>
      </c>
      <c r="I99" s="46">
        <v>432494.84</v>
      </c>
      <c r="J99" s="47">
        <f t="shared" si="5"/>
        <v>1730859.7699999998</v>
      </c>
      <c r="K99" s="47">
        <f t="shared" si="6"/>
        <v>95573.610000000102</v>
      </c>
    </row>
    <row r="100" spans="1:11" ht="15" hidden="1" customHeight="1" x14ac:dyDescent="0.3">
      <c r="A100" s="105">
        <v>1378</v>
      </c>
      <c r="B100" s="21" t="s">
        <v>209</v>
      </c>
      <c r="C100" s="21" t="s">
        <v>46</v>
      </c>
      <c r="D100" s="4" t="s">
        <v>261</v>
      </c>
      <c r="E100" s="74" t="s">
        <v>207</v>
      </c>
      <c r="F100" s="71" t="s">
        <v>265</v>
      </c>
      <c r="G100" s="46">
        <v>216314.74</v>
      </c>
      <c r="H100" s="46">
        <v>289864.11</v>
      </c>
      <c r="I100" s="46">
        <v>289864.11</v>
      </c>
      <c r="J100" s="47">
        <f t="shared" si="5"/>
        <v>0</v>
      </c>
      <c r="K100" s="47">
        <f t="shared" si="6"/>
        <v>216314.74</v>
      </c>
    </row>
    <row r="101" spans="1:11" ht="15" hidden="1" customHeight="1" x14ac:dyDescent="0.3">
      <c r="A101" s="105">
        <v>1241</v>
      </c>
      <c r="B101" s="21" t="s">
        <v>266</v>
      </c>
      <c r="C101" s="21" t="s">
        <v>46</v>
      </c>
      <c r="D101" s="4" t="s">
        <v>261</v>
      </c>
      <c r="E101" s="74" t="s">
        <v>207</v>
      </c>
      <c r="F101" s="71" t="s">
        <v>265</v>
      </c>
      <c r="G101" s="46">
        <v>218494.2</v>
      </c>
      <c r="H101" s="46">
        <v>20600</v>
      </c>
      <c r="I101" s="46">
        <v>0</v>
      </c>
      <c r="J101" s="47">
        <f t="shared" si="5"/>
        <v>20600</v>
      </c>
      <c r="K101" s="47">
        <f t="shared" si="6"/>
        <v>197894.2</v>
      </c>
    </row>
    <row r="102" spans="1:11" ht="15" hidden="1" customHeight="1" x14ac:dyDescent="0.3">
      <c r="A102" s="105">
        <v>440</v>
      </c>
      <c r="B102" s="21" t="s">
        <v>216</v>
      </c>
      <c r="C102" s="21" t="s">
        <v>46</v>
      </c>
      <c r="D102" s="4" t="s">
        <v>261</v>
      </c>
      <c r="E102" s="74" t="s">
        <v>207</v>
      </c>
      <c r="F102" s="71" t="s">
        <v>263</v>
      </c>
      <c r="G102" s="46">
        <v>3118867.74</v>
      </c>
      <c r="H102" s="46">
        <v>3118887.66</v>
      </c>
      <c r="I102" s="46">
        <v>183168</v>
      </c>
      <c r="J102" s="47">
        <f t="shared" si="5"/>
        <v>2935719.66</v>
      </c>
      <c r="K102" s="47">
        <f t="shared" si="6"/>
        <v>183148.08000000007</v>
      </c>
    </row>
    <row r="103" spans="1:11" ht="15" hidden="1" customHeight="1" x14ac:dyDescent="0.3">
      <c r="A103" s="105">
        <v>237</v>
      </c>
      <c r="B103" s="21" t="s">
        <v>219</v>
      </c>
      <c r="C103" s="21" t="s">
        <v>46</v>
      </c>
      <c r="D103" s="4" t="s">
        <v>261</v>
      </c>
      <c r="E103" s="74" t="s">
        <v>207</v>
      </c>
      <c r="F103" s="71" t="s">
        <v>263</v>
      </c>
      <c r="G103" s="46">
        <v>2040939.4</v>
      </c>
      <c r="H103" s="46">
        <v>2194601.5299999998</v>
      </c>
      <c r="I103" s="46">
        <v>0</v>
      </c>
      <c r="J103" s="47">
        <f t="shared" si="5"/>
        <v>2194601.5299999998</v>
      </c>
      <c r="K103" s="47">
        <f t="shared" si="6"/>
        <v>0</v>
      </c>
    </row>
    <row r="104" spans="1:11" ht="15" hidden="1" customHeight="1" x14ac:dyDescent="0.3">
      <c r="A104" s="105">
        <v>1920</v>
      </c>
      <c r="B104" s="21" t="s">
        <v>225</v>
      </c>
      <c r="C104" s="21" t="s">
        <v>46</v>
      </c>
      <c r="D104" s="4" t="s">
        <v>261</v>
      </c>
      <c r="E104" s="74" t="s">
        <v>207</v>
      </c>
      <c r="F104" s="69" t="s">
        <v>262</v>
      </c>
      <c r="G104" s="46">
        <v>126580.73</v>
      </c>
      <c r="H104" s="46">
        <v>86268</v>
      </c>
      <c r="I104" s="46">
        <v>86268</v>
      </c>
      <c r="J104" s="47">
        <f t="shared" si="5"/>
        <v>0</v>
      </c>
      <c r="K104" s="47">
        <f t="shared" si="6"/>
        <v>126580.73</v>
      </c>
    </row>
    <row r="105" spans="1:11" ht="15" hidden="1" customHeight="1" x14ac:dyDescent="0.3">
      <c r="A105" s="105">
        <v>1018</v>
      </c>
      <c r="B105" s="21" t="s">
        <v>267</v>
      </c>
      <c r="C105" s="21" t="s">
        <v>46</v>
      </c>
      <c r="D105" s="4" t="s">
        <v>268</v>
      </c>
      <c r="E105" s="73" t="s">
        <v>185</v>
      </c>
      <c r="F105" s="73" t="s">
        <v>269</v>
      </c>
      <c r="G105" s="46">
        <v>174474.9</v>
      </c>
      <c r="H105" s="46">
        <v>0</v>
      </c>
      <c r="I105" s="46">
        <v>0</v>
      </c>
      <c r="J105" s="46">
        <v>0</v>
      </c>
      <c r="K105" s="46">
        <v>174474.9</v>
      </c>
    </row>
    <row r="106" spans="1:11" ht="15" hidden="1" customHeight="1" x14ac:dyDescent="0.3">
      <c r="A106" s="105">
        <v>2021</v>
      </c>
      <c r="B106" s="21" t="s">
        <v>182</v>
      </c>
      <c r="C106" s="21" t="s">
        <v>46</v>
      </c>
      <c r="D106" s="4" t="s">
        <v>268</v>
      </c>
      <c r="E106" s="74" t="s">
        <v>185</v>
      </c>
      <c r="F106" s="73" t="s">
        <v>269</v>
      </c>
      <c r="G106" s="46">
        <v>36954.120000000003</v>
      </c>
      <c r="H106" s="46">
        <v>28681</v>
      </c>
      <c r="I106" s="46">
        <v>28681</v>
      </c>
      <c r="J106" s="46">
        <v>0</v>
      </c>
      <c r="K106" s="46">
        <v>36954.120000000003</v>
      </c>
    </row>
    <row r="107" spans="1:11" ht="15" hidden="1" customHeight="1" x14ac:dyDescent="0.3">
      <c r="A107" s="105">
        <v>363</v>
      </c>
      <c r="B107" s="21" t="s">
        <v>188</v>
      </c>
      <c r="C107" s="21" t="s">
        <v>46</v>
      </c>
      <c r="D107" s="4" t="s">
        <v>268</v>
      </c>
      <c r="E107" s="74" t="s">
        <v>185</v>
      </c>
      <c r="F107" s="73" t="s">
        <v>269</v>
      </c>
      <c r="G107" s="46">
        <v>804834.93</v>
      </c>
      <c r="H107" s="46">
        <v>957204.83</v>
      </c>
      <c r="I107" s="46">
        <v>0</v>
      </c>
      <c r="J107" s="46">
        <v>957204.83</v>
      </c>
      <c r="K107" s="46">
        <v>-152369.9</v>
      </c>
    </row>
    <row r="108" spans="1:11" ht="15" hidden="1" customHeight="1" x14ac:dyDescent="0.3">
      <c r="A108" s="105">
        <v>298</v>
      </c>
      <c r="B108" s="21" t="s">
        <v>191</v>
      </c>
      <c r="C108" s="21" t="s">
        <v>46</v>
      </c>
      <c r="D108" s="4" t="s">
        <v>268</v>
      </c>
      <c r="E108" s="74" t="s">
        <v>185</v>
      </c>
      <c r="F108" s="73" t="s">
        <v>269</v>
      </c>
      <c r="G108" s="46">
        <v>0</v>
      </c>
      <c r="H108" s="46">
        <v>0</v>
      </c>
      <c r="I108" s="46">
        <v>0</v>
      </c>
      <c r="J108" s="46">
        <v>0</v>
      </c>
      <c r="K108" s="46" t="s">
        <v>196</v>
      </c>
    </row>
    <row r="109" spans="1:11" ht="15" hidden="1" customHeight="1" x14ac:dyDescent="0.3">
      <c r="A109" s="105">
        <v>501</v>
      </c>
      <c r="B109" s="21" t="s">
        <v>198</v>
      </c>
      <c r="C109" s="21" t="s">
        <v>46</v>
      </c>
      <c r="D109" s="4" t="s">
        <v>268</v>
      </c>
      <c r="E109" s="74" t="s">
        <v>185</v>
      </c>
      <c r="F109" s="73" t="s">
        <v>269</v>
      </c>
      <c r="G109" s="46">
        <v>1738619.57</v>
      </c>
      <c r="H109" s="46">
        <v>1744300.53</v>
      </c>
      <c r="I109" s="46">
        <v>531600</v>
      </c>
      <c r="J109" s="46">
        <v>1212700</v>
      </c>
      <c r="K109" s="46">
        <v>525919.56999999995</v>
      </c>
    </row>
    <row r="110" spans="1:11" ht="15" hidden="1" customHeight="1" x14ac:dyDescent="0.3">
      <c r="A110" s="105">
        <v>1038</v>
      </c>
      <c r="B110" s="21" t="s">
        <v>270</v>
      </c>
      <c r="C110" s="21" t="s">
        <v>46</v>
      </c>
      <c r="D110" s="4" t="s">
        <v>268</v>
      </c>
      <c r="E110" s="74" t="s">
        <v>185</v>
      </c>
      <c r="F110" s="73" t="s">
        <v>269</v>
      </c>
      <c r="G110" s="46">
        <v>455031.92</v>
      </c>
      <c r="H110" s="46">
        <v>0</v>
      </c>
      <c r="I110" s="46">
        <v>0</v>
      </c>
      <c r="J110" s="46">
        <v>0</v>
      </c>
      <c r="K110" s="46">
        <v>455031.92</v>
      </c>
    </row>
    <row r="111" spans="1:11" ht="15" hidden="1" customHeight="1" x14ac:dyDescent="0.3">
      <c r="A111" s="105">
        <v>103</v>
      </c>
      <c r="B111" s="21" t="s">
        <v>201</v>
      </c>
      <c r="C111" s="21" t="s">
        <v>46</v>
      </c>
      <c r="D111" s="4" t="s">
        <v>268</v>
      </c>
      <c r="E111" s="74" t="s">
        <v>185</v>
      </c>
      <c r="F111" s="73" t="s">
        <v>269</v>
      </c>
      <c r="G111" s="46">
        <v>219466.8</v>
      </c>
      <c r="H111" s="46">
        <v>413251.44</v>
      </c>
      <c r="I111" s="46">
        <v>0</v>
      </c>
      <c r="J111" s="46">
        <f>H111-I111</f>
        <v>413251.44</v>
      </c>
      <c r="K111" s="46">
        <f>G111-J111</f>
        <v>-193784.64</v>
      </c>
    </row>
    <row r="112" spans="1:11" ht="15" hidden="1" customHeight="1" x14ac:dyDescent="0.3">
      <c r="A112" s="105">
        <v>168</v>
      </c>
      <c r="B112" s="21" t="s">
        <v>206</v>
      </c>
      <c r="C112" s="21" t="s">
        <v>46</v>
      </c>
      <c r="D112" s="4" t="s">
        <v>268</v>
      </c>
      <c r="E112" s="74" t="s">
        <v>185</v>
      </c>
      <c r="F112" s="73" t="s">
        <v>269</v>
      </c>
      <c r="G112" s="46">
        <v>0</v>
      </c>
      <c r="H112" s="46">
        <v>0</v>
      </c>
      <c r="I112" s="46">
        <v>0</v>
      </c>
      <c r="J112" s="46">
        <v>0</v>
      </c>
      <c r="K112" s="46">
        <v>0</v>
      </c>
    </row>
    <row r="113" spans="1:11" ht="15" hidden="1" customHeight="1" x14ac:dyDescent="0.3">
      <c r="A113" s="105">
        <v>1318</v>
      </c>
      <c r="B113" s="21" t="s">
        <v>209</v>
      </c>
      <c r="C113" s="21" t="s">
        <v>46</v>
      </c>
      <c r="D113" s="4" t="s">
        <v>268</v>
      </c>
      <c r="E113" s="74" t="s">
        <v>185</v>
      </c>
      <c r="F113" s="73" t="s">
        <v>269</v>
      </c>
      <c r="G113" s="46">
        <v>51110.66</v>
      </c>
      <c r="H113" s="46">
        <v>60172.08</v>
      </c>
      <c r="I113" s="46">
        <v>0</v>
      </c>
      <c r="J113" s="46">
        <v>60172.08</v>
      </c>
      <c r="K113" s="46">
        <v>-9061.42</v>
      </c>
    </row>
    <row r="114" spans="1:11" ht="15" hidden="1" customHeight="1" x14ac:dyDescent="0.3">
      <c r="A114" s="105">
        <v>436</v>
      </c>
      <c r="B114" s="21" t="s">
        <v>216</v>
      </c>
      <c r="C114" s="21" t="s">
        <v>46</v>
      </c>
      <c r="D114" s="4" t="s">
        <v>268</v>
      </c>
      <c r="E114" s="74" t="s">
        <v>185</v>
      </c>
      <c r="F114" s="73" t="s">
        <v>269</v>
      </c>
      <c r="G114" s="46">
        <v>2006229.19</v>
      </c>
      <c r="H114" s="46">
        <v>2000000</v>
      </c>
      <c r="I114" s="46">
        <v>125000</v>
      </c>
      <c r="J114" s="46">
        <v>1875000</v>
      </c>
      <c r="K114" s="46">
        <v>131229.19</v>
      </c>
    </row>
    <row r="115" spans="1:11" ht="15" hidden="1" customHeight="1" x14ac:dyDescent="0.3">
      <c r="A115" s="105">
        <v>233</v>
      </c>
      <c r="B115" s="21" t="s">
        <v>219</v>
      </c>
      <c r="C115" s="21" t="s">
        <v>46</v>
      </c>
      <c r="D115" s="4" t="s">
        <v>268</v>
      </c>
      <c r="E115" s="74" t="s">
        <v>185</v>
      </c>
      <c r="F115" s="73" t="s">
        <v>269</v>
      </c>
      <c r="G115" s="73">
        <v>0</v>
      </c>
      <c r="H115" s="46">
        <v>0</v>
      </c>
      <c r="I115" s="46">
        <v>0</v>
      </c>
      <c r="J115" s="46">
        <v>0</v>
      </c>
      <c r="K115" s="46">
        <v>0</v>
      </c>
    </row>
    <row r="116" spans="1:11" ht="15" hidden="1" customHeight="1" x14ac:dyDescent="0.3">
      <c r="A116" s="105">
        <v>2040</v>
      </c>
      <c r="B116" s="21" t="s">
        <v>225</v>
      </c>
      <c r="C116" s="21" t="s">
        <v>46</v>
      </c>
      <c r="D116" s="4" t="s">
        <v>268</v>
      </c>
      <c r="E116" s="74" t="s">
        <v>185</v>
      </c>
      <c r="F116" s="73" t="s">
        <v>269</v>
      </c>
      <c r="G116" s="46">
        <v>36954.120000000003</v>
      </c>
      <c r="H116" s="46">
        <v>0</v>
      </c>
      <c r="I116" s="46">
        <v>0</v>
      </c>
      <c r="J116" s="46">
        <v>0</v>
      </c>
      <c r="K116" s="46">
        <v>36954.120000000003</v>
      </c>
    </row>
    <row r="117" spans="1:11" ht="15" hidden="1" customHeight="1" x14ac:dyDescent="0.3">
      <c r="A117" s="105">
        <v>608</v>
      </c>
      <c r="B117" s="21" t="s">
        <v>271</v>
      </c>
      <c r="C117" s="21" t="s">
        <v>46</v>
      </c>
      <c r="D117" s="4" t="s">
        <v>268</v>
      </c>
      <c r="E117" s="74" t="s">
        <v>185</v>
      </c>
      <c r="F117" s="73" t="s">
        <v>269</v>
      </c>
      <c r="G117" s="46">
        <v>248214.67</v>
      </c>
      <c r="H117" s="46">
        <v>202400</v>
      </c>
      <c r="I117" s="46">
        <v>0</v>
      </c>
      <c r="J117" s="46">
        <v>0</v>
      </c>
      <c r="K117" s="46">
        <f>G117-H117</f>
        <v>45814.670000000013</v>
      </c>
    </row>
    <row r="118" spans="1:11" ht="15" hidden="1" customHeight="1" x14ac:dyDescent="0.3">
      <c r="A118" s="105">
        <v>998</v>
      </c>
      <c r="B118" s="21" t="s">
        <v>272</v>
      </c>
      <c r="C118" s="21" t="s">
        <v>46</v>
      </c>
      <c r="D118" s="4" t="s">
        <v>268</v>
      </c>
      <c r="E118" s="74" t="s">
        <v>185</v>
      </c>
      <c r="F118" s="73" t="s">
        <v>269</v>
      </c>
      <c r="G118" s="46">
        <v>174474.9</v>
      </c>
      <c r="H118" s="46">
        <v>194451.96</v>
      </c>
      <c r="I118" s="46">
        <v>159952.4</v>
      </c>
      <c r="J118" s="46">
        <v>34499.56</v>
      </c>
      <c r="K118" s="46">
        <f>G118-J118</f>
        <v>139975.34</v>
      </c>
    </row>
    <row r="119" spans="1:11" ht="15" hidden="1" customHeight="1" x14ac:dyDescent="0.3">
      <c r="A119" s="105">
        <v>2398</v>
      </c>
      <c r="B119" s="21" t="s">
        <v>182</v>
      </c>
      <c r="C119" s="21" t="s">
        <v>46</v>
      </c>
      <c r="D119" s="4" t="s">
        <v>273</v>
      </c>
      <c r="E119" s="73" t="s">
        <v>274</v>
      </c>
      <c r="F119" s="67" t="s">
        <v>275</v>
      </c>
      <c r="G119" s="87" t="s">
        <v>276</v>
      </c>
      <c r="H119" s="87" t="s">
        <v>277</v>
      </c>
      <c r="I119" s="87" t="s">
        <v>222</v>
      </c>
      <c r="J119" s="87" t="s">
        <v>277</v>
      </c>
      <c r="K119" s="87" t="s">
        <v>222</v>
      </c>
    </row>
    <row r="120" spans="1:11" ht="15" hidden="1" customHeight="1" x14ac:dyDescent="0.3">
      <c r="A120" s="105">
        <v>364</v>
      </c>
      <c r="B120" s="21" t="s">
        <v>188</v>
      </c>
      <c r="C120" s="21" t="s">
        <v>46</v>
      </c>
      <c r="D120" s="4" t="s">
        <v>273</v>
      </c>
      <c r="E120" s="74" t="s">
        <v>274</v>
      </c>
      <c r="F120" s="69" t="s">
        <v>275</v>
      </c>
      <c r="G120" s="96" t="s">
        <v>278</v>
      </c>
      <c r="H120" s="96" t="s">
        <v>279</v>
      </c>
      <c r="I120" s="96" t="s">
        <v>222</v>
      </c>
      <c r="J120" s="96" t="s">
        <v>279</v>
      </c>
      <c r="K120" s="98" t="s">
        <v>280</v>
      </c>
    </row>
    <row r="121" spans="1:11" ht="15" hidden="1" customHeight="1" x14ac:dyDescent="0.3">
      <c r="A121" s="105">
        <v>299</v>
      </c>
      <c r="B121" s="21" t="s">
        <v>191</v>
      </c>
      <c r="C121" s="21" t="s">
        <v>46</v>
      </c>
      <c r="D121" s="4" t="s">
        <v>273</v>
      </c>
      <c r="E121" s="74" t="s">
        <v>274</v>
      </c>
      <c r="F121" s="69" t="s">
        <v>275</v>
      </c>
      <c r="G121" s="96" t="s">
        <v>281</v>
      </c>
      <c r="H121" s="96" t="s">
        <v>282</v>
      </c>
      <c r="I121" s="96" t="s">
        <v>222</v>
      </c>
      <c r="J121" s="97" t="s">
        <v>282</v>
      </c>
      <c r="K121" s="98" t="s">
        <v>283</v>
      </c>
    </row>
    <row r="122" spans="1:11" ht="15" hidden="1" customHeight="1" x14ac:dyDescent="0.3">
      <c r="A122" s="105">
        <v>766</v>
      </c>
      <c r="B122" s="21" t="s">
        <v>284</v>
      </c>
      <c r="C122" s="21" t="s">
        <v>46</v>
      </c>
      <c r="D122" s="4" t="s">
        <v>273</v>
      </c>
      <c r="E122" s="74" t="s">
        <v>274</v>
      </c>
      <c r="F122" s="69" t="s">
        <v>275</v>
      </c>
      <c r="G122" s="96" t="s">
        <v>285</v>
      </c>
      <c r="H122" s="96" t="s">
        <v>286</v>
      </c>
      <c r="I122" s="96" t="s">
        <v>222</v>
      </c>
      <c r="J122" s="96" t="s">
        <v>286</v>
      </c>
      <c r="K122" s="98" t="s">
        <v>287</v>
      </c>
    </row>
    <row r="123" spans="1:11" ht="15" hidden="1" customHeight="1" x14ac:dyDescent="0.3">
      <c r="A123" s="105">
        <v>502</v>
      </c>
      <c r="B123" s="21" t="s">
        <v>198</v>
      </c>
      <c r="C123" s="21" t="s">
        <v>46</v>
      </c>
      <c r="D123" s="4" t="s">
        <v>273</v>
      </c>
      <c r="E123" s="74" t="s">
        <v>274</v>
      </c>
      <c r="F123" s="69" t="s">
        <v>275</v>
      </c>
      <c r="G123" s="96" t="s">
        <v>288</v>
      </c>
      <c r="H123" s="96" t="s">
        <v>289</v>
      </c>
      <c r="I123" s="96" t="s">
        <v>222</v>
      </c>
      <c r="J123" s="96" t="s">
        <v>289</v>
      </c>
      <c r="K123" s="97" t="s">
        <v>290</v>
      </c>
    </row>
    <row r="124" spans="1:11" ht="15" hidden="1" customHeight="1" x14ac:dyDescent="0.3">
      <c r="A124" s="105">
        <v>104</v>
      </c>
      <c r="B124" s="21" t="s">
        <v>201</v>
      </c>
      <c r="C124" s="21" t="s">
        <v>46</v>
      </c>
      <c r="D124" s="4" t="s">
        <v>273</v>
      </c>
      <c r="E124" s="74" t="s">
        <v>274</v>
      </c>
      <c r="F124" s="69" t="s">
        <v>275</v>
      </c>
      <c r="G124" s="96" t="s">
        <v>291</v>
      </c>
      <c r="H124" s="96" t="s">
        <v>222</v>
      </c>
      <c r="I124" s="96" t="s">
        <v>222</v>
      </c>
      <c r="J124" s="97" t="s">
        <v>222</v>
      </c>
      <c r="K124" s="96" t="s">
        <v>291</v>
      </c>
    </row>
    <row r="125" spans="1:11" ht="15" hidden="1" customHeight="1" x14ac:dyDescent="0.3">
      <c r="A125" s="105">
        <v>169</v>
      </c>
      <c r="B125" s="21" t="s">
        <v>206</v>
      </c>
      <c r="C125" s="21" t="s">
        <v>46</v>
      </c>
      <c r="D125" s="4" t="s">
        <v>273</v>
      </c>
      <c r="E125" s="74" t="s">
        <v>274</v>
      </c>
      <c r="F125" s="69" t="s">
        <v>275</v>
      </c>
      <c r="G125" s="96" t="s">
        <v>292</v>
      </c>
      <c r="H125" s="96" t="s">
        <v>293</v>
      </c>
      <c r="I125" s="96" t="s">
        <v>222</v>
      </c>
      <c r="J125" s="96" t="s">
        <v>293</v>
      </c>
      <c r="K125" s="98" t="s">
        <v>294</v>
      </c>
    </row>
    <row r="126" spans="1:11" ht="15" hidden="1" customHeight="1" x14ac:dyDescent="0.3">
      <c r="A126" s="105">
        <v>1698</v>
      </c>
      <c r="B126" s="21" t="s">
        <v>209</v>
      </c>
      <c r="C126" s="21" t="s">
        <v>46</v>
      </c>
      <c r="D126" s="4" t="s">
        <v>273</v>
      </c>
      <c r="E126" s="74" t="s">
        <v>274</v>
      </c>
      <c r="F126" s="69" t="s">
        <v>275</v>
      </c>
      <c r="G126" s="96" t="s">
        <v>295</v>
      </c>
      <c r="H126" s="96" t="s">
        <v>222</v>
      </c>
      <c r="I126" s="96" t="s">
        <v>222</v>
      </c>
      <c r="J126" s="97" t="s">
        <v>222</v>
      </c>
      <c r="K126" s="97" t="s">
        <v>295</v>
      </c>
    </row>
    <row r="127" spans="1:11" ht="15" hidden="1" customHeight="1" x14ac:dyDescent="0.3">
      <c r="A127" s="105">
        <v>437</v>
      </c>
      <c r="B127" s="21" t="s">
        <v>216</v>
      </c>
      <c r="C127" s="21" t="s">
        <v>46</v>
      </c>
      <c r="D127" s="4" t="s">
        <v>273</v>
      </c>
      <c r="E127" s="74" t="s">
        <v>274</v>
      </c>
      <c r="F127" s="69" t="s">
        <v>275</v>
      </c>
      <c r="G127" s="96" t="s">
        <v>296</v>
      </c>
      <c r="H127" s="96" t="s">
        <v>297</v>
      </c>
      <c r="I127" s="96" t="s">
        <v>222</v>
      </c>
      <c r="J127" s="97" t="s">
        <v>297</v>
      </c>
      <c r="K127" s="98" t="s">
        <v>298</v>
      </c>
    </row>
    <row r="128" spans="1:11" ht="15" hidden="1" customHeight="1" x14ac:dyDescent="0.3">
      <c r="A128" s="105">
        <v>234</v>
      </c>
      <c r="B128" s="21" t="s">
        <v>219</v>
      </c>
      <c r="C128" s="21" t="s">
        <v>46</v>
      </c>
      <c r="D128" s="4" t="s">
        <v>273</v>
      </c>
      <c r="E128" s="74" t="s">
        <v>274</v>
      </c>
      <c r="F128" s="69" t="s">
        <v>275</v>
      </c>
      <c r="G128" s="96" t="s">
        <v>299</v>
      </c>
      <c r="H128" s="96" t="s">
        <v>300</v>
      </c>
      <c r="I128" s="96" t="s">
        <v>222</v>
      </c>
      <c r="J128" s="97" t="s">
        <v>300</v>
      </c>
      <c r="K128" s="98" t="s">
        <v>301</v>
      </c>
    </row>
    <row r="129" spans="1:11" ht="15" hidden="1" customHeight="1" x14ac:dyDescent="0.3">
      <c r="A129" s="105">
        <v>2198</v>
      </c>
      <c r="B129" s="21" t="s">
        <v>225</v>
      </c>
      <c r="C129" s="21" t="s">
        <v>46</v>
      </c>
      <c r="D129" s="4" t="s">
        <v>273</v>
      </c>
      <c r="E129" s="74" t="s">
        <v>274</v>
      </c>
      <c r="F129" s="69" t="s">
        <v>275</v>
      </c>
      <c r="G129" s="96" t="s">
        <v>302</v>
      </c>
      <c r="H129" s="96" t="s">
        <v>222</v>
      </c>
      <c r="I129" s="96" t="s">
        <v>222</v>
      </c>
      <c r="J129" s="97" t="s">
        <v>222</v>
      </c>
      <c r="K129" s="97" t="s">
        <v>302</v>
      </c>
    </row>
    <row r="130" spans="1:11" ht="15" hidden="1" customHeight="1" x14ac:dyDescent="0.3">
      <c r="A130" s="105">
        <v>1979</v>
      </c>
      <c r="B130" s="21" t="s">
        <v>182</v>
      </c>
      <c r="C130" s="21" t="s">
        <v>46</v>
      </c>
      <c r="D130" s="4" t="s">
        <v>303</v>
      </c>
      <c r="E130" s="4" t="s">
        <v>192</v>
      </c>
      <c r="F130" s="67" t="s">
        <v>304</v>
      </c>
      <c r="G130" s="50">
        <v>16712.189999999999</v>
      </c>
      <c r="H130" s="46">
        <v>19516</v>
      </c>
      <c r="I130" s="50">
        <v>19516</v>
      </c>
      <c r="J130" s="47">
        <f t="shared" ref="J130:J140" si="7">+H130-I130</f>
        <v>0</v>
      </c>
      <c r="K130" s="47">
        <f>+G130-J130</f>
        <v>16712.189999999999</v>
      </c>
    </row>
    <row r="131" spans="1:11" ht="15" hidden="1" customHeight="1" x14ac:dyDescent="0.3">
      <c r="A131" s="105">
        <v>368</v>
      </c>
      <c r="B131" s="21" t="s">
        <v>188</v>
      </c>
      <c r="C131" s="21" t="s">
        <v>46</v>
      </c>
      <c r="D131" s="4" t="s">
        <v>303</v>
      </c>
      <c r="E131" s="4" t="s">
        <v>192</v>
      </c>
      <c r="F131" s="69" t="s">
        <v>304</v>
      </c>
      <c r="G131" s="50">
        <v>849751.25</v>
      </c>
      <c r="H131" s="46">
        <v>843600.72</v>
      </c>
      <c r="I131" s="50">
        <v>0</v>
      </c>
      <c r="J131" s="47">
        <f t="shared" si="7"/>
        <v>843600.72</v>
      </c>
      <c r="K131" s="47">
        <f>+G131-J131</f>
        <v>6150.5300000000279</v>
      </c>
    </row>
    <row r="132" spans="1:11" ht="15" hidden="1" customHeight="1" x14ac:dyDescent="0.3">
      <c r="A132" s="105">
        <v>303</v>
      </c>
      <c r="B132" s="21" t="s">
        <v>191</v>
      </c>
      <c r="C132" s="21" t="s">
        <v>46</v>
      </c>
      <c r="D132" s="4" t="s">
        <v>303</v>
      </c>
      <c r="E132" s="4" t="s">
        <v>192</v>
      </c>
      <c r="F132" s="69" t="s">
        <v>304</v>
      </c>
      <c r="G132" s="50">
        <v>234089.32</v>
      </c>
      <c r="H132" s="46">
        <v>239734.55</v>
      </c>
      <c r="I132" s="50">
        <v>239734.55</v>
      </c>
      <c r="J132" s="47">
        <f t="shared" si="7"/>
        <v>0</v>
      </c>
      <c r="K132" s="47">
        <f>+G132-J132</f>
        <v>234089.32</v>
      </c>
    </row>
    <row r="133" spans="1:11" ht="15" hidden="1" customHeight="1" x14ac:dyDescent="0.3">
      <c r="A133" s="105">
        <v>506</v>
      </c>
      <c r="B133" s="21" t="s">
        <v>198</v>
      </c>
      <c r="C133" s="21" t="s">
        <v>46</v>
      </c>
      <c r="D133" s="4" t="s">
        <v>303</v>
      </c>
      <c r="E133" s="4" t="s">
        <v>192</v>
      </c>
      <c r="F133" s="69" t="s">
        <v>304</v>
      </c>
      <c r="G133" s="50">
        <v>585004.13339999993</v>
      </c>
      <c r="H133" s="46">
        <v>619761.54</v>
      </c>
      <c r="I133" s="50">
        <v>0</v>
      </c>
      <c r="J133" s="47">
        <f t="shared" si="7"/>
        <v>619761.54</v>
      </c>
      <c r="K133" s="208">
        <v>0</v>
      </c>
    </row>
    <row r="134" spans="1:11" ht="15" hidden="1" customHeight="1" x14ac:dyDescent="0.3">
      <c r="A134" s="105">
        <v>108</v>
      </c>
      <c r="B134" s="21" t="s">
        <v>201</v>
      </c>
      <c r="C134" s="21" t="s">
        <v>46</v>
      </c>
      <c r="D134" s="4" t="s">
        <v>303</v>
      </c>
      <c r="E134" s="4" t="s">
        <v>192</v>
      </c>
      <c r="F134" s="69" t="s">
        <v>304</v>
      </c>
      <c r="G134" s="50">
        <v>253820.45</v>
      </c>
      <c r="H134" s="46">
        <v>275369.81</v>
      </c>
      <c r="I134" s="50">
        <v>17150</v>
      </c>
      <c r="J134" s="47">
        <f t="shared" si="7"/>
        <v>258219.81</v>
      </c>
      <c r="K134" s="208">
        <v>0</v>
      </c>
    </row>
    <row r="135" spans="1:11" ht="15" hidden="1" customHeight="1" x14ac:dyDescent="0.3">
      <c r="A135" s="105">
        <v>173</v>
      </c>
      <c r="B135" s="21" t="s">
        <v>206</v>
      </c>
      <c r="C135" s="21" t="s">
        <v>46</v>
      </c>
      <c r="D135" s="4" t="s">
        <v>303</v>
      </c>
      <c r="E135" s="4" t="s">
        <v>192</v>
      </c>
      <c r="F135" s="69" t="s">
        <v>304</v>
      </c>
      <c r="G135" s="50">
        <v>334743.18</v>
      </c>
      <c r="H135" s="46">
        <v>0</v>
      </c>
      <c r="I135" s="50">
        <v>0</v>
      </c>
      <c r="J135" s="47">
        <f t="shared" si="7"/>
        <v>0</v>
      </c>
      <c r="K135" s="47">
        <f>+G135-J135</f>
        <v>334743.18</v>
      </c>
    </row>
    <row r="136" spans="1:11" ht="15" hidden="1" customHeight="1" x14ac:dyDescent="0.3">
      <c r="A136" s="105">
        <v>394</v>
      </c>
      <c r="B136" s="21" t="s">
        <v>305</v>
      </c>
      <c r="C136" s="21" t="s">
        <v>46</v>
      </c>
      <c r="D136" s="4" t="s">
        <v>303</v>
      </c>
      <c r="E136" s="4" t="s">
        <v>192</v>
      </c>
      <c r="F136" s="69" t="s">
        <v>304</v>
      </c>
      <c r="G136" s="50">
        <v>249574.51</v>
      </c>
      <c r="H136" s="46">
        <v>250975.53</v>
      </c>
      <c r="I136" s="50">
        <v>70975.53</v>
      </c>
      <c r="J136" s="47">
        <f t="shared" si="7"/>
        <v>180000</v>
      </c>
      <c r="K136" s="47">
        <f>+G136-J136</f>
        <v>69574.510000000009</v>
      </c>
    </row>
    <row r="137" spans="1:11" ht="15" hidden="1" customHeight="1" x14ac:dyDescent="0.3">
      <c r="A137" s="105">
        <v>1458</v>
      </c>
      <c r="B137" s="21" t="s">
        <v>209</v>
      </c>
      <c r="C137" s="21" t="s">
        <v>46</v>
      </c>
      <c r="D137" s="4" t="s">
        <v>303</v>
      </c>
      <c r="E137" s="4" t="s">
        <v>192</v>
      </c>
      <c r="F137" s="69" t="s">
        <v>304</v>
      </c>
      <c r="G137" s="50">
        <v>25444.78</v>
      </c>
      <c r="H137" s="46">
        <v>43424.77</v>
      </c>
      <c r="I137" s="50">
        <v>43424.77</v>
      </c>
      <c r="J137" s="47">
        <f t="shared" si="7"/>
        <v>0</v>
      </c>
      <c r="K137" s="47">
        <f>+G137-J137</f>
        <v>25444.78</v>
      </c>
    </row>
    <row r="138" spans="1:11" ht="15" hidden="1" customHeight="1" x14ac:dyDescent="0.3">
      <c r="A138" s="105">
        <v>441</v>
      </c>
      <c r="B138" s="21" t="s">
        <v>216</v>
      </c>
      <c r="C138" s="21" t="s">
        <v>46</v>
      </c>
      <c r="D138" s="4" t="s">
        <v>303</v>
      </c>
      <c r="E138" s="4" t="s">
        <v>192</v>
      </c>
      <c r="F138" s="69" t="s">
        <v>304</v>
      </c>
      <c r="G138" s="50">
        <v>748348.12</v>
      </c>
      <c r="H138" s="46">
        <v>750752.86</v>
      </c>
      <c r="I138" s="50">
        <v>346177.54</v>
      </c>
      <c r="J138" s="47">
        <f t="shared" si="7"/>
        <v>404575.32</v>
      </c>
      <c r="K138" s="47">
        <f>+G138-J138</f>
        <v>343772.8</v>
      </c>
    </row>
    <row r="139" spans="1:11" ht="15" hidden="1" customHeight="1" x14ac:dyDescent="0.3">
      <c r="A139" s="105">
        <v>238</v>
      </c>
      <c r="B139" s="21" t="s">
        <v>219</v>
      </c>
      <c r="C139" s="21" t="s">
        <v>46</v>
      </c>
      <c r="D139" s="4" t="s">
        <v>303</v>
      </c>
      <c r="E139" s="4" t="s">
        <v>192</v>
      </c>
      <c r="F139" s="69" t="s">
        <v>304</v>
      </c>
      <c r="G139" s="50">
        <v>253820.45</v>
      </c>
      <c r="H139" s="46">
        <v>345950</v>
      </c>
      <c r="I139" s="50">
        <v>20000</v>
      </c>
      <c r="J139" s="47">
        <f t="shared" si="7"/>
        <v>325950</v>
      </c>
      <c r="K139" s="208">
        <v>0</v>
      </c>
    </row>
    <row r="140" spans="1:11" ht="15" hidden="1" customHeight="1" x14ac:dyDescent="0.3">
      <c r="A140" s="105">
        <v>1960</v>
      </c>
      <c r="B140" s="21" t="s">
        <v>225</v>
      </c>
      <c r="C140" s="21" t="s">
        <v>46</v>
      </c>
      <c r="D140" s="4" t="s">
        <v>303</v>
      </c>
      <c r="E140" s="4" t="s">
        <v>192</v>
      </c>
      <c r="F140" s="69" t="s">
        <v>304</v>
      </c>
      <c r="G140" s="50">
        <v>16712.189999999999</v>
      </c>
      <c r="H140" s="46">
        <v>0</v>
      </c>
      <c r="I140" s="50">
        <v>0</v>
      </c>
      <c r="J140" s="47">
        <f t="shared" si="7"/>
        <v>0</v>
      </c>
      <c r="K140" s="47">
        <f>+G140-J140</f>
        <v>16712.189999999999</v>
      </c>
    </row>
    <row r="141" spans="1:11" ht="15" hidden="1" customHeight="1" x14ac:dyDescent="0.3">
      <c r="A141" s="105">
        <v>1945</v>
      </c>
      <c r="B141" s="21" t="s">
        <v>182</v>
      </c>
      <c r="C141" s="21" t="s">
        <v>46</v>
      </c>
      <c r="D141" s="4" t="s">
        <v>306</v>
      </c>
      <c r="E141" s="65" t="s">
        <v>226</v>
      </c>
      <c r="F141" s="92" t="s">
        <v>307</v>
      </c>
      <c r="G141" s="111">
        <v>43561.81</v>
      </c>
      <c r="H141" s="108">
        <v>49571</v>
      </c>
      <c r="I141" s="112">
        <v>0</v>
      </c>
      <c r="J141" s="47">
        <f>H141-I141</f>
        <v>49571</v>
      </c>
      <c r="K141" s="47">
        <f>IF(G141-J141&gt;0,G141-J141,0)</f>
        <v>0</v>
      </c>
    </row>
    <row r="142" spans="1:11" ht="15" hidden="1" customHeight="1" x14ac:dyDescent="0.3">
      <c r="A142" s="105">
        <v>369</v>
      </c>
      <c r="B142" s="21" t="s">
        <v>188</v>
      </c>
      <c r="C142" s="21" t="s">
        <v>46</v>
      </c>
      <c r="D142" s="4" t="s">
        <v>306</v>
      </c>
      <c r="E142" s="65" t="s">
        <v>226</v>
      </c>
      <c r="F142" s="92" t="s">
        <v>307</v>
      </c>
      <c r="G142" s="111">
        <v>1364406.95</v>
      </c>
      <c r="H142" s="108">
        <v>1393542.8</v>
      </c>
      <c r="I142" s="112">
        <v>0</v>
      </c>
      <c r="J142" s="47">
        <f t="shared" ref="J142:J151" si="8">H142-I142</f>
        <v>1393542.8</v>
      </c>
      <c r="K142" s="47">
        <f t="shared" ref="K142:K151" si="9">IF(G142-J142&gt;0,G142-J142,0)</f>
        <v>0</v>
      </c>
    </row>
    <row r="143" spans="1:11" ht="15" hidden="1" customHeight="1" x14ac:dyDescent="0.3">
      <c r="A143" s="105">
        <v>304</v>
      </c>
      <c r="B143" s="21" t="s">
        <v>191</v>
      </c>
      <c r="C143" s="21" t="s">
        <v>46</v>
      </c>
      <c r="D143" s="4" t="s">
        <v>306</v>
      </c>
      <c r="E143" s="65" t="s">
        <v>226</v>
      </c>
      <c r="F143" s="92" t="s">
        <v>307</v>
      </c>
      <c r="G143" s="111">
        <v>532142.96</v>
      </c>
      <c r="H143" s="108">
        <v>569363.34</v>
      </c>
      <c r="I143" s="112">
        <v>0</v>
      </c>
      <c r="J143" s="47">
        <f t="shared" si="8"/>
        <v>569363.34</v>
      </c>
      <c r="K143" s="47">
        <f t="shared" si="9"/>
        <v>0</v>
      </c>
    </row>
    <row r="144" spans="1:11" ht="15" hidden="1" customHeight="1" x14ac:dyDescent="0.3">
      <c r="A144" s="105">
        <v>780</v>
      </c>
      <c r="B144" s="21" t="s">
        <v>308</v>
      </c>
      <c r="C144" s="21" t="s">
        <v>46</v>
      </c>
      <c r="D144" s="4" t="s">
        <v>306</v>
      </c>
      <c r="E144" s="65" t="s">
        <v>226</v>
      </c>
      <c r="F144" s="92" t="s">
        <v>307</v>
      </c>
      <c r="G144" s="111">
        <v>552045.26</v>
      </c>
      <c r="H144" s="108">
        <v>576851.84</v>
      </c>
      <c r="I144" s="112">
        <v>0</v>
      </c>
      <c r="J144" s="47">
        <f t="shared" si="8"/>
        <v>576851.84</v>
      </c>
      <c r="K144" s="47">
        <f t="shared" si="9"/>
        <v>0</v>
      </c>
    </row>
    <row r="145" spans="1:11" ht="15" hidden="1" customHeight="1" x14ac:dyDescent="0.3">
      <c r="A145" s="105">
        <v>507</v>
      </c>
      <c r="B145" s="21" t="s">
        <v>198</v>
      </c>
      <c r="C145" s="21" t="s">
        <v>46</v>
      </c>
      <c r="D145" s="4" t="s">
        <v>306</v>
      </c>
      <c r="E145" s="65" t="s">
        <v>226</v>
      </c>
      <c r="F145" s="92" t="s">
        <v>307</v>
      </c>
      <c r="G145" s="111">
        <v>2431273.77</v>
      </c>
      <c r="H145" s="108">
        <v>2876808.24</v>
      </c>
      <c r="I145" s="112">
        <v>0</v>
      </c>
      <c r="J145" s="47">
        <f t="shared" si="8"/>
        <v>2876808.24</v>
      </c>
      <c r="K145" s="47">
        <f t="shared" si="9"/>
        <v>0</v>
      </c>
    </row>
    <row r="146" spans="1:11" ht="15" hidden="1" customHeight="1" x14ac:dyDescent="0.3">
      <c r="A146" s="105">
        <v>109</v>
      </c>
      <c r="B146" s="21" t="s">
        <v>201</v>
      </c>
      <c r="C146" s="21" t="s">
        <v>46</v>
      </c>
      <c r="D146" s="4" t="s">
        <v>306</v>
      </c>
      <c r="E146" s="65" t="s">
        <v>226</v>
      </c>
      <c r="F146" s="92" t="s">
        <v>307</v>
      </c>
      <c r="G146" s="111">
        <v>540176.59</v>
      </c>
      <c r="H146" s="108">
        <v>598929.55000000005</v>
      </c>
      <c r="I146" s="112">
        <v>0</v>
      </c>
      <c r="J146" s="47">
        <f t="shared" si="8"/>
        <v>598929.55000000005</v>
      </c>
      <c r="K146" s="47">
        <f t="shared" si="9"/>
        <v>0</v>
      </c>
    </row>
    <row r="147" spans="1:11" ht="15" hidden="1" customHeight="1" x14ac:dyDescent="0.3">
      <c r="A147" s="105">
        <v>174</v>
      </c>
      <c r="B147" s="21" t="s">
        <v>206</v>
      </c>
      <c r="C147" s="21" t="s">
        <v>46</v>
      </c>
      <c r="D147" s="4" t="s">
        <v>306</v>
      </c>
      <c r="E147" s="65" t="s">
        <v>226</v>
      </c>
      <c r="F147" s="92" t="s">
        <v>307</v>
      </c>
      <c r="G147" s="111">
        <v>0</v>
      </c>
      <c r="H147" s="108">
        <v>0</v>
      </c>
      <c r="I147" s="112">
        <v>0</v>
      </c>
      <c r="J147" s="47">
        <f t="shared" si="8"/>
        <v>0</v>
      </c>
      <c r="K147" s="47">
        <f t="shared" si="9"/>
        <v>0</v>
      </c>
    </row>
    <row r="148" spans="1:11" ht="15" hidden="1" customHeight="1" x14ac:dyDescent="0.3">
      <c r="A148" s="105">
        <v>1498</v>
      </c>
      <c r="B148" s="21" t="s">
        <v>209</v>
      </c>
      <c r="C148" s="21" t="s">
        <v>46</v>
      </c>
      <c r="D148" s="4" t="s">
        <v>306</v>
      </c>
      <c r="E148" s="65" t="s">
        <v>226</v>
      </c>
      <c r="F148" s="92" t="s">
        <v>307</v>
      </c>
      <c r="G148" s="111">
        <v>76913.009999999995</v>
      </c>
      <c r="H148" s="108">
        <v>92177.68</v>
      </c>
      <c r="I148" s="108">
        <v>37530.639999999999</v>
      </c>
      <c r="J148" s="47">
        <f t="shared" si="8"/>
        <v>54647.039999999994</v>
      </c>
      <c r="K148" s="47">
        <f t="shared" si="9"/>
        <v>22265.97</v>
      </c>
    </row>
    <row r="149" spans="1:11" ht="15" hidden="1" customHeight="1" x14ac:dyDescent="0.3">
      <c r="A149" s="105">
        <v>442</v>
      </c>
      <c r="B149" s="21" t="s">
        <v>216</v>
      </c>
      <c r="C149" s="21" t="s">
        <v>46</v>
      </c>
      <c r="D149" s="4" t="s">
        <v>306</v>
      </c>
      <c r="E149" s="65" t="s">
        <v>226</v>
      </c>
      <c r="F149" s="92" t="s">
        <v>307</v>
      </c>
      <c r="G149" s="111">
        <v>1148550.28</v>
      </c>
      <c r="H149" s="108">
        <v>1145608.73</v>
      </c>
      <c r="I149" s="112">
        <v>0</v>
      </c>
      <c r="J149" s="47">
        <f t="shared" si="8"/>
        <v>1145608.73</v>
      </c>
      <c r="K149" s="47">
        <f t="shared" si="9"/>
        <v>2941.5500000000466</v>
      </c>
    </row>
    <row r="150" spans="1:11" ht="15" hidden="1" customHeight="1" x14ac:dyDescent="0.3">
      <c r="A150" s="105">
        <v>239</v>
      </c>
      <c r="B150" s="21" t="s">
        <v>219</v>
      </c>
      <c r="C150" s="21" t="s">
        <v>46</v>
      </c>
      <c r="D150" s="4" t="s">
        <v>306</v>
      </c>
      <c r="E150" s="65" t="s">
        <v>226</v>
      </c>
      <c r="F150" s="92" t="s">
        <v>307</v>
      </c>
      <c r="G150" s="111">
        <v>43561.81</v>
      </c>
      <c r="H150" s="108">
        <v>0</v>
      </c>
      <c r="I150" s="112">
        <v>0</v>
      </c>
      <c r="J150" s="47">
        <f t="shared" si="8"/>
        <v>0</v>
      </c>
      <c r="K150" s="47">
        <f t="shared" si="9"/>
        <v>43561.81</v>
      </c>
    </row>
    <row r="151" spans="1:11" ht="15" hidden="1" customHeight="1" x14ac:dyDescent="0.3">
      <c r="A151" s="105">
        <v>1946</v>
      </c>
      <c r="B151" s="21" t="s">
        <v>225</v>
      </c>
      <c r="C151" s="21" t="s">
        <v>46</v>
      </c>
      <c r="D151" s="4" t="s">
        <v>306</v>
      </c>
      <c r="E151" s="65" t="s">
        <v>226</v>
      </c>
      <c r="F151" s="66" t="s">
        <v>307</v>
      </c>
      <c r="G151" s="50"/>
      <c r="H151" s="46">
        <v>0</v>
      </c>
      <c r="I151" s="50"/>
      <c r="J151" s="47">
        <f t="shared" si="8"/>
        <v>0</v>
      </c>
      <c r="K151" s="47">
        <f t="shared" si="9"/>
        <v>0</v>
      </c>
    </row>
    <row r="152" spans="1:11" ht="15" hidden="1" customHeight="1" x14ac:dyDescent="0.3">
      <c r="A152" s="105">
        <v>1922</v>
      </c>
      <c r="B152" s="21" t="s">
        <v>182</v>
      </c>
      <c r="C152" s="21" t="s">
        <v>46</v>
      </c>
      <c r="D152" s="4" t="s">
        <v>309</v>
      </c>
      <c r="E152" s="4" t="s">
        <v>217</v>
      </c>
      <c r="F152" s="73" t="s">
        <v>310</v>
      </c>
      <c r="G152" s="111">
        <v>33509.730000000003</v>
      </c>
      <c r="H152" s="46">
        <v>38658</v>
      </c>
      <c r="I152" s="86" t="s">
        <v>264</v>
      </c>
      <c r="J152" s="47">
        <v>38658</v>
      </c>
      <c r="K152" s="47">
        <f>+G152-J152</f>
        <v>-5148.2699999999968</v>
      </c>
    </row>
    <row r="153" spans="1:11" ht="15" hidden="1" customHeight="1" x14ac:dyDescent="0.3">
      <c r="A153" s="105">
        <v>370</v>
      </c>
      <c r="B153" s="21" t="s">
        <v>188</v>
      </c>
      <c r="C153" s="21" t="s">
        <v>46</v>
      </c>
      <c r="D153" s="4" t="s">
        <v>309</v>
      </c>
      <c r="E153" s="4" t="s">
        <v>217</v>
      </c>
      <c r="F153" s="74" t="s">
        <v>310</v>
      </c>
      <c r="G153" s="111">
        <v>2075579.33</v>
      </c>
      <c r="H153" s="46">
        <v>2180893.39</v>
      </c>
      <c r="I153" s="99" t="s">
        <v>264</v>
      </c>
      <c r="J153" s="47">
        <v>2180893.39</v>
      </c>
      <c r="K153" s="47">
        <f>+G153-J153</f>
        <v>-105314.06000000006</v>
      </c>
    </row>
    <row r="154" spans="1:11" ht="15" hidden="1" customHeight="1" x14ac:dyDescent="0.3">
      <c r="A154" s="105">
        <v>305</v>
      </c>
      <c r="B154" s="21" t="s">
        <v>191</v>
      </c>
      <c r="C154" s="21" t="s">
        <v>46</v>
      </c>
      <c r="D154" s="4" t="s">
        <v>309</v>
      </c>
      <c r="E154" s="4" t="s">
        <v>217</v>
      </c>
      <c r="F154" s="74" t="s">
        <v>310</v>
      </c>
      <c r="G154" s="111">
        <v>479734.75</v>
      </c>
      <c r="H154" s="46">
        <v>543829.43999999994</v>
      </c>
      <c r="I154" s="99" t="s">
        <v>264</v>
      </c>
      <c r="J154" s="47">
        <v>543829.43999999994</v>
      </c>
      <c r="K154" s="47">
        <f>+G154-J154</f>
        <v>-64094.689999999944</v>
      </c>
    </row>
    <row r="155" spans="1:11" ht="15" hidden="1" customHeight="1" x14ac:dyDescent="0.3">
      <c r="A155" s="105">
        <v>508</v>
      </c>
      <c r="B155" s="21" t="s">
        <v>198</v>
      </c>
      <c r="C155" s="21" t="s">
        <v>46</v>
      </c>
      <c r="D155" s="4" t="s">
        <v>309</v>
      </c>
      <c r="E155" s="4" t="s">
        <v>217</v>
      </c>
      <c r="F155" s="74" t="s">
        <v>310</v>
      </c>
      <c r="G155" s="111">
        <v>304179.02</v>
      </c>
      <c r="H155" s="46">
        <v>512518.01</v>
      </c>
      <c r="I155" s="99" t="s">
        <v>196</v>
      </c>
      <c r="J155" s="47">
        <v>512518.01</v>
      </c>
      <c r="K155" s="47">
        <f>+G155-J155</f>
        <v>-208338.99</v>
      </c>
    </row>
    <row r="156" spans="1:11" ht="15" hidden="1" customHeight="1" x14ac:dyDescent="0.3">
      <c r="A156" s="105">
        <v>110</v>
      </c>
      <c r="B156" s="21" t="s">
        <v>201</v>
      </c>
      <c r="C156" s="21" t="s">
        <v>46</v>
      </c>
      <c r="D156" s="4" t="s">
        <v>309</v>
      </c>
      <c r="E156" s="4" t="s">
        <v>217</v>
      </c>
      <c r="F156" s="74" t="s">
        <v>310</v>
      </c>
      <c r="G156" s="111">
        <v>1170149.3600000001</v>
      </c>
      <c r="H156" s="46">
        <v>1172065.05</v>
      </c>
      <c r="I156" s="108">
        <v>170000.01</v>
      </c>
      <c r="J156" s="47">
        <v>1000149.35</v>
      </c>
      <c r="K156" s="47">
        <v>168084.31</v>
      </c>
    </row>
    <row r="157" spans="1:11" ht="15" hidden="1" customHeight="1" x14ac:dyDescent="0.3">
      <c r="A157" s="105">
        <v>175</v>
      </c>
      <c r="B157" s="21" t="s">
        <v>206</v>
      </c>
      <c r="C157" s="21" t="s">
        <v>46</v>
      </c>
      <c r="D157" s="4" t="s">
        <v>309</v>
      </c>
      <c r="E157" s="4" t="s">
        <v>217</v>
      </c>
      <c r="F157" s="74" t="s">
        <v>310</v>
      </c>
      <c r="G157" s="111">
        <v>602645.15</v>
      </c>
      <c r="H157" s="46">
        <v>771999.94</v>
      </c>
      <c r="I157" s="99" t="s">
        <v>264</v>
      </c>
      <c r="J157" s="47">
        <v>771999.94</v>
      </c>
      <c r="K157" s="47">
        <f>+G157-J157</f>
        <v>-169354.78999999992</v>
      </c>
    </row>
    <row r="158" spans="1:11" ht="15" hidden="1" customHeight="1" x14ac:dyDescent="0.3">
      <c r="A158" s="105">
        <v>1398</v>
      </c>
      <c r="B158" s="21" t="s">
        <v>209</v>
      </c>
      <c r="C158" s="21" t="s">
        <v>46</v>
      </c>
      <c r="D158" s="4" t="s">
        <v>309</v>
      </c>
      <c r="E158" s="4" t="s">
        <v>217</v>
      </c>
      <c r="F158" s="74" t="s">
        <v>310</v>
      </c>
      <c r="G158" s="111">
        <v>55171.15</v>
      </c>
      <c r="H158" s="46">
        <v>39200.42</v>
      </c>
      <c r="I158" s="99" t="s">
        <v>264</v>
      </c>
      <c r="J158" s="47">
        <v>39200.42</v>
      </c>
      <c r="K158" s="47">
        <f>+G158-J158</f>
        <v>15970.730000000003</v>
      </c>
    </row>
    <row r="159" spans="1:11" ht="15" hidden="1" customHeight="1" x14ac:dyDescent="0.3">
      <c r="A159" s="105">
        <v>443</v>
      </c>
      <c r="B159" s="21" t="s">
        <v>216</v>
      </c>
      <c r="C159" s="21" t="s">
        <v>46</v>
      </c>
      <c r="D159" s="4" t="s">
        <v>309</v>
      </c>
      <c r="E159" s="4" t="s">
        <v>217</v>
      </c>
      <c r="F159" s="74" t="s">
        <v>310</v>
      </c>
      <c r="G159" s="111">
        <v>806493.06</v>
      </c>
      <c r="H159" s="46">
        <v>1366000</v>
      </c>
      <c r="I159" s="99" t="s">
        <v>196</v>
      </c>
      <c r="J159" s="47">
        <v>1366000</v>
      </c>
      <c r="K159" s="47">
        <f>+G159-J159</f>
        <v>-559506.93999999994</v>
      </c>
    </row>
    <row r="160" spans="1:11" ht="15" hidden="1" customHeight="1" x14ac:dyDescent="0.3">
      <c r="A160" s="105">
        <v>240</v>
      </c>
      <c r="B160" s="21" t="s">
        <v>219</v>
      </c>
      <c r="C160" s="21" t="s">
        <v>46</v>
      </c>
      <c r="D160" s="4" t="s">
        <v>309</v>
      </c>
      <c r="E160" s="4" t="s">
        <v>217</v>
      </c>
      <c r="F160" s="74" t="s">
        <v>310</v>
      </c>
      <c r="G160" s="111">
        <v>536016.98</v>
      </c>
      <c r="H160" s="46">
        <v>757469.21</v>
      </c>
      <c r="I160" s="99" t="s">
        <v>264</v>
      </c>
      <c r="J160" s="47">
        <v>757469.21</v>
      </c>
      <c r="K160" s="47">
        <f>+G160-J160</f>
        <v>-221452.22999999998</v>
      </c>
    </row>
    <row r="161" spans="1:11" ht="15" hidden="1" customHeight="1" x14ac:dyDescent="0.3">
      <c r="A161" s="105">
        <v>1938</v>
      </c>
      <c r="B161" s="21" t="s">
        <v>225</v>
      </c>
      <c r="C161" s="21" t="s">
        <v>46</v>
      </c>
      <c r="D161" s="4" t="s">
        <v>309</v>
      </c>
      <c r="E161" s="4" t="s">
        <v>217</v>
      </c>
      <c r="F161" s="74" t="s">
        <v>310</v>
      </c>
      <c r="G161" s="111">
        <v>33509.730000000003</v>
      </c>
      <c r="H161" s="46">
        <v>0</v>
      </c>
      <c r="I161" s="99" t="s">
        <v>264</v>
      </c>
      <c r="J161" s="97" t="s">
        <v>264</v>
      </c>
      <c r="K161" s="111">
        <v>33509.730000000003</v>
      </c>
    </row>
    <row r="162" spans="1:11" ht="15" hidden="1" customHeight="1" x14ac:dyDescent="0.3">
      <c r="A162" s="105">
        <v>878</v>
      </c>
      <c r="B162" s="21" t="s">
        <v>311</v>
      </c>
      <c r="C162" s="21" t="s">
        <v>46</v>
      </c>
      <c r="D162" s="4" t="s">
        <v>312</v>
      </c>
      <c r="E162" s="389" t="s">
        <v>220</v>
      </c>
      <c r="F162" s="92" t="s">
        <v>313</v>
      </c>
      <c r="G162" s="87" t="s">
        <v>314</v>
      </c>
      <c r="H162" s="87" t="s">
        <v>315</v>
      </c>
      <c r="I162" s="87" t="s">
        <v>222</v>
      </c>
      <c r="J162" s="89" t="s">
        <v>315</v>
      </c>
      <c r="K162" s="90" t="s">
        <v>316</v>
      </c>
    </row>
    <row r="163" spans="1:11" ht="15" hidden="1" customHeight="1" x14ac:dyDescent="0.3">
      <c r="A163" s="105">
        <v>2118</v>
      </c>
      <c r="B163" s="21" t="s">
        <v>182</v>
      </c>
      <c r="C163" s="21" t="s">
        <v>46</v>
      </c>
      <c r="D163" s="4" t="s">
        <v>312</v>
      </c>
      <c r="E163" s="387" t="s">
        <v>220</v>
      </c>
      <c r="F163" s="71" t="s">
        <v>313</v>
      </c>
      <c r="G163" s="96" t="s">
        <v>317</v>
      </c>
      <c r="H163" s="96" t="s">
        <v>318</v>
      </c>
      <c r="I163" s="96" t="s">
        <v>222</v>
      </c>
      <c r="J163" s="97" t="s">
        <v>318</v>
      </c>
      <c r="K163" s="98" t="s">
        <v>319</v>
      </c>
    </row>
    <row r="164" spans="1:11" ht="15" hidden="1" customHeight="1" x14ac:dyDescent="0.3">
      <c r="A164" s="105">
        <v>660</v>
      </c>
      <c r="B164" s="21" t="s">
        <v>320</v>
      </c>
      <c r="C164" s="21" t="s">
        <v>46</v>
      </c>
      <c r="D164" s="4" t="s">
        <v>312</v>
      </c>
      <c r="E164" s="387" t="s">
        <v>220</v>
      </c>
      <c r="F164" s="71" t="s">
        <v>313</v>
      </c>
      <c r="G164" s="96" t="s">
        <v>321</v>
      </c>
      <c r="H164" s="96" t="s">
        <v>322</v>
      </c>
      <c r="I164" s="96" t="s">
        <v>222</v>
      </c>
      <c r="J164" s="97" t="s">
        <v>322</v>
      </c>
      <c r="K164" s="98" t="s">
        <v>323</v>
      </c>
    </row>
    <row r="165" spans="1:11" ht="15" hidden="1" customHeight="1" x14ac:dyDescent="0.3">
      <c r="A165" s="105">
        <v>371</v>
      </c>
      <c r="B165" s="21" t="s">
        <v>188</v>
      </c>
      <c r="C165" s="21" t="s">
        <v>46</v>
      </c>
      <c r="D165" s="4" t="s">
        <v>312</v>
      </c>
      <c r="E165" s="387" t="s">
        <v>220</v>
      </c>
      <c r="F165" s="71" t="s">
        <v>313</v>
      </c>
      <c r="G165" s="96" t="s">
        <v>324</v>
      </c>
      <c r="H165" s="96" t="s">
        <v>325</v>
      </c>
      <c r="I165" s="96" t="s">
        <v>326</v>
      </c>
      <c r="J165" s="97" t="s">
        <v>327</v>
      </c>
      <c r="K165" s="98" t="s">
        <v>328</v>
      </c>
    </row>
    <row r="166" spans="1:11" ht="15" hidden="1" customHeight="1" x14ac:dyDescent="0.3">
      <c r="A166" s="105">
        <v>306</v>
      </c>
      <c r="B166" s="21" t="s">
        <v>191</v>
      </c>
      <c r="C166" s="21" t="s">
        <v>46</v>
      </c>
      <c r="D166" s="4" t="s">
        <v>312</v>
      </c>
      <c r="E166" s="387" t="s">
        <v>220</v>
      </c>
      <c r="F166" s="71" t="s">
        <v>313</v>
      </c>
      <c r="G166" s="96" t="s">
        <v>222</v>
      </c>
      <c r="H166" s="96" t="s">
        <v>222</v>
      </c>
      <c r="I166" s="96" t="s">
        <v>222</v>
      </c>
      <c r="J166" s="97" t="s">
        <v>222</v>
      </c>
      <c r="K166" s="97" t="s">
        <v>222</v>
      </c>
    </row>
    <row r="167" spans="1:11" ht="15" hidden="1" customHeight="1" x14ac:dyDescent="0.3">
      <c r="A167" s="105">
        <v>760</v>
      </c>
      <c r="B167" s="21" t="s">
        <v>329</v>
      </c>
      <c r="C167" s="21" t="s">
        <v>46</v>
      </c>
      <c r="D167" s="4" t="s">
        <v>312</v>
      </c>
      <c r="E167" s="387" t="s">
        <v>220</v>
      </c>
      <c r="F167" s="71" t="s">
        <v>313</v>
      </c>
      <c r="G167" s="96" t="s">
        <v>330</v>
      </c>
      <c r="H167" s="96" t="s">
        <v>331</v>
      </c>
      <c r="I167" s="96" t="s">
        <v>332</v>
      </c>
      <c r="J167" s="96" t="s">
        <v>333</v>
      </c>
      <c r="K167" s="97" t="s">
        <v>334</v>
      </c>
    </row>
    <row r="168" spans="1:11" ht="15" hidden="1" customHeight="1" x14ac:dyDescent="0.3">
      <c r="A168" s="105">
        <v>509</v>
      </c>
      <c r="B168" s="21" t="s">
        <v>198</v>
      </c>
      <c r="C168" s="21" t="s">
        <v>46</v>
      </c>
      <c r="D168" s="4" t="s">
        <v>312</v>
      </c>
      <c r="E168" s="387" t="s">
        <v>220</v>
      </c>
      <c r="F168" s="71" t="s">
        <v>313</v>
      </c>
      <c r="G168" s="96" t="s">
        <v>335</v>
      </c>
      <c r="H168" s="96" t="s">
        <v>336</v>
      </c>
      <c r="I168" s="96" t="s">
        <v>336</v>
      </c>
      <c r="J168" s="97" t="s">
        <v>222</v>
      </c>
      <c r="K168" s="97" t="s">
        <v>335</v>
      </c>
    </row>
    <row r="169" spans="1:11" ht="15" hidden="1" customHeight="1" x14ac:dyDescent="0.3">
      <c r="A169" s="105">
        <v>111</v>
      </c>
      <c r="B169" s="21" t="s">
        <v>201</v>
      </c>
      <c r="C169" s="21" t="s">
        <v>46</v>
      </c>
      <c r="D169" s="4" t="s">
        <v>312</v>
      </c>
      <c r="E169" s="387" t="s">
        <v>220</v>
      </c>
      <c r="F169" s="71" t="s">
        <v>313</v>
      </c>
      <c r="G169" s="96" t="s">
        <v>337</v>
      </c>
      <c r="H169" s="96" t="s">
        <v>338</v>
      </c>
      <c r="I169" s="96" t="s">
        <v>222</v>
      </c>
      <c r="J169" s="97" t="s">
        <v>338</v>
      </c>
      <c r="K169" s="98" t="s">
        <v>339</v>
      </c>
    </row>
    <row r="170" spans="1:11" ht="15" hidden="1" customHeight="1" x14ac:dyDescent="0.3">
      <c r="A170" s="105">
        <v>176</v>
      </c>
      <c r="B170" s="21" t="s">
        <v>206</v>
      </c>
      <c r="C170" s="21" t="s">
        <v>46</v>
      </c>
      <c r="D170" s="4" t="s">
        <v>312</v>
      </c>
      <c r="E170" s="387" t="s">
        <v>220</v>
      </c>
      <c r="F170" s="71" t="s">
        <v>313</v>
      </c>
      <c r="G170" s="96" t="s">
        <v>340</v>
      </c>
      <c r="H170" s="96" t="s">
        <v>341</v>
      </c>
      <c r="I170" s="96" t="s">
        <v>222</v>
      </c>
      <c r="J170" s="97" t="s">
        <v>341</v>
      </c>
      <c r="K170" s="97" t="s">
        <v>342</v>
      </c>
    </row>
    <row r="171" spans="1:11" ht="15" hidden="1" customHeight="1" x14ac:dyDescent="0.3">
      <c r="A171" s="105">
        <v>1539</v>
      </c>
      <c r="B171" s="21" t="s">
        <v>209</v>
      </c>
      <c r="C171" s="21" t="s">
        <v>46</v>
      </c>
      <c r="D171" s="4" t="s">
        <v>312</v>
      </c>
      <c r="E171" s="387" t="s">
        <v>220</v>
      </c>
      <c r="F171" s="71" t="s">
        <v>313</v>
      </c>
      <c r="G171" s="96" t="s">
        <v>343</v>
      </c>
      <c r="H171" s="96" t="s">
        <v>344</v>
      </c>
      <c r="I171" s="96" t="s">
        <v>222</v>
      </c>
      <c r="J171" s="97" t="s">
        <v>344</v>
      </c>
      <c r="K171" s="98" t="s">
        <v>345</v>
      </c>
    </row>
    <row r="172" spans="1:11" ht="15" hidden="1" customHeight="1" x14ac:dyDescent="0.3">
      <c r="A172" s="105">
        <v>444</v>
      </c>
      <c r="B172" s="21" t="s">
        <v>216</v>
      </c>
      <c r="C172" s="21" t="s">
        <v>46</v>
      </c>
      <c r="D172" s="4" t="s">
        <v>312</v>
      </c>
      <c r="E172" s="387" t="s">
        <v>220</v>
      </c>
      <c r="F172" s="71" t="s">
        <v>313</v>
      </c>
      <c r="G172" s="96" t="s">
        <v>346</v>
      </c>
      <c r="H172" s="96" t="s">
        <v>347</v>
      </c>
      <c r="I172" s="96" t="s">
        <v>348</v>
      </c>
      <c r="J172" s="97" t="s">
        <v>349</v>
      </c>
      <c r="K172" s="97" t="s">
        <v>350</v>
      </c>
    </row>
    <row r="173" spans="1:11" ht="15" hidden="1" customHeight="1" x14ac:dyDescent="0.3">
      <c r="A173" s="105">
        <v>241</v>
      </c>
      <c r="B173" s="21" t="s">
        <v>219</v>
      </c>
      <c r="C173" s="21" t="s">
        <v>46</v>
      </c>
      <c r="D173" s="4" t="s">
        <v>312</v>
      </c>
      <c r="E173" s="387" t="s">
        <v>220</v>
      </c>
      <c r="F173" s="71" t="s">
        <v>313</v>
      </c>
      <c r="G173" s="96" t="s">
        <v>222</v>
      </c>
      <c r="H173" s="96" t="s">
        <v>222</v>
      </c>
      <c r="I173" s="96" t="s">
        <v>222</v>
      </c>
      <c r="J173" s="96" t="s">
        <v>222</v>
      </c>
      <c r="K173" s="96" t="s">
        <v>222</v>
      </c>
    </row>
    <row r="174" spans="1:11" ht="15" hidden="1" customHeight="1" x14ac:dyDescent="0.3">
      <c r="A174" s="105">
        <v>678</v>
      </c>
      <c r="B174" s="21" t="s">
        <v>351</v>
      </c>
      <c r="C174" s="21" t="s">
        <v>46</v>
      </c>
      <c r="D174" s="4" t="s">
        <v>312</v>
      </c>
      <c r="E174" s="387" t="s">
        <v>220</v>
      </c>
      <c r="F174" s="71" t="s">
        <v>313</v>
      </c>
      <c r="G174" s="96" t="s">
        <v>352</v>
      </c>
      <c r="H174" s="96" t="s">
        <v>353</v>
      </c>
      <c r="I174" s="96" t="s">
        <v>222</v>
      </c>
      <c r="J174" s="97" t="s">
        <v>353</v>
      </c>
      <c r="K174" s="98" t="s">
        <v>354</v>
      </c>
    </row>
    <row r="175" spans="1:11" ht="15" hidden="1" customHeight="1" x14ac:dyDescent="0.3">
      <c r="A175" s="105">
        <v>2158</v>
      </c>
      <c r="B175" s="21" t="s">
        <v>225</v>
      </c>
      <c r="C175" s="21" t="s">
        <v>46</v>
      </c>
      <c r="D175" s="4" t="s">
        <v>312</v>
      </c>
      <c r="E175" s="387" t="s">
        <v>220</v>
      </c>
      <c r="F175" s="71" t="s">
        <v>313</v>
      </c>
      <c r="G175" s="96" t="s">
        <v>317</v>
      </c>
      <c r="H175" s="96" t="s">
        <v>222</v>
      </c>
      <c r="I175" s="96" t="s">
        <v>222</v>
      </c>
      <c r="J175" s="97" t="s">
        <v>222</v>
      </c>
      <c r="K175" s="97" t="s">
        <v>317</v>
      </c>
    </row>
    <row r="176" spans="1:11" ht="15" hidden="1" customHeight="1" x14ac:dyDescent="0.3">
      <c r="A176" s="105">
        <v>2201</v>
      </c>
      <c r="B176" s="21" t="s">
        <v>182</v>
      </c>
      <c r="C176" s="21" t="s">
        <v>46</v>
      </c>
      <c r="D176" s="4" t="s">
        <v>355</v>
      </c>
      <c r="E176" s="73" t="s">
        <v>356</v>
      </c>
      <c r="F176" s="92" t="s">
        <v>357</v>
      </c>
      <c r="G176" s="111">
        <v>17018.821</v>
      </c>
      <c r="H176" s="46">
        <v>29358</v>
      </c>
      <c r="I176" s="111">
        <v>0</v>
      </c>
      <c r="J176" s="47">
        <f t="shared" ref="J176:J188" si="10">H176-I176</f>
        <v>29358</v>
      </c>
      <c r="K176" s="47">
        <f t="shared" ref="K176:K188" si="11">G176-J176</f>
        <v>-12339.179</v>
      </c>
    </row>
    <row r="177" spans="1:11" ht="15" hidden="1" customHeight="1" x14ac:dyDescent="0.3">
      <c r="A177" s="105">
        <v>1578</v>
      </c>
      <c r="B177" s="21" t="s">
        <v>358</v>
      </c>
      <c r="C177" s="21" t="s">
        <v>46</v>
      </c>
      <c r="D177" s="4" t="s">
        <v>355</v>
      </c>
      <c r="E177" s="74" t="s">
        <v>356</v>
      </c>
      <c r="F177" s="71" t="s">
        <v>357</v>
      </c>
      <c r="G177" s="111">
        <v>248900.25</v>
      </c>
      <c r="H177" s="46">
        <v>0</v>
      </c>
      <c r="I177" s="111">
        <v>0</v>
      </c>
      <c r="J177" s="47">
        <f t="shared" si="10"/>
        <v>0</v>
      </c>
      <c r="K177" s="47">
        <f t="shared" si="11"/>
        <v>248900.25</v>
      </c>
    </row>
    <row r="178" spans="1:11" ht="15" hidden="1" customHeight="1" x14ac:dyDescent="0.3">
      <c r="A178" s="105">
        <v>1560</v>
      </c>
      <c r="B178" s="21" t="s">
        <v>359</v>
      </c>
      <c r="C178" s="21" t="s">
        <v>46</v>
      </c>
      <c r="D178" s="4" t="s">
        <v>355</v>
      </c>
      <c r="E178" s="74" t="s">
        <v>356</v>
      </c>
      <c r="F178" s="71" t="s">
        <v>357</v>
      </c>
      <c r="G178" s="111">
        <v>248900.25</v>
      </c>
      <c r="H178" s="46">
        <v>286520</v>
      </c>
      <c r="I178" s="111">
        <v>0</v>
      </c>
      <c r="J178" s="47">
        <f t="shared" si="10"/>
        <v>286520</v>
      </c>
      <c r="K178" s="47">
        <f t="shared" si="11"/>
        <v>-37619.75</v>
      </c>
    </row>
    <row r="179" spans="1:11" ht="15" hidden="1" customHeight="1" x14ac:dyDescent="0.3">
      <c r="A179" s="105">
        <v>372</v>
      </c>
      <c r="B179" s="21" t="s">
        <v>188</v>
      </c>
      <c r="C179" s="21" t="s">
        <v>46</v>
      </c>
      <c r="D179" s="4" t="s">
        <v>355</v>
      </c>
      <c r="E179" s="74" t="s">
        <v>356</v>
      </c>
      <c r="F179" s="71" t="s">
        <v>357</v>
      </c>
      <c r="G179" s="111">
        <v>1201578.96</v>
      </c>
      <c r="H179" s="46">
        <v>649600</v>
      </c>
      <c r="I179" s="111">
        <v>0</v>
      </c>
      <c r="J179" s="47">
        <f t="shared" si="10"/>
        <v>649600</v>
      </c>
      <c r="K179" s="47">
        <f t="shared" si="11"/>
        <v>551978.96</v>
      </c>
    </row>
    <row r="180" spans="1:11" ht="15" hidden="1" customHeight="1" x14ac:dyDescent="0.3">
      <c r="A180" s="105">
        <v>307</v>
      </c>
      <c r="B180" s="21" t="s">
        <v>191</v>
      </c>
      <c r="C180" s="21" t="s">
        <v>46</v>
      </c>
      <c r="D180" s="4" t="s">
        <v>355</v>
      </c>
      <c r="E180" s="74" t="s">
        <v>356</v>
      </c>
      <c r="F180" s="71" t="s">
        <v>357</v>
      </c>
      <c r="G180" s="111">
        <v>1463895.182</v>
      </c>
      <c r="H180" s="46">
        <v>1596000</v>
      </c>
      <c r="I180" s="111">
        <v>0</v>
      </c>
      <c r="J180" s="47">
        <f t="shared" si="10"/>
        <v>1596000</v>
      </c>
      <c r="K180" s="47">
        <f t="shared" si="11"/>
        <v>-132104.81799999997</v>
      </c>
    </row>
    <row r="181" spans="1:11" ht="15" hidden="1" customHeight="1" x14ac:dyDescent="0.3">
      <c r="A181" s="105">
        <v>510</v>
      </c>
      <c r="B181" s="21" t="s">
        <v>198</v>
      </c>
      <c r="C181" s="21" t="s">
        <v>46</v>
      </c>
      <c r="D181" s="4" t="s">
        <v>355</v>
      </c>
      <c r="E181" s="74" t="s">
        <v>356</v>
      </c>
      <c r="F181" s="71" t="s">
        <v>357</v>
      </c>
      <c r="G181" s="111">
        <v>926833.60199999996</v>
      </c>
      <c r="H181" s="46">
        <v>937790</v>
      </c>
      <c r="I181" s="111">
        <v>0</v>
      </c>
      <c r="J181" s="47">
        <f t="shared" si="10"/>
        <v>937790</v>
      </c>
      <c r="K181" s="47">
        <f t="shared" si="11"/>
        <v>-10956.398000000045</v>
      </c>
    </row>
    <row r="182" spans="1:11" ht="15" hidden="1" customHeight="1" x14ac:dyDescent="0.3">
      <c r="A182" s="105">
        <v>112</v>
      </c>
      <c r="B182" s="21" t="s">
        <v>201</v>
      </c>
      <c r="C182" s="21" t="s">
        <v>46</v>
      </c>
      <c r="D182" s="4" t="s">
        <v>355</v>
      </c>
      <c r="E182" s="74" t="s">
        <v>356</v>
      </c>
      <c r="F182" s="71" t="s">
        <v>357</v>
      </c>
      <c r="G182" s="111">
        <v>0</v>
      </c>
      <c r="H182" s="46">
        <v>0</v>
      </c>
      <c r="I182" s="111">
        <v>0</v>
      </c>
      <c r="J182" s="47">
        <f t="shared" si="10"/>
        <v>0</v>
      </c>
      <c r="K182" s="47">
        <f t="shared" si="11"/>
        <v>0</v>
      </c>
    </row>
    <row r="183" spans="1:11" ht="15" hidden="1" customHeight="1" x14ac:dyDescent="0.3">
      <c r="A183" s="105">
        <v>177</v>
      </c>
      <c r="B183" s="21" t="s">
        <v>206</v>
      </c>
      <c r="C183" s="21" t="s">
        <v>46</v>
      </c>
      <c r="D183" s="4" t="s">
        <v>355</v>
      </c>
      <c r="E183" s="74" t="s">
        <v>356</v>
      </c>
      <c r="F183" s="71" t="s">
        <v>357</v>
      </c>
      <c r="G183" s="111">
        <v>0</v>
      </c>
      <c r="H183" s="46">
        <v>0</v>
      </c>
      <c r="I183" s="111">
        <v>0</v>
      </c>
      <c r="J183" s="47">
        <f t="shared" si="10"/>
        <v>0</v>
      </c>
      <c r="K183" s="47">
        <f t="shared" si="11"/>
        <v>0</v>
      </c>
    </row>
    <row r="184" spans="1:11" ht="15" hidden="1" customHeight="1" x14ac:dyDescent="0.3">
      <c r="A184" s="105">
        <v>1699</v>
      </c>
      <c r="B184" s="21" t="s">
        <v>209</v>
      </c>
      <c r="C184" s="21" t="s">
        <v>46</v>
      </c>
      <c r="D184" s="4" t="s">
        <v>355</v>
      </c>
      <c r="E184" s="74" t="s">
        <v>356</v>
      </c>
      <c r="F184" s="71" t="s">
        <v>357</v>
      </c>
      <c r="G184" s="111">
        <v>42121.59</v>
      </c>
      <c r="H184" s="46">
        <v>31544.9</v>
      </c>
      <c r="I184" s="111">
        <v>31544.9</v>
      </c>
      <c r="J184" s="47">
        <f t="shared" si="10"/>
        <v>0</v>
      </c>
      <c r="K184" s="47">
        <f t="shared" si="11"/>
        <v>42121.59</v>
      </c>
    </row>
    <row r="185" spans="1:11" ht="15" hidden="1" customHeight="1" x14ac:dyDescent="0.3">
      <c r="A185" s="105">
        <v>445</v>
      </c>
      <c r="B185" s="21" t="s">
        <v>216</v>
      </c>
      <c r="C185" s="21" t="s">
        <v>46</v>
      </c>
      <c r="D185" s="4" t="s">
        <v>355</v>
      </c>
      <c r="E185" s="74" t="s">
        <v>356</v>
      </c>
      <c r="F185" s="71" t="s">
        <v>357</v>
      </c>
      <c r="G185" s="111">
        <v>937824.35219999996</v>
      </c>
      <c r="H185" s="46">
        <v>945721.15</v>
      </c>
      <c r="I185" s="111">
        <v>0</v>
      </c>
      <c r="J185" s="47">
        <f t="shared" si="10"/>
        <v>945721.15</v>
      </c>
      <c r="K185" s="47">
        <f t="shared" si="11"/>
        <v>-7896.7978000000585</v>
      </c>
    </row>
    <row r="186" spans="1:11" ht="15" hidden="1" customHeight="1" x14ac:dyDescent="0.3">
      <c r="A186" s="105">
        <v>242</v>
      </c>
      <c r="B186" s="21" t="s">
        <v>219</v>
      </c>
      <c r="C186" s="21" t="s">
        <v>46</v>
      </c>
      <c r="D186" s="4" t="s">
        <v>355</v>
      </c>
      <c r="E186" s="74" t="s">
        <v>356</v>
      </c>
      <c r="F186" s="71" t="s">
        <v>357</v>
      </c>
      <c r="G186" s="111">
        <v>500131.83049999998</v>
      </c>
      <c r="H186" s="46">
        <v>603432</v>
      </c>
      <c r="I186" s="111">
        <v>0</v>
      </c>
      <c r="J186" s="47">
        <f t="shared" si="10"/>
        <v>603432</v>
      </c>
      <c r="K186" s="47">
        <f t="shared" si="11"/>
        <v>-103300.16950000002</v>
      </c>
    </row>
    <row r="187" spans="1:11" ht="15" hidden="1" customHeight="1" x14ac:dyDescent="0.3">
      <c r="A187" s="105">
        <v>2218</v>
      </c>
      <c r="B187" s="21" t="s">
        <v>225</v>
      </c>
      <c r="C187" s="21" t="s">
        <v>46</v>
      </c>
      <c r="D187" s="4" t="s">
        <v>355</v>
      </c>
      <c r="E187" s="74" t="s">
        <v>356</v>
      </c>
      <c r="F187" s="71" t="s">
        <v>357</v>
      </c>
      <c r="G187" s="111">
        <v>17018.821</v>
      </c>
      <c r="H187" s="46">
        <v>0</v>
      </c>
      <c r="I187" s="111">
        <v>0</v>
      </c>
      <c r="J187" s="47">
        <f t="shared" si="10"/>
        <v>0</v>
      </c>
      <c r="K187" s="47">
        <f t="shared" si="11"/>
        <v>17018.821</v>
      </c>
    </row>
    <row r="188" spans="1:11" ht="15" hidden="1" customHeight="1" x14ac:dyDescent="0.3">
      <c r="A188" s="105">
        <v>978</v>
      </c>
      <c r="B188" s="21" t="s">
        <v>360</v>
      </c>
      <c r="C188" s="21" t="s">
        <v>46</v>
      </c>
      <c r="D188" s="4" t="s">
        <v>355</v>
      </c>
      <c r="E188" s="74" t="s">
        <v>356</v>
      </c>
      <c r="F188" s="69" t="s">
        <v>361</v>
      </c>
      <c r="G188" s="111">
        <v>3119549.83</v>
      </c>
      <c r="H188" s="46">
        <v>1610800</v>
      </c>
      <c r="I188" s="111">
        <v>0</v>
      </c>
      <c r="J188" s="47">
        <f t="shared" si="10"/>
        <v>1610800</v>
      </c>
      <c r="K188" s="47">
        <f t="shared" si="11"/>
        <v>1508749.83</v>
      </c>
    </row>
    <row r="189" spans="1:11" ht="15" hidden="1" customHeight="1" x14ac:dyDescent="0.3">
      <c r="A189" s="105">
        <v>1923</v>
      </c>
      <c r="B189" s="21" t="s">
        <v>182</v>
      </c>
      <c r="C189" s="21" t="s">
        <v>46</v>
      </c>
      <c r="D189" s="4" t="s">
        <v>362</v>
      </c>
      <c r="E189" s="4" t="s">
        <v>363</v>
      </c>
      <c r="F189" s="4" t="s">
        <v>364</v>
      </c>
      <c r="G189" s="115" t="s">
        <v>365</v>
      </c>
      <c r="H189" s="46" t="s">
        <v>366</v>
      </c>
      <c r="I189" s="115" t="s">
        <v>196</v>
      </c>
      <c r="J189" s="47" t="s">
        <v>366</v>
      </c>
      <c r="K189" s="47" t="s">
        <v>367</v>
      </c>
    </row>
    <row r="190" spans="1:11" ht="15" hidden="1" customHeight="1" x14ac:dyDescent="0.3">
      <c r="A190" s="105">
        <v>373</v>
      </c>
      <c r="B190" s="21" t="s">
        <v>188</v>
      </c>
      <c r="C190" s="21" t="s">
        <v>46</v>
      </c>
      <c r="D190" s="4" t="s">
        <v>362</v>
      </c>
      <c r="E190" s="4" t="s">
        <v>363</v>
      </c>
      <c r="F190" s="4" t="s">
        <v>364</v>
      </c>
      <c r="G190" s="115" t="s">
        <v>368</v>
      </c>
      <c r="H190" s="46" t="s">
        <v>369</v>
      </c>
      <c r="I190" s="115" t="s">
        <v>196</v>
      </c>
      <c r="J190" s="47" t="s">
        <v>369</v>
      </c>
      <c r="K190" s="47" t="s">
        <v>370</v>
      </c>
    </row>
    <row r="191" spans="1:11" ht="15" hidden="1" customHeight="1" x14ac:dyDescent="0.3">
      <c r="A191" s="105">
        <v>308</v>
      </c>
      <c r="B191" s="21" t="s">
        <v>191</v>
      </c>
      <c r="C191" s="21" t="s">
        <v>46</v>
      </c>
      <c r="D191" s="4" t="s">
        <v>362</v>
      </c>
      <c r="E191" s="4" t="s">
        <v>363</v>
      </c>
      <c r="F191" s="4" t="s">
        <v>364</v>
      </c>
      <c r="G191" s="115" t="s">
        <v>371</v>
      </c>
      <c r="H191" s="46" t="s">
        <v>372</v>
      </c>
      <c r="I191" s="115" t="s">
        <v>196</v>
      </c>
      <c r="J191" s="47" t="s">
        <v>372</v>
      </c>
      <c r="K191" s="47" t="s">
        <v>373</v>
      </c>
    </row>
    <row r="192" spans="1:11" ht="15" hidden="1" customHeight="1" x14ac:dyDescent="0.3">
      <c r="A192" s="105">
        <v>759</v>
      </c>
      <c r="B192" s="21" t="s">
        <v>374</v>
      </c>
      <c r="C192" s="21" t="s">
        <v>46</v>
      </c>
      <c r="D192" s="4" t="s">
        <v>362</v>
      </c>
      <c r="E192" s="4" t="s">
        <v>363</v>
      </c>
      <c r="F192" s="4" t="s">
        <v>364</v>
      </c>
      <c r="G192" s="115" t="s">
        <v>375</v>
      </c>
      <c r="H192" s="46" t="s">
        <v>376</v>
      </c>
      <c r="I192" s="115" t="s">
        <v>196</v>
      </c>
      <c r="J192" s="47" t="s">
        <v>376</v>
      </c>
      <c r="K192" s="47" t="s">
        <v>377</v>
      </c>
    </row>
    <row r="193" spans="1:11" ht="15" hidden="1" customHeight="1" x14ac:dyDescent="0.3">
      <c r="A193" s="105">
        <v>511</v>
      </c>
      <c r="B193" s="21" t="s">
        <v>198</v>
      </c>
      <c r="C193" s="21" t="s">
        <v>46</v>
      </c>
      <c r="D193" s="4" t="s">
        <v>362</v>
      </c>
      <c r="E193" s="4" t="s">
        <v>363</v>
      </c>
      <c r="F193" s="4" t="s">
        <v>364</v>
      </c>
      <c r="G193" s="115" t="s">
        <v>378</v>
      </c>
      <c r="H193" s="46" t="s">
        <v>379</v>
      </c>
      <c r="I193" s="115" t="s">
        <v>196</v>
      </c>
      <c r="J193" s="47" t="s">
        <v>379</v>
      </c>
      <c r="K193" s="47" t="s">
        <v>380</v>
      </c>
    </row>
    <row r="194" spans="1:11" ht="15" hidden="1" customHeight="1" x14ac:dyDescent="0.3">
      <c r="A194" s="105">
        <v>113</v>
      </c>
      <c r="B194" s="21" t="s">
        <v>201</v>
      </c>
      <c r="C194" s="21" t="s">
        <v>46</v>
      </c>
      <c r="D194" s="4" t="s">
        <v>362</v>
      </c>
      <c r="E194" s="4" t="s">
        <v>363</v>
      </c>
      <c r="F194" s="4" t="s">
        <v>364</v>
      </c>
      <c r="G194" s="115" t="s">
        <v>381</v>
      </c>
      <c r="H194" s="46" t="s">
        <v>382</v>
      </c>
      <c r="I194" s="115" t="s">
        <v>196</v>
      </c>
      <c r="J194" s="47" t="s">
        <v>382</v>
      </c>
      <c r="K194" s="47" t="s">
        <v>383</v>
      </c>
    </row>
    <row r="195" spans="1:11" ht="15" hidden="1" customHeight="1" x14ac:dyDescent="0.3">
      <c r="A195" s="105">
        <v>178</v>
      </c>
      <c r="B195" s="21" t="s">
        <v>206</v>
      </c>
      <c r="C195" s="21" t="s">
        <v>46</v>
      </c>
      <c r="D195" s="4" t="s">
        <v>362</v>
      </c>
      <c r="E195" s="4" t="s">
        <v>363</v>
      </c>
      <c r="F195" s="4" t="s">
        <v>364</v>
      </c>
      <c r="G195" s="115" t="s">
        <v>384</v>
      </c>
      <c r="H195" s="46" t="s">
        <v>385</v>
      </c>
      <c r="I195" s="115" t="s">
        <v>196</v>
      </c>
      <c r="J195" s="47" t="s">
        <v>385</v>
      </c>
      <c r="K195" s="47" t="s">
        <v>386</v>
      </c>
    </row>
    <row r="196" spans="1:11" ht="15" hidden="1" customHeight="1" x14ac:dyDescent="0.3">
      <c r="A196" s="105">
        <v>1558</v>
      </c>
      <c r="B196" s="21" t="s">
        <v>209</v>
      </c>
      <c r="C196" s="21" t="s">
        <v>46</v>
      </c>
      <c r="D196" s="4" t="s">
        <v>362</v>
      </c>
      <c r="E196" s="4" t="s">
        <v>363</v>
      </c>
      <c r="F196" s="4" t="s">
        <v>364</v>
      </c>
      <c r="G196" s="115" t="s">
        <v>387</v>
      </c>
      <c r="H196" s="46" t="s">
        <v>388</v>
      </c>
      <c r="I196" s="115" t="s">
        <v>196</v>
      </c>
      <c r="J196" s="47" t="s">
        <v>388</v>
      </c>
      <c r="K196" s="47" t="s">
        <v>389</v>
      </c>
    </row>
    <row r="197" spans="1:11" ht="15" hidden="1" customHeight="1" x14ac:dyDescent="0.3">
      <c r="A197" s="105">
        <v>446</v>
      </c>
      <c r="B197" s="21" t="s">
        <v>216</v>
      </c>
      <c r="C197" s="21" t="s">
        <v>46</v>
      </c>
      <c r="D197" s="4" t="s">
        <v>362</v>
      </c>
      <c r="E197" s="4" t="s">
        <v>363</v>
      </c>
      <c r="F197" s="4" t="s">
        <v>364</v>
      </c>
      <c r="G197" s="115" t="s">
        <v>390</v>
      </c>
      <c r="H197" s="46" t="s">
        <v>391</v>
      </c>
      <c r="I197" s="115" t="s">
        <v>196</v>
      </c>
      <c r="J197" s="47" t="s">
        <v>391</v>
      </c>
      <c r="K197" s="47" t="s">
        <v>392</v>
      </c>
    </row>
    <row r="198" spans="1:11" ht="15" hidden="1" customHeight="1" x14ac:dyDescent="0.3">
      <c r="A198" s="105">
        <v>243</v>
      </c>
      <c r="B198" s="21" t="s">
        <v>219</v>
      </c>
      <c r="C198" s="21" t="s">
        <v>46</v>
      </c>
      <c r="D198" s="4" t="s">
        <v>362</v>
      </c>
      <c r="E198" s="4" t="s">
        <v>363</v>
      </c>
      <c r="F198" s="4" t="s">
        <v>364</v>
      </c>
      <c r="G198" s="115" t="s">
        <v>393</v>
      </c>
      <c r="H198" s="46" t="s">
        <v>394</v>
      </c>
      <c r="I198" s="115" t="s">
        <v>196</v>
      </c>
      <c r="J198" s="47" t="s">
        <v>394</v>
      </c>
      <c r="K198" s="47" t="s">
        <v>395</v>
      </c>
    </row>
    <row r="199" spans="1:11" ht="15" hidden="1" customHeight="1" x14ac:dyDescent="0.3">
      <c r="A199" s="105">
        <v>1921</v>
      </c>
      <c r="B199" s="21" t="s">
        <v>225</v>
      </c>
      <c r="C199" s="21" t="s">
        <v>46</v>
      </c>
      <c r="D199" s="4" t="s">
        <v>362</v>
      </c>
      <c r="E199" s="4" t="s">
        <v>363</v>
      </c>
      <c r="F199" s="4" t="s">
        <v>364</v>
      </c>
      <c r="G199" s="115" t="s">
        <v>365</v>
      </c>
      <c r="H199" s="46" t="s">
        <v>396</v>
      </c>
      <c r="I199" s="115" t="s">
        <v>196</v>
      </c>
      <c r="J199" s="47" t="s">
        <v>396</v>
      </c>
      <c r="K199" s="47" t="s">
        <v>397</v>
      </c>
    </row>
    <row r="200" spans="1:11" ht="15" hidden="1" customHeight="1" x14ac:dyDescent="0.3">
      <c r="A200" s="105">
        <v>2000</v>
      </c>
      <c r="B200" s="21" t="s">
        <v>182</v>
      </c>
      <c r="C200" s="21" t="s">
        <v>46</v>
      </c>
      <c r="D200" s="4" t="s">
        <v>398</v>
      </c>
      <c r="E200" s="4" t="s">
        <v>192</v>
      </c>
      <c r="F200" s="18" t="s">
        <v>399</v>
      </c>
      <c r="G200" s="50">
        <v>51534.02</v>
      </c>
      <c r="H200" s="46">
        <v>60212</v>
      </c>
      <c r="I200" s="50">
        <v>0</v>
      </c>
      <c r="J200" s="46">
        <v>60212</v>
      </c>
      <c r="K200" s="50">
        <f t="shared" ref="K200:K209" si="12">IF(G200-H200&gt;0,G200-H200,0)</f>
        <v>0</v>
      </c>
    </row>
    <row r="201" spans="1:11" ht="15" hidden="1" customHeight="1" x14ac:dyDescent="0.3">
      <c r="A201" s="105">
        <v>374</v>
      </c>
      <c r="B201" s="21" t="s">
        <v>188</v>
      </c>
      <c r="C201" s="21" t="s">
        <v>46</v>
      </c>
      <c r="D201" s="4" t="s">
        <v>398</v>
      </c>
      <c r="E201" s="4" t="s">
        <v>192</v>
      </c>
      <c r="F201" s="18" t="s">
        <v>399</v>
      </c>
      <c r="G201" s="50">
        <v>2464193.7200000002</v>
      </c>
      <c r="H201" s="46">
        <v>895475.42</v>
      </c>
      <c r="I201" s="50">
        <v>0</v>
      </c>
      <c r="J201" s="46">
        <v>895475.42</v>
      </c>
      <c r="K201" s="50">
        <f t="shared" si="12"/>
        <v>1568718.3000000003</v>
      </c>
    </row>
    <row r="202" spans="1:11" ht="15" hidden="1" customHeight="1" x14ac:dyDescent="0.3">
      <c r="A202" s="105">
        <v>309</v>
      </c>
      <c r="B202" s="21" t="s">
        <v>191</v>
      </c>
      <c r="C202" s="21" t="s">
        <v>46</v>
      </c>
      <c r="D202" s="4" t="s">
        <v>398</v>
      </c>
      <c r="E202" s="4" t="s">
        <v>192</v>
      </c>
      <c r="F202" s="18" t="s">
        <v>399</v>
      </c>
      <c r="G202" s="50">
        <v>664074.23</v>
      </c>
      <c r="H202" s="46">
        <v>700786.37</v>
      </c>
      <c r="I202" s="50">
        <v>0</v>
      </c>
      <c r="J202" s="46">
        <v>700786.37</v>
      </c>
      <c r="K202" s="50">
        <f t="shared" si="12"/>
        <v>0</v>
      </c>
    </row>
    <row r="203" spans="1:11" ht="15" hidden="1" customHeight="1" x14ac:dyDescent="0.3">
      <c r="A203" s="105">
        <v>512</v>
      </c>
      <c r="B203" s="21" t="s">
        <v>198</v>
      </c>
      <c r="C203" s="21" t="s">
        <v>46</v>
      </c>
      <c r="D203" s="4" t="s">
        <v>398</v>
      </c>
      <c r="E203" s="4" t="s">
        <v>192</v>
      </c>
      <c r="F203" s="18" t="s">
        <v>399</v>
      </c>
      <c r="G203" s="50">
        <v>1367353.07</v>
      </c>
      <c r="H203" s="46">
        <v>1381230.18</v>
      </c>
      <c r="I203" s="50">
        <v>0</v>
      </c>
      <c r="J203" s="47">
        <v>1381230.18</v>
      </c>
      <c r="K203" s="50">
        <f t="shared" si="12"/>
        <v>0</v>
      </c>
    </row>
    <row r="204" spans="1:11" ht="15" hidden="1" customHeight="1" x14ac:dyDescent="0.3">
      <c r="A204" s="105">
        <v>114</v>
      </c>
      <c r="B204" s="21" t="s">
        <v>201</v>
      </c>
      <c r="C204" s="21" t="s">
        <v>46</v>
      </c>
      <c r="D204" s="4" t="s">
        <v>398</v>
      </c>
      <c r="E204" s="4" t="s">
        <v>192</v>
      </c>
      <c r="F204" s="18" t="s">
        <v>399</v>
      </c>
      <c r="G204" s="50">
        <v>1610090.77</v>
      </c>
      <c r="H204" s="46">
        <v>1734430</v>
      </c>
      <c r="I204" s="50">
        <v>0</v>
      </c>
      <c r="J204" s="47">
        <v>1734430</v>
      </c>
      <c r="K204" s="50">
        <f t="shared" si="12"/>
        <v>0</v>
      </c>
    </row>
    <row r="205" spans="1:11" ht="15" hidden="1" customHeight="1" x14ac:dyDescent="0.3">
      <c r="A205" s="105">
        <v>179</v>
      </c>
      <c r="B205" s="21" t="s">
        <v>206</v>
      </c>
      <c r="C205" s="21" t="s">
        <v>46</v>
      </c>
      <c r="D205" s="4" t="s">
        <v>398</v>
      </c>
      <c r="E205" s="4" t="s">
        <v>192</v>
      </c>
      <c r="F205" s="18" t="s">
        <v>399</v>
      </c>
      <c r="G205" s="50">
        <v>851587.31</v>
      </c>
      <c r="H205" s="46">
        <v>1004312.21</v>
      </c>
      <c r="I205" s="50">
        <v>0</v>
      </c>
      <c r="J205" s="47">
        <v>1004312.21</v>
      </c>
      <c r="K205" s="50">
        <f t="shared" si="12"/>
        <v>0</v>
      </c>
    </row>
    <row r="206" spans="1:11" ht="15" hidden="1" customHeight="1" x14ac:dyDescent="0.3">
      <c r="A206" s="105">
        <v>1418</v>
      </c>
      <c r="B206" s="21" t="s">
        <v>209</v>
      </c>
      <c r="C206" s="21" t="s">
        <v>46</v>
      </c>
      <c r="D206" s="4" t="s">
        <v>398</v>
      </c>
      <c r="E206" s="4" t="s">
        <v>192</v>
      </c>
      <c r="F206" s="18" t="s">
        <v>399</v>
      </c>
      <c r="G206" s="50">
        <v>77299.009999999995</v>
      </c>
      <c r="H206" s="46">
        <v>85844.64</v>
      </c>
      <c r="I206" s="50">
        <v>0</v>
      </c>
      <c r="J206" s="47">
        <v>85844.64</v>
      </c>
      <c r="K206" s="50">
        <f t="shared" si="12"/>
        <v>0</v>
      </c>
    </row>
    <row r="207" spans="1:11" ht="15" hidden="1" customHeight="1" x14ac:dyDescent="0.3">
      <c r="A207" s="105">
        <v>447</v>
      </c>
      <c r="B207" s="21" t="s">
        <v>216</v>
      </c>
      <c r="C207" s="21" t="s">
        <v>46</v>
      </c>
      <c r="D207" s="4" t="s">
        <v>398</v>
      </c>
      <c r="E207" s="4" t="s">
        <v>192</v>
      </c>
      <c r="F207" s="18" t="s">
        <v>399</v>
      </c>
      <c r="G207" s="50">
        <v>1772485.04</v>
      </c>
      <c r="H207" s="46">
        <v>1438284.62</v>
      </c>
      <c r="I207" s="50">
        <v>0</v>
      </c>
      <c r="J207" s="47">
        <v>1438284.62</v>
      </c>
      <c r="K207" s="50">
        <f t="shared" si="12"/>
        <v>334200.41999999993</v>
      </c>
    </row>
    <row r="208" spans="1:11" ht="15" hidden="1" customHeight="1" x14ac:dyDescent="0.3">
      <c r="A208" s="105">
        <v>244</v>
      </c>
      <c r="B208" s="21" t="s">
        <v>219</v>
      </c>
      <c r="C208" s="21" t="s">
        <v>46</v>
      </c>
      <c r="D208" s="4" t="s">
        <v>398</v>
      </c>
      <c r="E208" s="4" t="s">
        <v>192</v>
      </c>
      <c r="F208" s="18" t="s">
        <v>399</v>
      </c>
      <c r="G208" s="50">
        <v>1038501.23</v>
      </c>
      <c r="H208" s="46">
        <v>1062470.1599999999</v>
      </c>
      <c r="I208" s="50">
        <v>0</v>
      </c>
      <c r="J208" s="47">
        <v>1062470.1599999999</v>
      </c>
      <c r="K208" s="50">
        <f t="shared" si="12"/>
        <v>0</v>
      </c>
    </row>
    <row r="209" spans="1:11" ht="15" hidden="1" customHeight="1" x14ac:dyDescent="0.3">
      <c r="A209" s="105">
        <v>2041</v>
      </c>
      <c r="B209" s="21" t="s">
        <v>225</v>
      </c>
      <c r="C209" s="21" t="s">
        <v>46</v>
      </c>
      <c r="D209" s="4" t="s">
        <v>398</v>
      </c>
      <c r="E209" s="4" t="s">
        <v>192</v>
      </c>
      <c r="F209" s="18" t="s">
        <v>399</v>
      </c>
      <c r="G209" s="50">
        <v>43388.95</v>
      </c>
      <c r="H209" s="46">
        <v>0</v>
      </c>
      <c r="I209" s="50">
        <v>0</v>
      </c>
      <c r="J209" s="47">
        <v>0</v>
      </c>
      <c r="K209" s="50">
        <f t="shared" si="12"/>
        <v>43388.95</v>
      </c>
    </row>
    <row r="210" spans="1:11" ht="15" hidden="1" customHeight="1" x14ac:dyDescent="0.3">
      <c r="A210" s="105">
        <v>1301</v>
      </c>
      <c r="B210" s="21" t="s">
        <v>400</v>
      </c>
      <c r="C210" s="21" t="s">
        <v>46</v>
      </c>
      <c r="D210" s="4" t="s">
        <v>401</v>
      </c>
      <c r="E210" s="2" t="s">
        <v>244</v>
      </c>
      <c r="F210" s="261" t="s">
        <v>402</v>
      </c>
      <c r="G210" s="46">
        <v>11097.82</v>
      </c>
      <c r="H210" s="46">
        <v>0</v>
      </c>
      <c r="I210" s="50">
        <v>0</v>
      </c>
      <c r="J210" s="46">
        <f>+H210-I210</f>
        <v>0</v>
      </c>
      <c r="K210" s="47">
        <f>+G210-J210</f>
        <v>11097.82</v>
      </c>
    </row>
    <row r="211" spans="1:11" ht="15" hidden="1" customHeight="1" x14ac:dyDescent="0.3">
      <c r="A211" s="105">
        <v>2318</v>
      </c>
      <c r="B211" s="21" t="s">
        <v>182</v>
      </c>
      <c r="C211" s="21" t="s">
        <v>46</v>
      </c>
      <c r="D211" s="4" t="s">
        <v>401</v>
      </c>
      <c r="E211" s="2" t="s">
        <v>244</v>
      </c>
      <c r="F211" s="261" t="s">
        <v>402</v>
      </c>
      <c r="G211" s="50">
        <v>11097.82</v>
      </c>
      <c r="H211" s="46">
        <v>0</v>
      </c>
      <c r="I211" s="50">
        <v>0</v>
      </c>
      <c r="J211" s="262">
        <f>H211-I211</f>
        <v>0</v>
      </c>
      <c r="K211" s="262">
        <f>G211-J211</f>
        <v>11097.82</v>
      </c>
    </row>
    <row r="212" spans="1:11" ht="15" hidden="1" customHeight="1" x14ac:dyDescent="0.3">
      <c r="A212" s="105">
        <v>1300</v>
      </c>
      <c r="B212" s="21" t="s">
        <v>403</v>
      </c>
      <c r="C212" s="21" t="s">
        <v>46</v>
      </c>
      <c r="D212" s="4" t="s">
        <v>401</v>
      </c>
      <c r="E212" s="2" t="s">
        <v>244</v>
      </c>
      <c r="F212" s="261" t="s">
        <v>402</v>
      </c>
      <c r="G212" s="50">
        <v>11097.82</v>
      </c>
      <c r="H212" s="46">
        <v>0</v>
      </c>
      <c r="I212" s="50">
        <v>0</v>
      </c>
      <c r="J212" s="262">
        <f>H212-I212</f>
        <v>0</v>
      </c>
      <c r="K212" s="262">
        <f>G212-J212</f>
        <v>11097.82</v>
      </c>
    </row>
    <row r="213" spans="1:11" ht="15" hidden="1" customHeight="1" x14ac:dyDescent="0.3">
      <c r="A213" s="105">
        <v>1281</v>
      </c>
      <c r="B213" s="21" t="s">
        <v>404</v>
      </c>
      <c r="C213" s="21" t="s">
        <v>46</v>
      </c>
      <c r="D213" s="4" t="s">
        <v>401</v>
      </c>
      <c r="E213" s="2" t="s">
        <v>244</v>
      </c>
      <c r="F213" s="261" t="s">
        <v>402</v>
      </c>
      <c r="G213" s="50">
        <v>11097.82</v>
      </c>
      <c r="H213" s="46">
        <v>26388.45</v>
      </c>
      <c r="I213" s="50">
        <v>0</v>
      </c>
      <c r="J213" s="47">
        <v>26388.45</v>
      </c>
      <c r="K213" s="47">
        <v>-15290.630000000001</v>
      </c>
    </row>
    <row r="214" spans="1:11" ht="15" hidden="1" customHeight="1" x14ac:dyDescent="0.3">
      <c r="A214" s="105">
        <v>1280</v>
      </c>
      <c r="B214" s="21" t="s">
        <v>405</v>
      </c>
      <c r="C214" s="21" t="s">
        <v>46</v>
      </c>
      <c r="D214" s="4" t="s">
        <v>401</v>
      </c>
      <c r="E214" s="2" t="s">
        <v>244</v>
      </c>
      <c r="F214" s="261" t="s">
        <v>402</v>
      </c>
      <c r="G214" s="50">
        <v>11097.96</v>
      </c>
      <c r="H214" s="46">
        <v>11097.96</v>
      </c>
      <c r="I214" s="50">
        <v>0</v>
      </c>
      <c r="J214" s="47">
        <f>+H214-I214</f>
        <v>11097.96</v>
      </c>
      <c r="K214" s="47">
        <f>+G214-J214</f>
        <v>0</v>
      </c>
    </row>
    <row r="215" spans="1:11" ht="15" hidden="1" customHeight="1" x14ac:dyDescent="0.3">
      <c r="A215" s="105">
        <v>375</v>
      </c>
      <c r="B215" s="21" t="s">
        <v>188</v>
      </c>
      <c r="C215" s="21" t="s">
        <v>46</v>
      </c>
      <c r="D215" s="4" t="s">
        <v>401</v>
      </c>
      <c r="E215" s="2" t="s">
        <v>244</v>
      </c>
      <c r="F215" s="261" t="s">
        <v>402</v>
      </c>
      <c r="G215" s="50">
        <v>926265.20659999992</v>
      </c>
      <c r="H215" s="46">
        <v>938177</v>
      </c>
      <c r="I215" s="50">
        <v>0</v>
      </c>
      <c r="J215" s="47">
        <v>938177</v>
      </c>
      <c r="K215" s="47">
        <v>0</v>
      </c>
    </row>
    <row r="216" spans="1:11" ht="15" hidden="1" customHeight="1" x14ac:dyDescent="0.3">
      <c r="A216" s="105">
        <v>1299</v>
      </c>
      <c r="B216" s="21" t="s">
        <v>406</v>
      </c>
      <c r="C216" s="21" t="s">
        <v>46</v>
      </c>
      <c r="D216" s="4" t="s">
        <v>401</v>
      </c>
      <c r="E216" s="2" t="s">
        <v>244</v>
      </c>
      <c r="F216" s="261" t="s">
        <v>402</v>
      </c>
      <c r="G216" s="50">
        <v>26976.4192</v>
      </c>
      <c r="H216" s="46">
        <v>0</v>
      </c>
      <c r="I216" s="50">
        <v>0</v>
      </c>
      <c r="J216" s="47">
        <v>0</v>
      </c>
      <c r="K216" s="47">
        <v>26976.4192</v>
      </c>
    </row>
    <row r="217" spans="1:11" ht="15" hidden="1" customHeight="1" x14ac:dyDescent="0.3">
      <c r="A217" s="105">
        <v>310</v>
      </c>
      <c r="B217" s="21" t="s">
        <v>191</v>
      </c>
      <c r="C217" s="21" t="s">
        <v>46</v>
      </c>
      <c r="D217" s="4" t="s">
        <v>401</v>
      </c>
      <c r="E217" s="2" t="s">
        <v>244</v>
      </c>
      <c r="F217" s="261" t="s">
        <v>402</v>
      </c>
      <c r="G217" s="263">
        <v>129461</v>
      </c>
      <c r="H217" s="264">
        <v>232928</v>
      </c>
      <c r="I217" s="263">
        <v>0</v>
      </c>
      <c r="J217" s="262">
        <f>H217-I217</f>
        <v>232928</v>
      </c>
      <c r="K217" s="262">
        <f>G217-J217</f>
        <v>-103467</v>
      </c>
    </row>
    <row r="218" spans="1:11" ht="15" hidden="1" customHeight="1" x14ac:dyDescent="0.3">
      <c r="A218" s="105">
        <v>838</v>
      </c>
      <c r="B218" s="21" t="s">
        <v>407</v>
      </c>
      <c r="C218" s="21" t="s">
        <v>46</v>
      </c>
      <c r="D218" s="4" t="s">
        <v>401</v>
      </c>
      <c r="E218" s="2" t="s">
        <v>244</v>
      </c>
      <c r="F218" s="261" t="s">
        <v>402</v>
      </c>
      <c r="G218" s="50">
        <v>129793.67</v>
      </c>
      <c r="H218" s="46">
        <v>233600</v>
      </c>
      <c r="I218" s="50">
        <v>0</v>
      </c>
      <c r="J218" s="262">
        <f>H218-I218</f>
        <v>233600</v>
      </c>
      <c r="K218" s="262">
        <f>G218-J218</f>
        <v>-103806.33</v>
      </c>
    </row>
    <row r="219" spans="1:11" ht="15" hidden="1" customHeight="1" x14ac:dyDescent="0.3">
      <c r="A219" s="105">
        <v>513</v>
      </c>
      <c r="B219" s="21" t="s">
        <v>198</v>
      </c>
      <c r="C219" s="21" t="s">
        <v>46</v>
      </c>
      <c r="D219" s="4" t="s">
        <v>401</v>
      </c>
      <c r="E219" s="2" t="s">
        <v>244</v>
      </c>
      <c r="F219" s="261" t="s">
        <v>402</v>
      </c>
      <c r="G219" s="50">
        <v>223668.24</v>
      </c>
      <c r="H219" s="46">
        <v>223668.24</v>
      </c>
      <c r="I219" s="50">
        <v>0</v>
      </c>
      <c r="J219" s="47">
        <v>373332.64</v>
      </c>
      <c r="K219" s="47">
        <f>+G219-J219</f>
        <v>-149664.40000000002</v>
      </c>
    </row>
    <row r="220" spans="1:11" ht="15" hidden="1" customHeight="1" x14ac:dyDescent="0.3">
      <c r="A220" s="105">
        <v>1279</v>
      </c>
      <c r="B220" s="21" t="s">
        <v>408</v>
      </c>
      <c r="C220" s="21" t="s">
        <v>46</v>
      </c>
      <c r="D220" s="4" t="s">
        <v>401</v>
      </c>
      <c r="E220" s="2" t="s">
        <v>244</v>
      </c>
      <c r="F220" s="261" t="s">
        <v>402</v>
      </c>
      <c r="G220" s="50">
        <v>11097.82</v>
      </c>
      <c r="H220" s="46">
        <v>0</v>
      </c>
      <c r="I220" s="50">
        <v>0</v>
      </c>
      <c r="J220" s="262">
        <f>H220-I220</f>
        <v>0</v>
      </c>
      <c r="K220" s="262">
        <f>G220-J220</f>
        <v>11097.82</v>
      </c>
    </row>
    <row r="221" spans="1:11" ht="15" hidden="1" customHeight="1" x14ac:dyDescent="0.3">
      <c r="A221" s="105">
        <v>115</v>
      </c>
      <c r="B221" s="21" t="s">
        <v>201</v>
      </c>
      <c r="C221" s="21" t="s">
        <v>46</v>
      </c>
      <c r="D221" s="4" t="s">
        <v>401</v>
      </c>
      <c r="E221" s="2" t="s">
        <v>244</v>
      </c>
      <c r="F221" s="261" t="s">
        <v>402</v>
      </c>
      <c r="G221" s="50">
        <v>460287.90159999998</v>
      </c>
      <c r="H221" s="46">
        <v>593682.37</v>
      </c>
      <c r="I221" s="50">
        <v>0</v>
      </c>
      <c r="J221" s="47">
        <v>593682.37</v>
      </c>
      <c r="K221" s="47">
        <v>0</v>
      </c>
    </row>
    <row r="222" spans="1:11" ht="15" hidden="1" customHeight="1" x14ac:dyDescent="0.3">
      <c r="A222" s="105">
        <v>180</v>
      </c>
      <c r="B222" s="21" t="s">
        <v>206</v>
      </c>
      <c r="C222" s="21" t="s">
        <v>46</v>
      </c>
      <c r="D222" s="4" t="s">
        <v>401</v>
      </c>
      <c r="E222" s="2" t="s">
        <v>244</v>
      </c>
      <c r="F222" s="261" t="s">
        <v>402</v>
      </c>
      <c r="G222" s="50">
        <v>143633.04</v>
      </c>
      <c r="H222" s="46">
        <v>259000</v>
      </c>
      <c r="I222" s="50">
        <v>0</v>
      </c>
      <c r="J222" s="46">
        <f>+H222-I222</f>
        <v>259000</v>
      </c>
      <c r="K222" s="47">
        <f>+G222-J222</f>
        <v>-115366.95999999999</v>
      </c>
    </row>
    <row r="223" spans="1:11" ht="15" hidden="1" customHeight="1" x14ac:dyDescent="0.3">
      <c r="A223" s="105">
        <v>1039</v>
      </c>
      <c r="B223" s="21" t="s">
        <v>409</v>
      </c>
      <c r="C223" s="21" t="s">
        <v>46</v>
      </c>
      <c r="D223" s="4" t="s">
        <v>401</v>
      </c>
      <c r="E223" s="2" t="s">
        <v>244</v>
      </c>
      <c r="F223" s="261" t="s">
        <v>402</v>
      </c>
      <c r="G223" s="13">
        <v>245076.66</v>
      </c>
      <c r="H223" s="13">
        <v>245076.66</v>
      </c>
      <c r="I223" s="50">
        <v>0</v>
      </c>
      <c r="J223" s="47">
        <v>256223.99</v>
      </c>
      <c r="K223" s="47">
        <f>+G223-J223</f>
        <v>-11147.329999999987</v>
      </c>
    </row>
    <row r="224" spans="1:11" ht="15" hidden="1" customHeight="1" x14ac:dyDescent="0.3">
      <c r="A224" s="105">
        <v>2358</v>
      </c>
      <c r="B224" s="21" t="s">
        <v>209</v>
      </c>
      <c r="C224" s="21" t="s">
        <v>46</v>
      </c>
      <c r="D224" s="4" t="s">
        <v>401</v>
      </c>
      <c r="E224" s="2" t="s">
        <v>244</v>
      </c>
      <c r="F224" s="261" t="s">
        <v>402</v>
      </c>
      <c r="G224" s="263">
        <v>10700.96</v>
      </c>
      <c r="H224" s="264">
        <v>26050.27</v>
      </c>
      <c r="I224" s="263">
        <v>0</v>
      </c>
      <c r="J224" s="262">
        <f>H224-I224</f>
        <v>26050.27</v>
      </c>
      <c r="K224" s="262">
        <f>G224-J224</f>
        <v>-15349.310000000001</v>
      </c>
    </row>
    <row r="225" spans="1:11" ht="15" hidden="1" customHeight="1" x14ac:dyDescent="0.3">
      <c r="A225" s="105">
        <v>615</v>
      </c>
      <c r="B225" s="21" t="s">
        <v>242</v>
      </c>
      <c r="C225" s="21" t="s">
        <v>46</v>
      </c>
      <c r="D225" s="4" t="s">
        <v>401</v>
      </c>
      <c r="E225" s="2" t="s">
        <v>244</v>
      </c>
      <c r="F225" s="261" t="s">
        <v>402</v>
      </c>
      <c r="G225" s="263">
        <v>121790.1</v>
      </c>
      <c r="H225" s="264">
        <v>216920</v>
      </c>
      <c r="I225" s="263">
        <v>0</v>
      </c>
      <c r="J225" s="262">
        <f>H225-I225</f>
        <v>216920</v>
      </c>
      <c r="K225" s="262">
        <f>G225-J225</f>
        <v>-95129.9</v>
      </c>
    </row>
    <row r="226" spans="1:11" ht="15" hidden="1" customHeight="1" x14ac:dyDescent="0.3">
      <c r="A226" s="105">
        <v>448</v>
      </c>
      <c r="B226" s="21" t="s">
        <v>216</v>
      </c>
      <c r="C226" s="21" t="s">
        <v>46</v>
      </c>
      <c r="D226" s="4" t="s">
        <v>401</v>
      </c>
      <c r="E226" s="2" t="s">
        <v>244</v>
      </c>
      <c r="F226" s="261" t="s">
        <v>402</v>
      </c>
      <c r="G226" s="50">
        <v>277358.52</v>
      </c>
      <c r="H226" s="46">
        <v>480000</v>
      </c>
      <c r="I226" s="50">
        <v>0</v>
      </c>
      <c r="J226" s="46">
        <f>+H226-I226</f>
        <v>480000</v>
      </c>
      <c r="K226" s="47">
        <f>+G226-J226</f>
        <v>-202641.47999999998</v>
      </c>
    </row>
    <row r="227" spans="1:11" ht="15" hidden="1" customHeight="1" x14ac:dyDescent="0.3">
      <c r="A227" s="105">
        <v>614</v>
      </c>
      <c r="B227" s="21" t="s">
        <v>410</v>
      </c>
      <c r="C227" s="21" t="s">
        <v>46</v>
      </c>
      <c r="D227" s="4" t="s">
        <v>401</v>
      </c>
      <c r="E227" s="2" t="s">
        <v>244</v>
      </c>
      <c r="F227" s="261" t="s">
        <v>402</v>
      </c>
      <c r="G227" s="50">
        <v>187334.72340000002</v>
      </c>
      <c r="H227" s="46">
        <v>313190.84000000003</v>
      </c>
      <c r="I227" s="50">
        <v>0</v>
      </c>
      <c r="J227" s="47">
        <v>313190.84000000003</v>
      </c>
      <c r="K227" s="47">
        <v>0</v>
      </c>
    </row>
    <row r="228" spans="1:11" ht="15" hidden="1" customHeight="1" x14ac:dyDescent="0.3">
      <c r="A228" s="105">
        <v>245</v>
      </c>
      <c r="B228" s="21" t="s">
        <v>219</v>
      </c>
      <c r="C228" s="21" t="s">
        <v>46</v>
      </c>
      <c r="D228" s="4" t="s">
        <v>401</v>
      </c>
      <c r="E228" s="2" t="s">
        <v>244</v>
      </c>
      <c r="F228" s="261" t="s">
        <v>402</v>
      </c>
      <c r="G228" s="370">
        <v>145467.23000000001</v>
      </c>
      <c r="H228" s="46">
        <v>245100</v>
      </c>
      <c r="I228" s="50">
        <v>0</v>
      </c>
      <c r="J228" s="47">
        <f>H228-I228</f>
        <v>245100</v>
      </c>
      <c r="K228" s="371">
        <f>G228-J228</f>
        <v>-99632.76999999999</v>
      </c>
    </row>
    <row r="229" spans="1:11" ht="15" hidden="1" customHeight="1" x14ac:dyDescent="0.3">
      <c r="A229" s="105">
        <v>1298</v>
      </c>
      <c r="B229" s="21" t="s">
        <v>411</v>
      </c>
      <c r="C229" s="21" t="s">
        <v>46</v>
      </c>
      <c r="D229" s="4" t="s">
        <v>401</v>
      </c>
      <c r="E229" s="2" t="s">
        <v>244</v>
      </c>
      <c r="F229" s="261" t="s">
        <v>402</v>
      </c>
      <c r="G229" s="50">
        <v>11097.96</v>
      </c>
      <c r="H229" s="46">
        <v>0</v>
      </c>
      <c r="I229" s="50">
        <v>0</v>
      </c>
      <c r="J229" s="47">
        <f>+H229-I229</f>
        <v>0</v>
      </c>
      <c r="K229" s="47">
        <f>+G229-J229</f>
        <v>11097.96</v>
      </c>
    </row>
    <row r="230" spans="1:11" ht="15" hidden="1" customHeight="1" x14ac:dyDescent="0.3">
      <c r="A230" s="105">
        <v>2338</v>
      </c>
      <c r="B230" s="21" t="s">
        <v>225</v>
      </c>
      <c r="C230" s="21" t="s">
        <v>46</v>
      </c>
      <c r="D230" s="4" t="s">
        <v>401</v>
      </c>
      <c r="E230" s="2" t="s">
        <v>244</v>
      </c>
      <c r="F230" s="261" t="s">
        <v>402</v>
      </c>
      <c r="G230" s="50">
        <v>6374.13</v>
      </c>
      <c r="H230" s="46">
        <v>12678.49</v>
      </c>
      <c r="I230" s="50">
        <v>0</v>
      </c>
      <c r="J230" s="46">
        <f>+H230-I230</f>
        <v>12678.49</v>
      </c>
      <c r="K230" s="47">
        <f>+G230-J230</f>
        <v>-6304.36</v>
      </c>
    </row>
    <row r="231" spans="1:11" ht="15" hidden="1" customHeight="1" x14ac:dyDescent="0.3">
      <c r="A231" s="105">
        <v>1278</v>
      </c>
      <c r="B231" s="21" t="s">
        <v>412</v>
      </c>
      <c r="C231" s="21" t="s">
        <v>46</v>
      </c>
      <c r="D231" s="4" t="s">
        <v>401</v>
      </c>
      <c r="E231" s="2" t="s">
        <v>244</v>
      </c>
      <c r="F231" s="261" t="s">
        <v>402</v>
      </c>
      <c r="G231" s="50">
        <v>26976.4192</v>
      </c>
      <c r="H231" s="46">
        <v>53440.77</v>
      </c>
      <c r="I231" s="50">
        <v>0</v>
      </c>
      <c r="J231" s="47">
        <v>53440.77</v>
      </c>
      <c r="K231" s="47">
        <v>0</v>
      </c>
    </row>
    <row r="232" spans="1:11" ht="15" hidden="1" customHeight="1" x14ac:dyDescent="0.3">
      <c r="A232" s="105">
        <v>1926</v>
      </c>
      <c r="B232" s="21" t="s">
        <v>182</v>
      </c>
      <c r="C232" s="21" t="s">
        <v>46</v>
      </c>
      <c r="D232" s="4" t="s">
        <v>413</v>
      </c>
      <c r="E232" s="73" t="s">
        <v>414</v>
      </c>
      <c r="F232" s="67" t="s">
        <v>415</v>
      </c>
      <c r="G232" s="87" t="s">
        <v>416</v>
      </c>
      <c r="H232" s="87" t="s">
        <v>417</v>
      </c>
      <c r="I232" s="87" t="s">
        <v>196</v>
      </c>
      <c r="J232" s="89" t="s">
        <v>417</v>
      </c>
      <c r="K232" s="90" t="s">
        <v>418</v>
      </c>
    </row>
    <row r="233" spans="1:11" ht="15" hidden="1" customHeight="1" x14ac:dyDescent="0.3">
      <c r="A233" s="105">
        <v>376</v>
      </c>
      <c r="B233" s="21" t="s">
        <v>188</v>
      </c>
      <c r="C233" s="21" t="s">
        <v>46</v>
      </c>
      <c r="D233" s="4" t="s">
        <v>413</v>
      </c>
      <c r="E233" s="74" t="s">
        <v>414</v>
      </c>
      <c r="F233" s="69" t="s">
        <v>415</v>
      </c>
      <c r="G233" s="96" t="s">
        <v>419</v>
      </c>
      <c r="H233" s="96" t="s">
        <v>420</v>
      </c>
      <c r="I233" s="96" t="s">
        <v>196</v>
      </c>
      <c r="J233" s="97" t="s">
        <v>420</v>
      </c>
      <c r="K233" s="98" t="s">
        <v>421</v>
      </c>
    </row>
    <row r="234" spans="1:11" ht="15" hidden="1" customHeight="1" x14ac:dyDescent="0.3">
      <c r="A234" s="105">
        <v>311</v>
      </c>
      <c r="B234" s="21" t="s">
        <v>191</v>
      </c>
      <c r="C234" s="21" t="s">
        <v>46</v>
      </c>
      <c r="D234" s="4" t="s">
        <v>413</v>
      </c>
      <c r="E234" s="74" t="s">
        <v>414</v>
      </c>
      <c r="F234" s="69" t="s">
        <v>415</v>
      </c>
      <c r="G234" s="96" t="s">
        <v>422</v>
      </c>
      <c r="H234" s="96" t="s">
        <v>423</v>
      </c>
      <c r="I234" s="96" t="s">
        <v>196</v>
      </c>
      <c r="J234" s="97" t="s">
        <v>423</v>
      </c>
      <c r="K234" s="98" t="s">
        <v>424</v>
      </c>
    </row>
    <row r="235" spans="1:11" ht="15" hidden="1" customHeight="1" x14ac:dyDescent="0.3">
      <c r="A235" s="105">
        <v>958</v>
      </c>
      <c r="B235" s="21" t="s">
        <v>425</v>
      </c>
      <c r="C235" s="21" t="s">
        <v>46</v>
      </c>
      <c r="D235" s="4" t="s">
        <v>413</v>
      </c>
      <c r="E235" s="74" t="s">
        <v>414</v>
      </c>
      <c r="F235" s="69" t="s">
        <v>415</v>
      </c>
      <c r="G235" s="96" t="s">
        <v>426</v>
      </c>
      <c r="H235" s="96" t="s">
        <v>427</v>
      </c>
      <c r="I235" s="96" t="s">
        <v>196</v>
      </c>
      <c r="J235" s="97" t="s">
        <v>427</v>
      </c>
      <c r="K235" s="98" t="s">
        <v>428</v>
      </c>
    </row>
    <row r="236" spans="1:11" ht="15" hidden="1" customHeight="1" x14ac:dyDescent="0.3">
      <c r="A236" s="105">
        <v>798</v>
      </c>
      <c r="B236" s="21" t="s">
        <v>429</v>
      </c>
      <c r="C236" s="21" t="s">
        <v>46</v>
      </c>
      <c r="D236" s="4" t="s">
        <v>413</v>
      </c>
      <c r="E236" s="74" t="s">
        <v>414</v>
      </c>
      <c r="F236" s="69" t="s">
        <v>415</v>
      </c>
      <c r="G236" s="96" t="s">
        <v>430</v>
      </c>
      <c r="H236" s="96" t="s">
        <v>431</v>
      </c>
      <c r="I236" s="96" t="s">
        <v>196</v>
      </c>
      <c r="J236" s="97" t="s">
        <v>431</v>
      </c>
      <c r="K236" s="98" t="s">
        <v>432</v>
      </c>
    </row>
    <row r="237" spans="1:11" ht="15" hidden="1" customHeight="1" x14ac:dyDescent="0.3">
      <c r="A237" s="105">
        <v>514</v>
      </c>
      <c r="B237" s="21" t="s">
        <v>198</v>
      </c>
      <c r="C237" s="21" t="s">
        <v>46</v>
      </c>
      <c r="D237" s="4" t="s">
        <v>413</v>
      </c>
      <c r="E237" s="74" t="s">
        <v>414</v>
      </c>
      <c r="F237" s="69" t="s">
        <v>415</v>
      </c>
      <c r="G237" s="96" t="s">
        <v>433</v>
      </c>
      <c r="H237" s="96" t="s">
        <v>434</v>
      </c>
      <c r="I237" s="96" t="s">
        <v>196</v>
      </c>
      <c r="J237" s="97" t="s">
        <v>434</v>
      </c>
      <c r="K237" s="98" t="s">
        <v>435</v>
      </c>
    </row>
    <row r="238" spans="1:11" ht="15" hidden="1" customHeight="1" x14ac:dyDescent="0.3">
      <c r="A238" s="105">
        <v>116</v>
      </c>
      <c r="B238" s="21" t="s">
        <v>201</v>
      </c>
      <c r="C238" s="21" t="s">
        <v>46</v>
      </c>
      <c r="D238" s="4" t="s">
        <v>413</v>
      </c>
      <c r="E238" s="74" t="s">
        <v>414</v>
      </c>
      <c r="F238" s="69" t="s">
        <v>415</v>
      </c>
      <c r="G238" s="96" t="s">
        <v>436</v>
      </c>
      <c r="H238" s="96" t="s">
        <v>437</v>
      </c>
      <c r="I238" s="96" t="s">
        <v>196</v>
      </c>
      <c r="J238" s="97" t="s">
        <v>437</v>
      </c>
      <c r="K238" s="97" t="s">
        <v>438</v>
      </c>
    </row>
    <row r="239" spans="1:11" ht="15" hidden="1" customHeight="1" x14ac:dyDescent="0.3">
      <c r="A239" s="105">
        <v>181</v>
      </c>
      <c r="B239" s="21" t="s">
        <v>206</v>
      </c>
      <c r="C239" s="21" t="s">
        <v>46</v>
      </c>
      <c r="D239" s="4" t="s">
        <v>413</v>
      </c>
      <c r="E239" s="74" t="s">
        <v>414</v>
      </c>
      <c r="F239" s="69" t="s">
        <v>415</v>
      </c>
      <c r="G239" s="96" t="s">
        <v>439</v>
      </c>
      <c r="H239" s="96" t="s">
        <v>440</v>
      </c>
      <c r="I239" s="96" t="s">
        <v>196</v>
      </c>
      <c r="J239" s="97" t="s">
        <v>440</v>
      </c>
      <c r="K239" s="98" t="s">
        <v>441</v>
      </c>
    </row>
    <row r="240" spans="1:11" ht="15" hidden="1" customHeight="1" x14ac:dyDescent="0.3">
      <c r="A240" s="105">
        <v>1419</v>
      </c>
      <c r="B240" s="21" t="s">
        <v>209</v>
      </c>
      <c r="C240" s="21" t="s">
        <v>46</v>
      </c>
      <c r="D240" s="4" t="s">
        <v>413</v>
      </c>
      <c r="E240" s="74" t="s">
        <v>414</v>
      </c>
      <c r="F240" s="69" t="s">
        <v>415</v>
      </c>
      <c r="G240" s="96" t="s">
        <v>442</v>
      </c>
      <c r="H240" s="96" t="s">
        <v>196</v>
      </c>
      <c r="I240" s="96" t="s">
        <v>196</v>
      </c>
      <c r="J240" s="97" t="s">
        <v>196</v>
      </c>
      <c r="K240" s="97" t="s">
        <v>442</v>
      </c>
    </row>
    <row r="241" spans="1:11" ht="15" hidden="1" customHeight="1" x14ac:dyDescent="0.3">
      <c r="A241" s="105">
        <v>449</v>
      </c>
      <c r="B241" s="21" t="s">
        <v>216</v>
      </c>
      <c r="C241" s="21" t="s">
        <v>46</v>
      </c>
      <c r="D241" s="4" t="s">
        <v>413</v>
      </c>
      <c r="E241" s="74" t="s">
        <v>414</v>
      </c>
      <c r="F241" s="69" t="s">
        <v>415</v>
      </c>
      <c r="G241" s="96" t="s">
        <v>443</v>
      </c>
      <c r="H241" s="96" t="s">
        <v>444</v>
      </c>
      <c r="I241" s="96" t="s">
        <v>196</v>
      </c>
      <c r="J241" s="97" t="s">
        <v>444</v>
      </c>
      <c r="K241" s="97" t="s">
        <v>445</v>
      </c>
    </row>
    <row r="242" spans="1:11" ht="15" hidden="1" customHeight="1" x14ac:dyDescent="0.3">
      <c r="A242" s="105">
        <v>246</v>
      </c>
      <c r="B242" s="21" t="s">
        <v>219</v>
      </c>
      <c r="C242" s="21" t="s">
        <v>46</v>
      </c>
      <c r="D242" s="4" t="s">
        <v>413</v>
      </c>
      <c r="E242" s="74" t="s">
        <v>414</v>
      </c>
      <c r="F242" s="69" t="s">
        <v>415</v>
      </c>
      <c r="G242" s="96" t="s">
        <v>196</v>
      </c>
      <c r="H242" s="96" t="s">
        <v>196</v>
      </c>
      <c r="I242" s="96" t="s">
        <v>196</v>
      </c>
      <c r="J242" s="97" t="s">
        <v>196</v>
      </c>
      <c r="K242" s="97" t="s">
        <v>196</v>
      </c>
    </row>
    <row r="243" spans="1:11" ht="15" hidden="1" customHeight="1" x14ac:dyDescent="0.3">
      <c r="A243" s="105">
        <v>1958</v>
      </c>
      <c r="B243" s="21" t="s">
        <v>225</v>
      </c>
      <c r="C243" s="21" t="s">
        <v>46</v>
      </c>
      <c r="D243" s="4" t="s">
        <v>413</v>
      </c>
      <c r="E243" s="74" t="s">
        <v>414</v>
      </c>
      <c r="F243" s="69" t="s">
        <v>415</v>
      </c>
      <c r="G243" s="96" t="s">
        <v>416</v>
      </c>
      <c r="H243" s="96" t="s">
        <v>196</v>
      </c>
      <c r="I243" s="96" t="s">
        <v>196</v>
      </c>
      <c r="J243" s="97" t="s">
        <v>196</v>
      </c>
      <c r="K243" s="97" t="s">
        <v>416</v>
      </c>
    </row>
    <row r="244" spans="1:11" ht="15" hidden="1" customHeight="1" x14ac:dyDescent="0.3">
      <c r="A244" s="105">
        <v>938</v>
      </c>
      <c r="B244" s="21" t="s">
        <v>446</v>
      </c>
      <c r="C244" s="21" t="s">
        <v>46</v>
      </c>
      <c r="D244" s="4" t="s">
        <v>413</v>
      </c>
      <c r="E244" s="74" t="s">
        <v>414</v>
      </c>
      <c r="F244" s="69" t="s">
        <v>415</v>
      </c>
      <c r="G244" s="96" t="s">
        <v>426</v>
      </c>
      <c r="H244" s="96" t="s">
        <v>447</v>
      </c>
      <c r="I244" s="96" t="s">
        <v>196</v>
      </c>
      <c r="J244" s="97" t="s">
        <v>447</v>
      </c>
      <c r="K244" s="98" t="s">
        <v>448</v>
      </c>
    </row>
    <row r="245" spans="1:11" ht="15" hidden="1" customHeight="1" x14ac:dyDescent="0.3">
      <c r="A245" s="105">
        <v>1928</v>
      </c>
      <c r="B245" s="21" t="s">
        <v>182</v>
      </c>
      <c r="C245" s="21" t="s">
        <v>46</v>
      </c>
      <c r="D245" s="4" t="s">
        <v>449</v>
      </c>
      <c r="E245" s="4" t="s">
        <v>192</v>
      </c>
      <c r="F245" s="4" t="s">
        <v>450</v>
      </c>
      <c r="G245" s="50">
        <v>12014.17</v>
      </c>
      <c r="H245" s="46">
        <v>18022</v>
      </c>
      <c r="I245" s="50">
        <v>0</v>
      </c>
      <c r="J245" s="47">
        <f t="shared" ref="J245:J255" si="13">H245-I245</f>
        <v>18022</v>
      </c>
      <c r="K245" s="47">
        <f t="shared" ref="K245:K255" si="14">+IF(G245-J245&gt;0,G245-J245,0)</f>
        <v>0</v>
      </c>
    </row>
    <row r="246" spans="1:11" ht="15" hidden="1" customHeight="1" x14ac:dyDescent="0.3">
      <c r="A246" s="105">
        <v>377</v>
      </c>
      <c r="B246" s="21" t="s">
        <v>188</v>
      </c>
      <c r="C246" s="21" t="s">
        <v>46</v>
      </c>
      <c r="D246" s="4" t="s">
        <v>449</v>
      </c>
      <c r="E246" s="4" t="s">
        <v>192</v>
      </c>
      <c r="F246" s="4" t="s">
        <v>451</v>
      </c>
      <c r="G246" s="50">
        <v>778856.11560000002</v>
      </c>
      <c r="H246" s="46">
        <v>443782.23</v>
      </c>
      <c r="I246" s="50">
        <v>0</v>
      </c>
      <c r="J246" s="47">
        <f t="shared" si="13"/>
        <v>443782.23</v>
      </c>
      <c r="K246" s="47">
        <f t="shared" si="14"/>
        <v>335073.88560000004</v>
      </c>
    </row>
    <row r="247" spans="1:11" ht="15" hidden="1" customHeight="1" x14ac:dyDescent="0.3">
      <c r="A247" s="105">
        <v>312</v>
      </c>
      <c r="B247" s="21" t="s">
        <v>191</v>
      </c>
      <c r="C247" s="21" t="s">
        <v>46</v>
      </c>
      <c r="D247" s="4" t="s">
        <v>449</v>
      </c>
      <c r="E247" s="4" t="s">
        <v>192</v>
      </c>
      <c r="F247" s="4" t="s">
        <v>451</v>
      </c>
      <c r="G247" s="50">
        <v>580746.20380000002</v>
      </c>
      <c r="H247" s="46">
        <v>581160</v>
      </c>
      <c r="I247" s="50">
        <v>0</v>
      </c>
      <c r="J247" s="47">
        <f t="shared" si="13"/>
        <v>581160</v>
      </c>
      <c r="K247" s="47">
        <f t="shared" si="14"/>
        <v>0</v>
      </c>
    </row>
    <row r="248" spans="1:11" ht="15" hidden="1" customHeight="1" x14ac:dyDescent="0.3">
      <c r="A248" s="105">
        <v>739</v>
      </c>
      <c r="B248" s="21" t="s">
        <v>452</v>
      </c>
      <c r="C248" s="21" t="s">
        <v>46</v>
      </c>
      <c r="D248" s="4" t="s">
        <v>449</v>
      </c>
      <c r="E248" s="4" t="s">
        <v>192</v>
      </c>
      <c r="F248" s="4" t="s">
        <v>451</v>
      </c>
      <c r="G248" s="50">
        <v>305659.18420000002</v>
      </c>
      <c r="H248" s="46">
        <v>649708.92000000004</v>
      </c>
      <c r="I248" s="50">
        <v>0</v>
      </c>
      <c r="J248" s="47">
        <f t="shared" si="13"/>
        <v>649708.92000000004</v>
      </c>
      <c r="K248" s="47">
        <f t="shared" si="14"/>
        <v>0</v>
      </c>
    </row>
    <row r="249" spans="1:11" ht="15" hidden="1" customHeight="1" x14ac:dyDescent="0.3">
      <c r="A249" s="105">
        <v>515</v>
      </c>
      <c r="B249" s="21" t="s">
        <v>198</v>
      </c>
      <c r="C249" s="21" t="s">
        <v>46</v>
      </c>
      <c r="D249" s="4" t="s">
        <v>449</v>
      </c>
      <c r="E249" s="4" t="s">
        <v>192</v>
      </c>
      <c r="F249" s="4" t="s">
        <v>451</v>
      </c>
      <c r="G249" s="50">
        <v>1218469.9140000001</v>
      </c>
      <c r="H249" s="46">
        <v>1407276.06</v>
      </c>
      <c r="I249" s="50">
        <v>0</v>
      </c>
      <c r="J249" s="47">
        <f t="shared" si="13"/>
        <v>1407276.06</v>
      </c>
      <c r="K249" s="47">
        <f t="shared" si="14"/>
        <v>0</v>
      </c>
    </row>
    <row r="250" spans="1:11" ht="15" hidden="1" customHeight="1" x14ac:dyDescent="0.3">
      <c r="A250" s="105">
        <v>117</v>
      </c>
      <c r="B250" s="21" t="s">
        <v>201</v>
      </c>
      <c r="C250" s="21" t="s">
        <v>46</v>
      </c>
      <c r="D250" s="4" t="s">
        <v>449</v>
      </c>
      <c r="E250" s="4" t="s">
        <v>192</v>
      </c>
      <c r="F250" s="4" t="s">
        <v>451</v>
      </c>
      <c r="G250" s="46">
        <v>0</v>
      </c>
      <c r="H250" s="46">
        <v>0</v>
      </c>
      <c r="I250" s="50">
        <v>0</v>
      </c>
      <c r="J250" s="47">
        <f t="shared" si="13"/>
        <v>0</v>
      </c>
      <c r="K250" s="47">
        <f t="shared" si="14"/>
        <v>0</v>
      </c>
    </row>
    <row r="251" spans="1:11" ht="15" hidden="1" customHeight="1" x14ac:dyDescent="0.3">
      <c r="A251" s="105">
        <v>182</v>
      </c>
      <c r="B251" s="21" t="s">
        <v>206</v>
      </c>
      <c r="C251" s="21" t="s">
        <v>46</v>
      </c>
      <c r="D251" s="4" t="s">
        <v>449</v>
      </c>
      <c r="E251" s="4" t="s">
        <v>192</v>
      </c>
      <c r="F251" s="4" t="s">
        <v>451</v>
      </c>
      <c r="G251" s="50">
        <v>351364.234</v>
      </c>
      <c r="H251" s="46">
        <v>543412.59</v>
      </c>
      <c r="I251" s="50">
        <v>0</v>
      </c>
      <c r="J251" s="47">
        <f t="shared" si="13"/>
        <v>543412.59</v>
      </c>
      <c r="K251" s="47">
        <f t="shared" si="14"/>
        <v>0</v>
      </c>
    </row>
    <row r="252" spans="1:11" ht="15" hidden="1" customHeight="1" x14ac:dyDescent="0.3">
      <c r="A252" s="105">
        <v>1438</v>
      </c>
      <c r="B252" s="21" t="s">
        <v>209</v>
      </c>
      <c r="C252" s="21" t="s">
        <v>46</v>
      </c>
      <c r="D252" s="4" t="s">
        <v>449</v>
      </c>
      <c r="E252" s="4" t="s">
        <v>192</v>
      </c>
      <c r="F252" s="4" t="s">
        <v>450</v>
      </c>
      <c r="G252" s="50">
        <v>17485.400000000001</v>
      </c>
      <c r="H252" s="46">
        <v>17516</v>
      </c>
      <c r="I252" s="50">
        <v>0</v>
      </c>
      <c r="J252" s="47">
        <f t="shared" si="13"/>
        <v>17516</v>
      </c>
      <c r="K252" s="47">
        <f t="shared" si="14"/>
        <v>0</v>
      </c>
    </row>
    <row r="253" spans="1:11" ht="15" hidden="1" customHeight="1" x14ac:dyDescent="0.3">
      <c r="A253" s="105">
        <v>450</v>
      </c>
      <c r="B253" s="21" t="s">
        <v>216</v>
      </c>
      <c r="C253" s="21" t="s">
        <v>46</v>
      </c>
      <c r="D253" s="4" t="s">
        <v>449</v>
      </c>
      <c r="E253" s="4" t="s">
        <v>192</v>
      </c>
      <c r="F253" s="4" t="s">
        <v>451</v>
      </c>
      <c r="G253" s="50">
        <v>870053.7620000001</v>
      </c>
      <c r="H253" s="46">
        <v>870000</v>
      </c>
      <c r="I253" s="50">
        <v>0</v>
      </c>
      <c r="J253" s="47">
        <f t="shared" si="13"/>
        <v>870000</v>
      </c>
      <c r="K253" s="47">
        <f t="shared" si="14"/>
        <v>53.762000000104308</v>
      </c>
    </row>
    <row r="254" spans="1:11" ht="15" hidden="1" customHeight="1" x14ac:dyDescent="0.3">
      <c r="A254" s="105">
        <v>247</v>
      </c>
      <c r="B254" s="21" t="s">
        <v>219</v>
      </c>
      <c r="C254" s="21" t="s">
        <v>46</v>
      </c>
      <c r="D254" s="4" t="s">
        <v>449</v>
      </c>
      <c r="E254" s="4" t="s">
        <v>192</v>
      </c>
      <c r="F254" s="4" t="s">
        <v>451</v>
      </c>
      <c r="G254" s="50">
        <v>391098.14280000003</v>
      </c>
      <c r="H254" s="46">
        <v>404144</v>
      </c>
      <c r="I254" s="50">
        <v>0</v>
      </c>
      <c r="J254" s="47">
        <f t="shared" si="13"/>
        <v>404144</v>
      </c>
      <c r="K254" s="47">
        <f t="shared" si="14"/>
        <v>0</v>
      </c>
    </row>
    <row r="255" spans="1:11" ht="15" hidden="1" customHeight="1" x14ac:dyDescent="0.3">
      <c r="A255" s="105">
        <v>1942</v>
      </c>
      <c r="B255" s="21" t="s">
        <v>225</v>
      </c>
      <c r="C255" s="21" t="s">
        <v>46</v>
      </c>
      <c r="D255" s="4" t="s">
        <v>449</v>
      </c>
      <c r="E255" s="4" t="s">
        <v>192</v>
      </c>
      <c r="F255" s="4" t="s">
        <v>450</v>
      </c>
      <c r="G255" s="50">
        <v>12014.17</v>
      </c>
      <c r="H255" s="46">
        <v>0</v>
      </c>
      <c r="I255" s="50">
        <v>0</v>
      </c>
      <c r="J255" s="47">
        <f t="shared" si="13"/>
        <v>0</v>
      </c>
      <c r="K255" s="47">
        <f t="shared" si="14"/>
        <v>12014.17</v>
      </c>
    </row>
    <row r="256" spans="1:11" ht="15" hidden="1" customHeight="1" x14ac:dyDescent="0.3">
      <c r="A256" s="105">
        <v>2258</v>
      </c>
      <c r="B256" s="21" t="s">
        <v>182</v>
      </c>
      <c r="C256" s="21" t="s">
        <v>46</v>
      </c>
      <c r="D256" s="4" t="s">
        <v>453</v>
      </c>
      <c r="E256" s="215" t="s">
        <v>226</v>
      </c>
      <c r="F256" s="216" t="s">
        <v>454</v>
      </c>
      <c r="G256" s="242">
        <v>38543.370000000003</v>
      </c>
      <c r="H256" s="242">
        <v>44872</v>
      </c>
      <c r="I256" s="243">
        <v>0</v>
      </c>
      <c r="J256" s="47">
        <f>(H256-I256)</f>
        <v>44872</v>
      </c>
      <c r="K256" s="47">
        <f>IF(G256-J256&gt;0,G256-J256,0)</f>
        <v>0</v>
      </c>
    </row>
    <row r="257" spans="1:11" ht="15" hidden="1" customHeight="1" x14ac:dyDescent="0.3">
      <c r="A257" s="105">
        <v>378</v>
      </c>
      <c r="B257" s="21" t="s">
        <v>188</v>
      </c>
      <c r="C257" s="21" t="s">
        <v>46</v>
      </c>
      <c r="D257" s="4" t="s">
        <v>453</v>
      </c>
      <c r="E257" s="213" t="s">
        <v>226</v>
      </c>
      <c r="F257" s="214" t="s">
        <v>455</v>
      </c>
      <c r="G257" s="244">
        <v>2889266.34</v>
      </c>
      <c r="H257" s="244">
        <v>3213200</v>
      </c>
      <c r="I257" s="243">
        <v>0</v>
      </c>
      <c r="J257" s="47">
        <f t="shared" ref="J257:J267" si="15">(H257-I257)</f>
        <v>3213200</v>
      </c>
      <c r="K257" s="47">
        <f t="shared" ref="K257:K267" si="16">IF(G257-J257&gt;0,G257-J257,0)</f>
        <v>0</v>
      </c>
    </row>
    <row r="258" spans="1:11" ht="15" hidden="1" customHeight="1" x14ac:dyDescent="0.3">
      <c r="A258" s="105">
        <v>313</v>
      </c>
      <c r="B258" s="21" t="s">
        <v>191</v>
      </c>
      <c r="C258" s="21" t="s">
        <v>46</v>
      </c>
      <c r="D258" s="4" t="s">
        <v>453</v>
      </c>
      <c r="E258" s="213" t="s">
        <v>226</v>
      </c>
      <c r="F258" s="214" t="s">
        <v>456</v>
      </c>
      <c r="G258" s="243">
        <v>0</v>
      </c>
      <c r="H258" s="243">
        <v>0</v>
      </c>
      <c r="I258" s="243">
        <v>0</v>
      </c>
      <c r="J258" s="47">
        <f t="shared" si="15"/>
        <v>0</v>
      </c>
      <c r="K258" s="47">
        <f t="shared" si="16"/>
        <v>0</v>
      </c>
    </row>
    <row r="259" spans="1:11" ht="15" hidden="1" customHeight="1" x14ac:dyDescent="0.3">
      <c r="A259" s="105">
        <v>781</v>
      </c>
      <c r="B259" s="21" t="s">
        <v>457</v>
      </c>
      <c r="C259" s="21" t="s">
        <v>46</v>
      </c>
      <c r="D259" s="4" t="s">
        <v>453</v>
      </c>
      <c r="E259" s="213" t="s">
        <v>226</v>
      </c>
      <c r="F259" s="214" t="s">
        <v>455</v>
      </c>
      <c r="G259" s="244">
        <v>527495.6</v>
      </c>
      <c r="H259" s="244">
        <v>543250</v>
      </c>
      <c r="I259" s="243">
        <v>0</v>
      </c>
      <c r="J259" s="47">
        <f t="shared" si="15"/>
        <v>543250</v>
      </c>
      <c r="K259" s="47">
        <f t="shared" si="16"/>
        <v>0</v>
      </c>
    </row>
    <row r="260" spans="1:11" ht="15" hidden="1" customHeight="1" x14ac:dyDescent="0.3">
      <c r="A260" s="105">
        <v>516</v>
      </c>
      <c r="B260" s="21" t="s">
        <v>198</v>
      </c>
      <c r="C260" s="21" t="s">
        <v>46</v>
      </c>
      <c r="D260" s="4" t="s">
        <v>453</v>
      </c>
      <c r="E260" s="213" t="s">
        <v>226</v>
      </c>
      <c r="F260" s="214" t="s">
        <v>458</v>
      </c>
      <c r="G260" s="244">
        <v>302290.03000000003</v>
      </c>
      <c r="H260" s="244">
        <v>1497104</v>
      </c>
      <c r="I260" s="243">
        <v>0</v>
      </c>
      <c r="J260" s="47">
        <f t="shared" si="15"/>
        <v>1497104</v>
      </c>
      <c r="K260" s="47">
        <f t="shared" si="16"/>
        <v>0</v>
      </c>
    </row>
    <row r="261" spans="1:11" ht="15" hidden="1" customHeight="1" x14ac:dyDescent="0.3">
      <c r="A261" s="105">
        <v>118</v>
      </c>
      <c r="B261" s="21" t="s">
        <v>201</v>
      </c>
      <c r="C261" s="21" t="s">
        <v>46</v>
      </c>
      <c r="D261" s="4" t="s">
        <v>453</v>
      </c>
      <c r="E261" s="213" t="s">
        <v>226</v>
      </c>
      <c r="F261" s="214" t="s">
        <v>459</v>
      </c>
      <c r="G261" s="244">
        <v>458785.31</v>
      </c>
      <c r="H261" s="244">
        <v>970414.17</v>
      </c>
      <c r="I261" s="243">
        <v>0</v>
      </c>
      <c r="J261" s="47">
        <f t="shared" si="15"/>
        <v>970414.17</v>
      </c>
      <c r="K261" s="47">
        <f t="shared" si="16"/>
        <v>0</v>
      </c>
    </row>
    <row r="262" spans="1:11" ht="15" hidden="1" customHeight="1" x14ac:dyDescent="0.3">
      <c r="A262" s="105">
        <v>183</v>
      </c>
      <c r="B262" s="21" t="s">
        <v>206</v>
      </c>
      <c r="C262" s="21" t="s">
        <v>46</v>
      </c>
      <c r="D262" s="4" t="s">
        <v>453</v>
      </c>
      <c r="E262" s="213" t="s">
        <v>226</v>
      </c>
      <c r="F262" s="214" t="s">
        <v>460</v>
      </c>
      <c r="G262" s="243">
        <v>0</v>
      </c>
      <c r="H262" s="244">
        <v>747304.48</v>
      </c>
      <c r="I262" s="245">
        <v>747304.48</v>
      </c>
      <c r="J262" s="47">
        <f t="shared" si="15"/>
        <v>0</v>
      </c>
      <c r="K262" s="47">
        <f t="shared" si="16"/>
        <v>0</v>
      </c>
    </row>
    <row r="263" spans="1:11" ht="15" hidden="1" customHeight="1" x14ac:dyDescent="0.3">
      <c r="A263" s="105">
        <v>1738</v>
      </c>
      <c r="B263" s="21" t="s">
        <v>209</v>
      </c>
      <c r="C263" s="21" t="s">
        <v>46</v>
      </c>
      <c r="D263" s="4" t="s">
        <v>453</v>
      </c>
      <c r="E263" s="213" t="s">
        <v>226</v>
      </c>
      <c r="F263" s="214" t="s">
        <v>461</v>
      </c>
      <c r="G263" s="244">
        <v>68681.39</v>
      </c>
      <c r="H263" s="244">
        <v>70000</v>
      </c>
      <c r="I263" s="243">
        <v>0</v>
      </c>
      <c r="J263" s="47">
        <f t="shared" si="15"/>
        <v>70000</v>
      </c>
      <c r="K263" s="47">
        <f t="shared" si="16"/>
        <v>0</v>
      </c>
    </row>
    <row r="264" spans="1:11" ht="15" hidden="1" customHeight="1" x14ac:dyDescent="0.3">
      <c r="A264" s="105">
        <v>451</v>
      </c>
      <c r="B264" s="21" t="s">
        <v>216</v>
      </c>
      <c r="C264" s="21" t="s">
        <v>46</v>
      </c>
      <c r="D264" s="4" t="s">
        <v>453</v>
      </c>
      <c r="E264" s="213" t="s">
        <v>226</v>
      </c>
      <c r="F264" s="214" t="s">
        <v>459</v>
      </c>
      <c r="G264" s="244">
        <v>901593.89</v>
      </c>
      <c r="H264" s="244">
        <v>1517059.89</v>
      </c>
      <c r="I264" s="243">
        <v>0</v>
      </c>
      <c r="J264" s="47">
        <f t="shared" si="15"/>
        <v>1517059.89</v>
      </c>
      <c r="K264" s="47">
        <f t="shared" si="16"/>
        <v>0</v>
      </c>
    </row>
    <row r="265" spans="1:11" ht="15" hidden="1" customHeight="1" x14ac:dyDescent="0.3">
      <c r="A265" s="105">
        <v>598</v>
      </c>
      <c r="B265" s="21" t="s">
        <v>462</v>
      </c>
      <c r="C265" s="21" t="s">
        <v>46</v>
      </c>
      <c r="D265" s="4" t="s">
        <v>453</v>
      </c>
      <c r="E265" s="213" t="s">
        <v>226</v>
      </c>
      <c r="F265" s="214" t="s">
        <v>463</v>
      </c>
      <c r="G265" s="244">
        <v>159501.68</v>
      </c>
      <c r="H265" s="244">
        <v>230841.41</v>
      </c>
      <c r="I265" s="243">
        <v>0</v>
      </c>
      <c r="J265" s="47">
        <f t="shared" si="15"/>
        <v>230841.41</v>
      </c>
      <c r="K265" s="47">
        <f t="shared" si="16"/>
        <v>0</v>
      </c>
    </row>
    <row r="266" spans="1:11" ht="15" hidden="1" customHeight="1" x14ac:dyDescent="0.3">
      <c r="A266" s="105">
        <v>248</v>
      </c>
      <c r="B266" s="21" t="s">
        <v>219</v>
      </c>
      <c r="C266" s="21" t="s">
        <v>46</v>
      </c>
      <c r="D266" s="4" t="s">
        <v>453</v>
      </c>
      <c r="E266" s="213" t="s">
        <v>226</v>
      </c>
      <c r="F266" s="214" t="s">
        <v>464</v>
      </c>
      <c r="G266" s="244">
        <v>491711.2</v>
      </c>
      <c r="H266" s="244">
        <v>494090.99</v>
      </c>
      <c r="I266" s="243">
        <v>0</v>
      </c>
      <c r="J266" s="47">
        <f t="shared" si="15"/>
        <v>494090.99</v>
      </c>
      <c r="K266" s="47">
        <f t="shared" si="16"/>
        <v>0</v>
      </c>
    </row>
    <row r="267" spans="1:11" ht="15" hidden="1" customHeight="1" x14ac:dyDescent="0.3">
      <c r="A267" s="105">
        <v>2200</v>
      </c>
      <c r="B267" s="21" t="s">
        <v>225</v>
      </c>
      <c r="C267" s="21" t="s">
        <v>46</v>
      </c>
      <c r="D267" s="4" t="s">
        <v>453</v>
      </c>
      <c r="E267" s="213" t="s">
        <v>226</v>
      </c>
      <c r="F267" s="214" t="s">
        <v>454</v>
      </c>
      <c r="G267" s="244">
        <v>38543.370000000003</v>
      </c>
      <c r="H267" s="244">
        <v>39000</v>
      </c>
      <c r="I267" s="245">
        <v>39000</v>
      </c>
      <c r="J267" s="47">
        <f t="shared" si="15"/>
        <v>0</v>
      </c>
      <c r="K267" s="47">
        <f t="shared" si="16"/>
        <v>38543.370000000003</v>
      </c>
    </row>
    <row r="268" spans="1:11" ht="15" hidden="1" customHeight="1" x14ac:dyDescent="0.3">
      <c r="A268" s="105">
        <v>2202</v>
      </c>
      <c r="B268" s="21" t="s">
        <v>182</v>
      </c>
      <c r="C268" s="21" t="s">
        <v>46</v>
      </c>
      <c r="D268" s="4" t="s">
        <v>465</v>
      </c>
      <c r="E268" s="4" t="s">
        <v>466</v>
      </c>
      <c r="F268" s="3" t="s">
        <v>467</v>
      </c>
      <c r="G268" s="46">
        <v>16871.386399999999</v>
      </c>
      <c r="H268" s="46">
        <v>25308</v>
      </c>
      <c r="I268" s="46">
        <v>0</v>
      </c>
      <c r="J268" s="47">
        <f>+H268-I268</f>
        <v>25308</v>
      </c>
      <c r="K268" s="47">
        <f>+G268-J268</f>
        <v>-8436.6136000000006</v>
      </c>
    </row>
    <row r="269" spans="1:11" ht="15" hidden="1" customHeight="1" x14ac:dyDescent="0.3">
      <c r="A269" s="105">
        <v>379</v>
      </c>
      <c r="B269" s="21" t="s">
        <v>188</v>
      </c>
      <c r="C269" s="21" t="s">
        <v>46</v>
      </c>
      <c r="D269" s="4" t="s">
        <v>465</v>
      </c>
      <c r="E269" s="4" t="s">
        <v>466</v>
      </c>
      <c r="F269" s="3" t="s">
        <v>467</v>
      </c>
      <c r="G269" s="50">
        <v>1454271.1991999999</v>
      </c>
      <c r="H269" s="46">
        <v>1526498.68</v>
      </c>
      <c r="I269" s="50">
        <v>0</v>
      </c>
      <c r="J269" s="47">
        <f>+H269-I269</f>
        <v>1526498.68</v>
      </c>
      <c r="K269" s="47">
        <f>+G269-J269</f>
        <v>-72227.480800000019</v>
      </c>
    </row>
    <row r="270" spans="1:11" ht="15" hidden="1" customHeight="1" x14ac:dyDescent="0.3">
      <c r="A270" s="105">
        <v>314</v>
      </c>
      <c r="B270" s="21" t="s">
        <v>191</v>
      </c>
      <c r="C270" s="21" t="s">
        <v>46</v>
      </c>
      <c r="D270" s="4" t="s">
        <v>465</v>
      </c>
      <c r="E270" s="4" t="s">
        <v>466</v>
      </c>
      <c r="F270" s="3" t="s">
        <v>467</v>
      </c>
      <c r="G270" s="46">
        <v>281917.89660000004</v>
      </c>
      <c r="H270" s="46">
        <v>337667.3</v>
      </c>
      <c r="I270" s="46">
        <v>0</v>
      </c>
      <c r="J270" s="47">
        <f>+H270-I270</f>
        <v>337667.3</v>
      </c>
      <c r="K270" s="47">
        <f>+G270-J270</f>
        <v>-55749.403399999952</v>
      </c>
    </row>
    <row r="271" spans="1:11" ht="15" hidden="1" customHeight="1" x14ac:dyDescent="0.3">
      <c r="A271" s="105">
        <v>761</v>
      </c>
      <c r="B271" s="21" t="s">
        <v>468</v>
      </c>
      <c r="C271" s="21" t="s">
        <v>46</v>
      </c>
      <c r="D271" s="4" t="s">
        <v>465</v>
      </c>
      <c r="E271" s="4" t="s">
        <v>466</v>
      </c>
      <c r="F271" s="3" t="s">
        <v>467</v>
      </c>
      <c r="G271" s="100">
        <v>268556.77</v>
      </c>
      <c r="H271" s="101">
        <v>285440</v>
      </c>
      <c r="I271" s="102">
        <v>0</v>
      </c>
      <c r="J271" s="101">
        <f>H271-I271</f>
        <v>285440</v>
      </c>
      <c r="K271" s="49">
        <f>G271-J271</f>
        <v>-16883.229999999981</v>
      </c>
    </row>
    <row r="272" spans="1:11" ht="15" hidden="1" customHeight="1" x14ac:dyDescent="0.3">
      <c r="A272" s="105">
        <v>600</v>
      </c>
      <c r="B272" s="21" t="s">
        <v>469</v>
      </c>
      <c r="C272" s="21" t="s">
        <v>46</v>
      </c>
      <c r="D272" s="4" t="s">
        <v>465</v>
      </c>
      <c r="E272" s="4" t="s">
        <v>466</v>
      </c>
      <c r="F272" s="3" t="s">
        <v>467</v>
      </c>
      <c r="G272" s="46">
        <v>100139.8416</v>
      </c>
      <c r="H272" s="46">
        <v>103650</v>
      </c>
      <c r="I272" s="46">
        <v>0</v>
      </c>
      <c r="J272" s="47">
        <f>+H272-I272</f>
        <v>103650</v>
      </c>
      <c r="K272" s="47">
        <f>+G272-J272</f>
        <v>-3510.1584000000003</v>
      </c>
    </row>
    <row r="273" spans="1:11" ht="15" hidden="1" customHeight="1" x14ac:dyDescent="0.3">
      <c r="A273" s="105">
        <v>517</v>
      </c>
      <c r="B273" s="21" t="s">
        <v>198</v>
      </c>
      <c r="C273" s="21" t="s">
        <v>46</v>
      </c>
      <c r="D273" s="4" t="s">
        <v>465</v>
      </c>
      <c r="E273" s="4" t="s">
        <v>466</v>
      </c>
      <c r="F273" s="3" t="s">
        <v>467</v>
      </c>
      <c r="G273" s="48">
        <v>975722.8</v>
      </c>
      <c r="H273" s="48">
        <v>1598286.77</v>
      </c>
      <c r="I273" s="48">
        <v>0</v>
      </c>
      <c r="J273" s="48">
        <f t="shared" ref="J273" si="17">H273-I273</f>
        <v>1598286.77</v>
      </c>
      <c r="K273" s="48">
        <f t="shared" ref="K273" si="18">G273-J273</f>
        <v>-622563.97</v>
      </c>
    </row>
    <row r="274" spans="1:11" ht="15" hidden="1" customHeight="1" x14ac:dyDescent="0.3">
      <c r="A274" s="105">
        <v>599</v>
      </c>
      <c r="B274" s="21" t="s">
        <v>470</v>
      </c>
      <c r="C274" s="21" t="s">
        <v>46</v>
      </c>
      <c r="D274" s="4" t="s">
        <v>465</v>
      </c>
      <c r="E274" s="4" t="s">
        <v>466</v>
      </c>
      <c r="F274" s="3" t="s">
        <v>467</v>
      </c>
      <c r="G274" s="46">
        <v>259164.27539999998</v>
      </c>
      <c r="H274" s="46">
        <v>262309</v>
      </c>
      <c r="I274" s="46">
        <v>0</v>
      </c>
      <c r="J274" s="47">
        <f>+H274-I274</f>
        <v>262309</v>
      </c>
      <c r="K274" s="47">
        <f>+G274-J274</f>
        <v>-3144.7246000000159</v>
      </c>
    </row>
    <row r="275" spans="1:11" ht="15" hidden="1" customHeight="1" x14ac:dyDescent="0.3">
      <c r="A275" s="105">
        <v>119</v>
      </c>
      <c r="B275" s="21" t="s">
        <v>201</v>
      </c>
      <c r="C275" s="21" t="s">
        <v>46</v>
      </c>
      <c r="D275" s="4" t="s">
        <v>465</v>
      </c>
      <c r="E275" s="4" t="s">
        <v>466</v>
      </c>
      <c r="F275" s="3" t="s">
        <v>467</v>
      </c>
      <c r="G275" s="50">
        <v>268554.65879999998</v>
      </c>
      <c r="H275" s="46">
        <v>268556.77</v>
      </c>
      <c r="I275" s="50">
        <v>0</v>
      </c>
      <c r="J275" s="47">
        <f>+H275-I275</f>
        <v>268556.77</v>
      </c>
      <c r="K275" s="47">
        <f>+G275-J275</f>
        <v>-2.1112000000430271</v>
      </c>
    </row>
    <row r="276" spans="1:11" ht="15" hidden="1" customHeight="1" x14ac:dyDescent="0.3">
      <c r="A276" s="105">
        <v>184</v>
      </c>
      <c r="B276" s="21" t="s">
        <v>206</v>
      </c>
      <c r="C276" s="21" t="s">
        <v>46</v>
      </c>
      <c r="D276" s="4" t="s">
        <v>465</v>
      </c>
      <c r="E276" s="4" t="s">
        <v>466</v>
      </c>
      <c r="F276" s="3" t="s">
        <v>467</v>
      </c>
      <c r="G276" s="50">
        <v>315313.08240000001</v>
      </c>
      <c r="H276" s="46">
        <v>359320</v>
      </c>
      <c r="I276" s="50">
        <v>0</v>
      </c>
      <c r="J276" s="47">
        <f>+H276-I276</f>
        <v>359320</v>
      </c>
      <c r="K276" s="47">
        <f>+G276-J276</f>
        <v>-44006.917599999986</v>
      </c>
    </row>
    <row r="277" spans="1:11" ht="15" hidden="1" customHeight="1" x14ac:dyDescent="0.3">
      <c r="A277" s="105">
        <v>1540</v>
      </c>
      <c r="B277" s="21" t="s">
        <v>209</v>
      </c>
      <c r="C277" s="21" t="s">
        <v>46</v>
      </c>
      <c r="D277" s="4" t="s">
        <v>465</v>
      </c>
      <c r="E277" s="4" t="s">
        <v>466</v>
      </c>
      <c r="F277" s="3" t="s">
        <v>467</v>
      </c>
      <c r="G277" s="50">
        <v>0</v>
      </c>
      <c r="H277" s="46">
        <v>0</v>
      </c>
      <c r="I277" s="50">
        <v>0</v>
      </c>
      <c r="J277" s="47">
        <f>+H277-I277</f>
        <v>0</v>
      </c>
      <c r="K277" s="47">
        <f>+G277-J277</f>
        <v>0</v>
      </c>
    </row>
    <row r="278" spans="1:11" ht="15" hidden="1" customHeight="1" x14ac:dyDescent="0.3">
      <c r="A278" s="105">
        <v>452</v>
      </c>
      <c r="B278" s="21" t="s">
        <v>216</v>
      </c>
      <c r="C278" s="21" t="s">
        <v>46</v>
      </c>
      <c r="D278" s="4" t="s">
        <v>465</v>
      </c>
      <c r="E278" s="4" t="s">
        <v>466</v>
      </c>
      <c r="F278" s="3" t="s">
        <v>467</v>
      </c>
      <c r="G278" s="48">
        <v>785025.77</v>
      </c>
      <c r="H278" s="48">
        <v>1038258</v>
      </c>
      <c r="I278" s="48">
        <v>0</v>
      </c>
      <c r="J278" s="48">
        <f t="shared" ref="J278:J279" si="19">H278-I278</f>
        <v>1038258</v>
      </c>
      <c r="K278" s="48">
        <f t="shared" ref="K278:K279" si="20">G278-J278</f>
        <v>-253232.22999999998</v>
      </c>
    </row>
    <row r="279" spans="1:11" ht="15" hidden="1" customHeight="1" x14ac:dyDescent="0.3">
      <c r="A279" s="105">
        <v>249</v>
      </c>
      <c r="B279" s="21" t="s">
        <v>219</v>
      </c>
      <c r="C279" s="21" t="s">
        <v>46</v>
      </c>
      <c r="D279" s="4" t="s">
        <v>465</v>
      </c>
      <c r="E279" s="4" t="s">
        <v>466</v>
      </c>
      <c r="F279" s="3" t="s">
        <v>467</v>
      </c>
      <c r="G279" s="50">
        <v>0</v>
      </c>
      <c r="H279" s="46">
        <v>285800</v>
      </c>
      <c r="I279" s="50">
        <v>0</v>
      </c>
      <c r="J279" s="47">
        <f t="shared" si="19"/>
        <v>285800</v>
      </c>
      <c r="K279" s="47">
        <f t="shared" si="20"/>
        <v>-285800</v>
      </c>
    </row>
    <row r="280" spans="1:11" ht="15" hidden="1" customHeight="1" x14ac:dyDescent="0.3">
      <c r="A280" s="105">
        <v>2199</v>
      </c>
      <c r="B280" s="21" t="s">
        <v>225</v>
      </c>
      <c r="C280" s="21" t="s">
        <v>46</v>
      </c>
      <c r="D280" s="4" t="s">
        <v>465</v>
      </c>
      <c r="E280" s="4" t="s">
        <v>466</v>
      </c>
      <c r="F280" s="3" t="s">
        <v>467</v>
      </c>
      <c r="G280" s="50">
        <v>378.71</v>
      </c>
      <c r="H280" s="48">
        <v>18935.689999999999</v>
      </c>
      <c r="I280" s="50">
        <v>0</v>
      </c>
      <c r="J280" s="49">
        <f>H280-I280</f>
        <v>18935.689999999999</v>
      </c>
      <c r="K280" s="49">
        <f>G280-J280</f>
        <v>-18556.98</v>
      </c>
    </row>
    <row r="281" spans="1:11" ht="15" hidden="1" customHeight="1" x14ac:dyDescent="0.3">
      <c r="A281" s="105">
        <v>1924</v>
      </c>
      <c r="B281" s="21" t="s">
        <v>182</v>
      </c>
      <c r="C281" s="21" t="s">
        <v>46</v>
      </c>
      <c r="D281" s="4" t="s">
        <v>471</v>
      </c>
      <c r="E281" s="4" t="s">
        <v>274</v>
      </c>
      <c r="F281" s="73" t="s">
        <v>472</v>
      </c>
      <c r="G281" s="86" t="s">
        <v>473</v>
      </c>
      <c r="H281" s="86" t="s">
        <v>474</v>
      </c>
      <c r="I281" s="86" t="s">
        <v>196</v>
      </c>
      <c r="J281" s="206" t="s">
        <v>475</v>
      </c>
      <c r="K281" s="90" t="s">
        <v>476</v>
      </c>
    </row>
    <row r="282" spans="1:11" ht="15" hidden="1" customHeight="1" x14ac:dyDescent="0.3">
      <c r="A282" s="105">
        <v>380</v>
      </c>
      <c r="B282" s="21" t="s">
        <v>188</v>
      </c>
      <c r="C282" s="21" t="s">
        <v>46</v>
      </c>
      <c r="D282" s="4" t="s">
        <v>471</v>
      </c>
      <c r="E282" s="4" t="s">
        <v>274</v>
      </c>
      <c r="F282" s="74" t="s">
        <v>472</v>
      </c>
      <c r="G282" s="99" t="s">
        <v>477</v>
      </c>
      <c r="H282" s="99" t="s">
        <v>478</v>
      </c>
      <c r="I282" s="99" t="s">
        <v>479</v>
      </c>
      <c r="J282" s="207" t="s">
        <v>480</v>
      </c>
      <c r="K282" s="97" t="s">
        <v>481</v>
      </c>
    </row>
    <row r="283" spans="1:11" ht="15" hidden="1" customHeight="1" x14ac:dyDescent="0.3">
      <c r="A283" s="105">
        <v>315</v>
      </c>
      <c r="B283" s="21" t="s">
        <v>191</v>
      </c>
      <c r="C283" s="21" t="s">
        <v>46</v>
      </c>
      <c r="D283" s="4" t="s">
        <v>471</v>
      </c>
      <c r="E283" s="4" t="s">
        <v>274</v>
      </c>
      <c r="F283" s="74" t="s">
        <v>472</v>
      </c>
      <c r="G283" s="99" t="s">
        <v>482</v>
      </c>
      <c r="H283" s="99" t="s">
        <v>483</v>
      </c>
      <c r="I283" s="99" t="s">
        <v>196</v>
      </c>
      <c r="J283" s="207" t="s">
        <v>484</v>
      </c>
      <c r="K283" s="98" t="s">
        <v>485</v>
      </c>
    </row>
    <row r="284" spans="1:11" ht="15" hidden="1" customHeight="1" x14ac:dyDescent="0.3">
      <c r="A284" s="105">
        <v>518</v>
      </c>
      <c r="B284" s="21" t="s">
        <v>198</v>
      </c>
      <c r="C284" s="21" t="s">
        <v>46</v>
      </c>
      <c r="D284" s="4" t="s">
        <v>471</v>
      </c>
      <c r="E284" s="4" t="s">
        <v>274</v>
      </c>
      <c r="F284" s="74" t="s">
        <v>472</v>
      </c>
      <c r="G284" s="99" t="s">
        <v>486</v>
      </c>
      <c r="H284" s="99" t="s">
        <v>487</v>
      </c>
      <c r="I284" s="99" t="s">
        <v>196</v>
      </c>
      <c r="J284" s="207" t="s">
        <v>488</v>
      </c>
      <c r="K284" s="98" t="s">
        <v>489</v>
      </c>
    </row>
    <row r="285" spans="1:11" ht="15" hidden="1" customHeight="1" x14ac:dyDescent="0.3">
      <c r="A285" s="105">
        <v>120</v>
      </c>
      <c r="B285" s="21" t="s">
        <v>201</v>
      </c>
      <c r="C285" s="21" t="s">
        <v>46</v>
      </c>
      <c r="D285" s="4" t="s">
        <v>471</v>
      </c>
      <c r="E285" s="4" t="s">
        <v>274</v>
      </c>
      <c r="F285" s="74" t="s">
        <v>472</v>
      </c>
      <c r="G285" s="99" t="s">
        <v>482</v>
      </c>
      <c r="H285" s="99" t="s">
        <v>490</v>
      </c>
      <c r="I285" s="99" t="s">
        <v>196</v>
      </c>
      <c r="J285" s="207" t="s">
        <v>491</v>
      </c>
      <c r="K285" s="98" t="s">
        <v>492</v>
      </c>
    </row>
    <row r="286" spans="1:11" ht="15" hidden="1" customHeight="1" x14ac:dyDescent="0.3">
      <c r="A286" s="105">
        <v>185</v>
      </c>
      <c r="B286" s="21" t="s">
        <v>206</v>
      </c>
      <c r="C286" s="21" t="s">
        <v>46</v>
      </c>
      <c r="D286" s="4" t="s">
        <v>471</v>
      </c>
      <c r="E286" s="4" t="s">
        <v>274</v>
      </c>
      <c r="F286" s="74" t="s">
        <v>472</v>
      </c>
      <c r="G286" s="99" t="s">
        <v>482</v>
      </c>
      <c r="H286" s="99" t="s">
        <v>482</v>
      </c>
      <c r="I286" s="99" t="s">
        <v>482</v>
      </c>
      <c r="J286" s="207" t="s">
        <v>222</v>
      </c>
      <c r="K286" s="97" t="s">
        <v>493</v>
      </c>
    </row>
    <row r="287" spans="1:11" ht="15" hidden="1" customHeight="1" x14ac:dyDescent="0.3">
      <c r="A287" s="105">
        <v>1338</v>
      </c>
      <c r="B287" s="21" t="s">
        <v>209</v>
      </c>
      <c r="C287" s="21" t="s">
        <v>46</v>
      </c>
      <c r="D287" s="4" t="s">
        <v>471</v>
      </c>
      <c r="E287" s="4" t="s">
        <v>274</v>
      </c>
      <c r="F287" s="74" t="s">
        <v>472</v>
      </c>
      <c r="G287" s="99" t="s">
        <v>494</v>
      </c>
      <c r="H287" s="99" t="s">
        <v>495</v>
      </c>
      <c r="I287" s="99" t="s">
        <v>496</v>
      </c>
      <c r="J287" s="207" t="s">
        <v>497</v>
      </c>
      <c r="K287" s="97" t="s">
        <v>498</v>
      </c>
    </row>
    <row r="288" spans="1:11" ht="15" hidden="1" customHeight="1" x14ac:dyDescent="0.3">
      <c r="A288" s="105">
        <v>453</v>
      </c>
      <c r="B288" s="21" t="s">
        <v>216</v>
      </c>
      <c r="C288" s="21" t="s">
        <v>46</v>
      </c>
      <c r="D288" s="4" t="s">
        <v>471</v>
      </c>
      <c r="E288" s="4" t="s">
        <v>274</v>
      </c>
      <c r="F288" s="74" t="s">
        <v>472</v>
      </c>
      <c r="G288" s="99" t="s">
        <v>499</v>
      </c>
      <c r="H288" s="99" t="s">
        <v>500</v>
      </c>
      <c r="I288" s="99" t="s">
        <v>196</v>
      </c>
      <c r="J288" s="207" t="s">
        <v>501</v>
      </c>
      <c r="K288" s="98" t="s">
        <v>502</v>
      </c>
    </row>
    <row r="289" spans="1:11" ht="15" hidden="1" customHeight="1" x14ac:dyDescent="0.3">
      <c r="A289" s="105">
        <v>250</v>
      </c>
      <c r="B289" s="21" t="s">
        <v>219</v>
      </c>
      <c r="C289" s="21" t="s">
        <v>46</v>
      </c>
      <c r="D289" s="4" t="s">
        <v>471</v>
      </c>
      <c r="E289" s="4" t="s">
        <v>274</v>
      </c>
      <c r="F289" s="74" t="s">
        <v>472</v>
      </c>
      <c r="G289" s="99" t="s">
        <v>503</v>
      </c>
      <c r="H289" s="99" t="s">
        <v>504</v>
      </c>
      <c r="I289" s="99" t="s">
        <v>196</v>
      </c>
      <c r="J289" s="207" t="s">
        <v>505</v>
      </c>
      <c r="K289" s="98" t="s">
        <v>506</v>
      </c>
    </row>
    <row r="290" spans="1:11" ht="15" hidden="1" customHeight="1" x14ac:dyDescent="0.3">
      <c r="A290" s="105">
        <v>626</v>
      </c>
      <c r="B290" s="21" t="s">
        <v>507</v>
      </c>
      <c r="C290" s="21" t="s">
        <v>46</v>
      </c>
      <c r="D290" s="4" t="s">
        <v>471</v>
      </c>
      <c r="E290" s="4" t="s">
        <v>274</v>
      </c>
      <c r="F290" s="74" t="s">
        <v>472</v>
      </c>
      <c r="G290" s="99" t="s">
        <v>508</v>
      </c>
      <c r="H290" s="99" t="s">
        <v>509</v>
      </c>
      <c r="I290" s="99" t="s">
        <v>510</v>
      </c>
      <c r="J290" s="207" t="s">
        <v>511</v>
      </c>
      <c r="K290" s="97" t="s">
        <v>512</v>
      </c>
    </row>
    <row r="291" spans="1:11" ht="15" hidden="1" customHeight="1" x14ac:dyDescent="0.3">
      <c r="A291" s="105">
        <v>1919</v>
      </c>
      <c r="B291" s="21" t="s">
        <v>225</v>
      </c>
      <c r="C291" s="21" t="s">
        <v>46</v>
      </c>
      <c r="D291" s="4" t="s">
        <v>471</v>
      </c>
      <c r="E291" s="4" t="s">
        <v>274</v>
      </c>
      <c r="F291" s="74" t="s">
        <v>472</v>
      </c>
      <c r="G291" s="390" t="s">
        <v>513</v>
      </c>
      <c r="H291" s="357" t="s">
        <v>514</v>
      </c>
      <c r="I291" s="357" t="s">
        <v>196</v>
      </c>
      <c r="J291" s="358" t="s">
        <v>515</v>
      </c>
      <c r="K291" s="359" t="s">
        <v>516</v>
      </c>
    </row>
    <row r="292" spans="1:11" ht="15" hidden="1" customHeight="1" x14ac:dyDescent="0.3">
      <c r="A292" s="105">
        <v>658</v>
      </c>
      <c r="B292" s="21" t="s">
        <v>517</v>
      </c>
      <c r="C292" s="21" t="s">
        <v>46</v>
      </c>
      <c r="D292" s="4" t="s">
        <v>518</v>
      </c>
      <c r="E292" s="73" t="s">
        <v>519</v>
      </c>
      <c r="F292" s="391" t="s">
        <v>520</v>
      </c>
      <c r="G292" s="392" t="s">
        <v>521</v>
      </c>
      <c r="H292" s="392" t="s">
        <v>222</v>
      </c>
      <c r="I292" s="392" t="s">
        <v>222</v>
      </c>
      <c r="J292" s="392" t="s">
        <v>222</v>
      </c>
      <c r="K292" s="392" t="s">
        <v>521</v>
      </c>
    </row>
    <row r="293" spans="1:11" ht="15" hidden="1" customHeight="1" x14ac:dyDescent="0.3">
      <c r="A293" s="105">
        <v>858</v>
      </c>
      <c r="B293" s="21" t="s">
        <v>522</v>
      </c>
      <c r="C293" s="21" t="s">
        <v>46</v>
      </c>
      <c r="D293" s="4" t="s">
        <v>518</v>
      </c>
      <c r="E293" s="74" t="s">
        <v>519</v>
      </c>
      <c r="F293" s="197" t="s">
        <v>520</v>
      </c>
      <c r="G293" s="392" t="s">
        <v>523</v>
      </c>
      <c r="H293" s="392" t="s">
        <v>524</v>
      </c>
      <c r="I293" s="392" t="s">
        <v>524</v>
      </c>
      <c r="J293" s="392" t="s">
        <v>222</v>
      </c>
      <c r="K293" s="392" t="s">
        <v>523</v>
      </c>
    </row>
    <row r="294" spans="1:11" ht="15" hidden="1" customHeight="1" x14ac:dyDescent="0.3">
      <c r="A294" s="105">
        <v>1927</v>
      </c>
      <c r="B294" s="21" t="s">
        <v>182</v>
      </c>
      <c r="C294" s="21" t="s">
        <v>46</v>
      </c>
      <c r="D294" s="4" t="s">
        <v>518</v>
      </c>
      <c r="E294" s="74" t="s">
        <v>519</v>
      </c>
      <c r="F294" s="197" t="s">
        <v>525</v>
      </c>
      <c r="G294" s="392" t="s">
        <v>526</v>
      </c>
      <c r="H294" s="392" t="s">
        <v>527</v>
      </c>
      <c r="I294" s="392" t="s">
        <v>222</v>
      </c>
      <c r="J294" s="392" t="s">
        <v>527</v>
      </c>
      <c r="K294" s="392" t="s">
        <v>222</v>
      </c>
    </row>
    <row r="295" spans="1:11" ht="15" hidden="1" customHeight="1" x14ac:dyDescent="0.3">
      <c r="A295" s="105">
        <v>381</v>
      </c>
      <c r="B295" s="21" t="s">
        <v>188</v>
      </c>
      <c r="C295" s="21" t="s">
        <v>46</v>
      </c>
      <c r="D295" s="4" t="s">
        <v>518</v>
      </c>
      <c r="E295" s="74" t="s">
        <v>519</v>
      </c>
      <c r="F295" s="197" t="s">
        <v>520</v>
      </c>
      <c r="G295" s="392" t="s">
        <v>528</v>
      </c>
      <c r="H295" s="392" t="s">
        <v>529</v>
      </c>
      <c r="I295" s="392" t="s">
        <v>222</v>
      </c>
      <c r="J295" s="392" t="s">
        <v>529</v>
      </c>
      <c r="K295" s="392" t="s">
        <v>222</v>
      </c>
    </row>
    <row r="296" spans="1:11" ht="15" hidden="1" customHeight="1" x14ac:dyDescent="0.3">
      <c r="A296" s="105">
        <v>659</v>
      </c>
      <c r="B296" s="21" t="s">
        <v>530</v>
      </c>
      <c r="C296" s="21" t="s">
        <v>46</v>
      </c>
      <c r="D296" s="4" t="s">
        <v>518</v>
      </c>
      <c r="E296" s="74" t="s">
        <v>519</v>
      </c>
      <c r="F296" s="197" t="s">
        <v>520</v>
      </c>
      <c r="G296" s="392" t="s">
        <v>531</v>
      </c>
      <c r="H296" s="392" t="s">
        <v>222</v>
      </c>
      <c r="I296" s="392" t="s">
        <v>222</v>
      </c>
      <c r="J296" s="392" t="s">
        <v>222</v>
      </c>
      <c r="K296" s="392" t="s">
        <v>531</v>
      </c>
    </row>
    <row r="297" spans="1:11" ht="15" hidden="1" customHeight="1" x14ac:dyDescent="0.3">
      <c r="A297" s="105">
        <v>316</v>
      </c>
      <c r="B297" s="21" t="s">
        <v>191</v>
      </c>
      <c r="C297" s="21" t="s">
        <v>46</v>
      </c>
      <c r="D297" s="4" t="s">
        <v>518</v>
      </c>
      <c r="E297" s="74" t="s">
        <v>519</v>
      </c>
      <c r="F297" s="197" t="s">
        <v>520</v>
      </c>
      <c r="G297" s="392" t="s">
        <v>532</v>
      </c>
      <c r="H297" s="392" t="s">
        <v>533</v>
      </c>
      <c r="I297" s="392" t="s">
        <v>222</v>
      </c>
      <c r="J297" s="392" t="s">
        <v>533</v>
      </c>
      <c r="K297" s="392" t="s">
        <v>222</v>
      </c>
    </row>
    <row r="298" spans="1:11" ht="15" hidden="1" customHeight="1" x14ac:dyDescent="0.3">
      <c r="A298" s="105">
        <v>519</v>
      </c>
      <c r="B298" s="21" t="s">
        <v>198</v>
      </c>
      <c r="C298" s="21" t="s">
        <v>46</v>
      </c>
      <c r="D298" s="4" t="s">
        <v>518</v>
      </c>
      <c r="E298" s="74" t="s">
        <v>519</v>
      </c>
      <c r="F298" s="197" t="s">
        <v>520</v>
      </c>
      <c r="G298" s="392" t="s">
        <v>534</v>
      </c>
      <c r="H298" s="392" t="s">
        <v>535</v>
      </c>
      <c r="I298" s="392" t="s">
        <v>222</v>
      </c>
      <c r="J298" s="392" t="s">
        <v>535</v>
      </c>
      <c r="K298" s="392" t="s">
        <v>222</v>
      </c>
    </row>
    <row r="299" spans="1:11" ht="15" hidden="1" customHeight="1" x14ac:dyDescent="0.3">
      <c r="A299" s="105">
        <v>121</v>
      </c>
      <c r="B299" s="21" t="s">
        <v>201</v>
      </c>
      <c r="C299" s="21" t="s">
        <v>46</v>
      </c>
      <c r="D299" s="4" t="s">
        <v>518</v>
      </c>
      <c r="E299" s="74" t="s">
        <v>519</v>
      </c>
      <c r="F299" s="197" t="s">
        <v>520</v>
      </c>
      <c r="G299" s="392" t="s">
        <v>536</v>
      </c>
      <c r="H299" s="392" t="s">
        <v>537</v>
      </c>
      <c r="I299" s="392" t="s">
        <v>222</v>
      </c>
      <c r="J299" s="392" t="s">
        <v>537</v>
      </c>
      <c r="K299" s="392" t="s">
        <v>222</v>
      </c>
    </row>
    <row r="300" spans="1:11" ht="15" hidden="1" customHeight="1" x14ac:dyDescent="0.3">
      <c r="A300" s="105">
        <v>186</v>
      </c>
      <c r="B300" s="21" t="s">
        <v>206</v>
      </c>
      <c r="C300" s="21" t="s">
        <v>46</v>
      </c>
      <c r="D300" s="4" t="s">
        <v>518</v>
      </c>
      <c r="E300" s="74" t="s">
        <v>519</v>
      </c>
      <c r="F300" s="197" t="s">
        <v>520</v>
      </c>
      <c r="G300" s="392" t="s">
        <v>538</v>
      </c>
      <c r="H300" s="392" t="s">
        <v>222</v>
      </c>
      <c r="I300" s="392" t="s">
        <v>222</v>
      </c>
      <c r="J300" s="392" t="s">
        <v>222</v>
      </c>
      <c r="K300" s="392" t="s">
        <v>538</v>
      </c>
    </row>
    <row r="301" spans="1:11" ht="15" hidden="1" customHeight="1" x14ac:dyDescent="0.3">
      <c r="A301" s="105">
        <v>1339</v>
      </c>
      <c r="B301" s="21" t="s">
        <v>209</v>
      </c>
      <c r="C301" s="21" t="s">
        <v>46</v>
      </c>
      <c r="D301" s="4" t="s">
        <v>518</v>
      </c>
      <c r="E301" s="74" t="s">
        <v>519</v>
      </c>
      <c r="F301" s="197" t="s">
        <v>539</v>
      </c>
      <c r="G301" s="392" t="s">
        <v>540</v>
      </c>
      <c r="H301" s="392" t="s">
        <v>541</v>
      </c>
      <c r="I301" s="392" t="s">
        <v>222</v>
      </c>
      <c r="J301" s="392" t="s">
        <v>541</v>
      </c>
      <c r="K301" s="392" t="s">
        <v>222</v>
      </c>
    </row>
    <row r="302" spans="1:11" ht="15" hidden="1" customHeight="1" x14ac:dyDescent="0.3">
      <c r="A302" s="105">
        <v>454</v>
      </c>
      <c r="B302" s="21" t="s">
        <v>216</v>
      </c>
      <c r="C302" s="21" t="s">
        <v>46</v>
      </c>
      <c r="D302" s="4" t="s">
        <v>518</v>
      </c>
      <c r="E302" s="74" t="s">
        <v>519</v>
      </c>
      <c r="F302" s="197" t="s">
        <v>520</v>
      </c>
      <c r="G302" s="392" t="s">
        <v>542</v>
      </c>
      <c r="H302" s="392" t="s">
        <v>543</v>
      </c>
      <c r="I302" s="392" t="s">
        <v>222</v>
      </c>
      <c r="J302" s="392" t="s">
        <v>543</v>
      </c>
      <c r="K302" s="392" t="s">
        <v>222</v>
      </c>
    </row>
    <row r="303" spans="1:11" ht="15" hidden="1" customHeight="1" x14ac:dyDescent="0.3">
      <c r="A303" s="105">
        <v>251</v>
      </c>
      <c r="B303" s="21" t="s">
        <v>219</v>
      </c>
      <c r="C303" s="21" t="s">
        <v>46</v>
      </c>
      <c r="D303" s="4" t="s">
        <v>518</v>
      </c>
      <c r="E303" s="74" t="s">
        <v>519</v>
      </c>
      <c r="F303" s="197" t="s">
        <v>520</v>
      </c>
      <c r="G303" s="392" t="s">
        <v>544</v>
      </c>
      <c r="H303" s="392" t="s">
        <v>545</v>
      </c>
      <c r="I303" s="392" t="s">
        <v>222</v>
      </c>
      <c r="J303" s="392" t="s">
        <v>545</v>
      </c>
      <c r="K303" s="392" t="s">
        <v>222</v>
      </c>
    </row>
    <row r="304" spans="1:11" ht="15" hidden="1" customHeight="1" x14ac:dyDescent="0.3">
      <c r="A304" s="105">
        <v>1941</v>
      </c>
      <c r="B304" s="21" t="s">
        <v>225</v>
      </c>
      <c r="C304" s="21" t="s">
        <v>46</v>
      </c>
      <c r="D304" s="4" t="s">
        <v>518</v>
      </c>
      <c r="E304" s="74" t="s">
        <v>519</v>
      </c>
      <c r="F304" s="197" t="s">
        <v>525</v>
      </c>
      <c r="G304" s="392" t="s">
        <v>526</v>
      </c>
      <c r="H304" s="392" t="s">
        <v>222</v>
      </c>
      <c r="I304" s="392" t="s">
        <v>222</v>
      </c>
      <c r="J304" s="392" t="s">
        <v>222</v>
      </c>
      <c r="K304" s="392" t="s">
        <v>526</v>
      </c>
    </row>
    <row r="305" spans="1:11" ht="15" hidden="1" customHeight="1" x14ac:dyDescent="0.35">
      <c r="A305" s="105">
        <v>397</v>
      </c>
      <c r="B305" s="21" t="s">
        <v>546</v>
      </c>
      <c r="C305" s="21" t="s">
        <v>46</v>
      </c>
      <c r="D305" s="4" t="s">
        <v>547</v>
      </c>
      <c r="E305" s="4" t="s">
        <v>210</v>
      </c>
      <c r="F305" s="217" t="s">
        <v>548</v>
      </c>
      <c r="G305" s="236" t="s">
        <v>549</v>
      </c>
      <c r="H305" s="236" t="s">
        <v>550</v>
      </c>
      <c r="I305" s="293" t="s">
        <v>222</v>
      </c>
      <c r="J305" s="221" t="s">
        <v>550</v>
      </c>
      <c r="K305" s="221" t="s">
        <v>551</v>
      </c>
    </row>
    <row r="306" spans="1:11" ht="15" hidden="1" customHeight="1" x14ac:dyDescent="0.3">
      <c r="A306" s="105">
        <v>1939</v>
      </c>
      <c r="B306" s="21" t="s">
        <v>182</v>
      </c>
      <c r="C306" s="21" t="s">
        <v>46</v>
      </c>
      <c r="D306" s="4" t="s">
        <v>547</v>
      </c>
      <c r="E306" s="4" t="s">
        <v>210</v>
      </c>
      <c r="F306" s="125" t="s">
        <v>548</v>
      </c>
      <c r="G306" s="292" t="s">
        <v>222</v>
      </c>
      <c r="H306" s="220" t="s">
        <v>222</v>
      </c>
      <c r="I306" s="221" t="s">
        <v>222</v>
      </c>
      <c r="J306" s="221" t="s">
        <v>222</v>
      </c>
      <c r="K306" s="221" t="s">
        <v>222</v>
      </c>
    </row>
    <row r="307" spans="1:11" ht="15" hidden="1" customHeight="1" x14ac:dyDescent="0.35">
      <c r="A307" s="105">
        <v>382</v>
      </c>
      <c r="B307" s="21" t="s">
        <v>188</v>
      </c>
      <c r="C307" s="21" t="s">
        <v>46</v>
      </c>
      <c r="D307" s="4" t="s">
        <v>547</v>
      </c>
      <c r="E307" s="4" t="s">
        <v>210</v>
      </c>
      <c r="F307" s="125" t="s">
        <v>548</v>
      </c>
      <c r="G307" s="237" t="s">
        <v>552</v>
      </c>
      <c r="H307" s="238" t="s">
        <v>553</v>
      </c>
      <c r="I307" s="221" t="s">
        <v>222</v>
      </c>
      <c r="J307" s="294" t="s">
        <v>553</v>
      </c>
      <c r="K307" s="295" t="s">
        <v>554</v>
      </c>
    </row>
    <row r="308" spans="1:11" ht="15" hidden="1" customHeight="1" x14ac:dyDescent="0.35">
      <c r="A308" s="105">
        <v>317</v>
      </c>
      <c r="B308" s="21" t="s">
        <v>191</v>
      </c>
      <c r="C308" s="21" t="s">
        <v>46</v>
      </c>
      <c r="D308" s="4" t="s">
        <v>547</v>
      </c>
      <c r="E308" s="4" t="s">
        <v>210</v>
      </c>
      <c r="F308" s="296" t="s">
        <v>548</v>
      </c>
      <c r="G308" s="297" t="s">
        <v>555</v>
      </c>
      <c r="H308" s="238" t="s">
        <v>556</v>
      </c>
      <c r="I308" s="298" t="s">
        <v>222</v>
      </c>
      <c r="J308" s="294" t="s">
        <v>556</v>
      </c>
      <c r="K308" s="299" t="s">
        <v>557</v>
      </c>
    </row>
    <row r="309" spans="1:11" ht="15" hidden="1" customHeight="1" x14ac:dyDescent="0.35">
      <c r="A309" s="105">
        <v>740</v>
      </c>
      <c r="B309" s="21" t="s">
        <v>558</v>
      </c>
      <c r="C309" s="21" t="s">
        <v>46</v>
      </c>
      <c r="D309" s="4" t="s">
        <v>547</v>
      </c>
      <c r="E309" s="4" t="s">
        <v>210</v>
      </c>
      <c r="F309" s="217" t="s">
        <v>548</v>
      </c>
      <c r="G309" s="240" t="s">
        <v>559</v>
      </c>
      <c r="H309" s="238" t="s">
        <v>560</v>
      </c>
      <c r="I309" s="220" t="s">
        <v>222</v>
      </c>
      <c r="J309" s="220" t="s">
        <v>560</v>
      </c>
      <c r="K309" s="222" t="s">
        <v>561</v>
      </c>
    </row>
    <row r="310" spans="1:11" ht="15" hidden="1" customHeight="1" x14ac:dyDescent="0.35">
      <c r="A310" s="105">
        <v>520</v>
      </c>
      <c r="B310" s="21" t="s">
        <v>198</v>
      </c>
      <c r="C310" s="21" t="s">
        <v>46</v>
      </c>
      <c r="D310" s="4" t="s">
        <v>547</v>
      </c>
      <c r="E310" s="4" t="s">
        <v>210</v>
      </c>
      <c r="F310" s="125" t="s">
        <v>548</v>
      </c>
      <c r="G310" s="241" t="s">
        <v>562</v>
      </c>
      <c r="H310" s="238" t="s">
        <v>563</v>
      </c>
      <c r="I310" s="221" t="s">
        <v>222</v>
      </c>
      <c r="J310" s="221" t="s">
        <v>563</v>
      </c>
      <c r="K310" s="223" t="s">
        <v>564</v>
      </c>
    </row>
    <row r="311" spans="1:11" ht="15" hidden="1" customHeight="1" x14ac:dyDescent="0.3">
      <c r="A311" s="105">
        <v>122</v>
      </c>
      <c r="B311" s="21" t="s">
        <v>201</v>
      </c>
      <c r="C311" s="21" t="s">
        <v>46</v>
      </c>
      <c r="D311" s="4" t="s">
        <v>547</v>
      </c>
      <c r="E311" s="4" t="s">
        <v>210</v>
      </c>
      <c r="F311" s="125" t="s">
        <v>548</v>
      </c>
      <c r="G311" s="300" t="s">
        <v>565</v>
      </c>
      <c r="H311" s="300" t="s">
        <v>566</v>
      </c>
      <c r="I311" s="293" t="s">
        <v>222</v>
      </c>
      <c r="J311" s="221" t="s">
        <v>566</v>
      </c>
      <c r="K311" s="223" t="s">
        <v>567</v>
      </c>
    </row>
    <row r="312" spans="1:11" ht="15" hidden="1" customHeight="1" x14ac:dyDescent="0.35">
      <c r="A312" s="105">
        <v>187</v>
      </c>
      <c r="B312" s="21" t="s">
        <v>206</v>
      </c>
      <c r="C312" s="21" t="s">
        <v>46</v>
      </c>
      <c r="D312" s="4" t="s">
        <v>547</v>
      </c>
      <c r="E312" s="4" t="s">
        <v>210</v>
      </c>
      <c r="F312" s="125" t="s">
        <v>548</v>
      </c>
      <c r="G312" s="300" t="s">
        <v>568</v>
      </c>
      <c r="H312" s="238" t="s">
        <v>569</v>
      </c>
      <c r="I312" s="221" t="s">
        <v>222</v>
      </c>
      <c r="J312" s="221" t="s">
        <v>569</v>
      </c>
      <c r="K312" s="223" t="s">
        <v>570</v>
      </c>
    </row>
    <row r="313" spans="1:11" ht="15" hidden="1" customHeight="1" x14ac:dyDescent="0.35">
      <c r="A313" s="105">
        <v>1678</v>
      </c>
      <c r="B313" s="21" t="s">
        <v>209</v>
      </c>
      <c r="C313" s="21" t="s">
        <v>46</v>
      </c>
      <c r="D313" s="4" t="s">
        <v>547</v>
      </c>
      <c r="E313" s="4" t="s">
        <v>210</v>
      </c>
      <c r="F313" s="125" t="s">
        <v>548</v>
      </c>
      <c r="G313" s="241" t="s">
        <v>571</v>
      </c>
      <c r="H313" s="238" t="s">
        <v>572</v>
      </c>
      <c r="I313" s="239" t="s">
        <v>222</v>
      </c>
      <c r="J313" s="221" t="s">
        <v>572</v>
      </c>
      <c r="K313" s="224" t="s">
        <v>573</v>
      </c>
    </row>
    <row r="314" spans="1:11" ht="15" hidden="1" customHeight="1" x14ac:dyDescent="0.35">
      <c r="A314" s="105">
        <v>455</v>
      </c>
      <c r="B314" s="21" t="s">
        <v>216</v>
      </c>
      <c r="C314" s="21" t="s">
        <v>46</v>
      </c>
      <c r="D314" s="4" t="s">
        <v>547</v>
      </c>
      <c r="E314" s="4" t="s">
        <v>210</v>
      </c>
      <c r="F314" s="125" t="s">
        <v>548</v>
      </c>
      <c r="G314" s="300" t="s">
        <v>574</v>
      </c>
      <c r="H314" s="238" t="s">
        <v>575</v>
      </c>
      <c r="I314" s="221" t="s">
        <v>222</v>
      </c>
      <c r="J314" s="221" t="s">
        <v>575</v>
      </c>
      <c r="K314" s="223" t="s">
        <v>576</v>
      </c>
    </row>
    <row r="315" spans="1:11" ht="15" hidden="1" customHeight="1" x14ac:dyDescent="0.35">
      <c r="A315" s="105">
        <v>252</v>
      </c>
      <c r="B315" s="21" t="s">
        <v>219</v>
      </c>
      <c r="C315" s="21" t="s">
        <v>46</v>
      </c>
      <c r="D315" s="4" t="s">
        <v>547</v>
      </c>
      <c r="E315" s="4" t="s">
        <v>210</v>
      </c>
      <c r="F315" s="125" t="s">
        <v>548</v>
      </c>
      <c r="G315" s="241" t="s">
        <v>577</v>
      </c>
      <c r="H315" s="238" t="s">
        <v>578</v>
      </c>
      <c r="I315" s="221" t="s">
        <v>222</v>
      </c>
      <c r="J315" s="221" t="s">
        <v>578</v>
      </c>
      <c r="K315" s="223" t="s">
        <v>579</v>
      </c>
    </row>
    <row r="316" spans="1:11" ht="15" hidden="1" customHeight="1" x14ac:dyDescent="0.3">
      <c r="A316" s="105">
        <v>1940</v>
      </c>
      <c r="B316" s="21" t="s">
        <v>225</v>
      </c>
      <c r="C316" s="21" t="s">
        <v>46</v>
      </c>
      <c r="D316" s="4" t="s">
        <v>547</v>
      </c>
      <c r="E316" s="4" t="s">
        <v>210</v>
      </c>
      <c r="F316" s="125" t="s">
        <v>548</v>
      </c>
      <c r="G316" s="293" t="s">
        <v>580</v>
      </c>
      <c r="H316" s="221" t="s">
        <v>222</v>
      </c>
      <c r="I316" s="221" t="s">
        <v>222</v>
      </c>
      <c r="J316" s="221" t="s">
        <v>222</v>
      </c>
      <c r="K316" s="224" t="s">
        <v>580</v>
      </c>
    </row>
    <row r="317" spans="1:11" ht="15" hidden="1" customHeight="1" x14ac:dyDescent="0.3">
      <c r="A317" s="105">
        <v>2138</v>
      </c>
      <c r="B317" s="21" t="s">
        <v>182</v>
      </c>
      <c r="C317" s="21" t="s">
        <v>46</v>
      </c>
      <c r="D317" s="4" t="s">
        <v>581</v>
      </c>
      <c r="E317" s="4" t="s">
        <v>185</v>
      </c>
      <c r="F317" s="73" t="s">
        <v>582</v>
      </c>
      <c r="G317" s="169" t="s">
        <v>583</v>
      </c>
      <c r="H317" s="86" t="s">
        <v>584</v>
      </c>
      <c r="I317" s="86" t="s">
        <v>196</v>
      </c>
      <c r="J317" s="89" t="s">
        <v>584</v>
      </c>
      <c r="K317" s="89" t="s">
        <v>585</v>
      </c>
    </row>
    <row r="318" spans="1:11" ht="15" hidden="1" customHeight="1" x14ac:dyDescent="0.3">
      <c r="A318" s="105">
        <v>383</v>
      </c>
      <c r="B318" s="21" t="s">
        <v>188</v>
      </c>
      <c r="C318" s="21" t="s">
        <v>46</v>
      </c>
      <c r="D318" s="4" t="s">
        <v>581</v>
      </c>
      <c r="E318" s="4" t="s">
        <v>185</v>
      </c>
      <c r="F318" s="74" t="s">
        <v>586</v>
      </c>
      <c r="G318" s="86" t="s">
        <v>587</v>
      </c>
      <c r="H318" s="99" t="s">
        <v>588</v>
      </c>
      <c r="I318" s="99" t="s">
        <v>196</v>
      </c>
      <c r="J318" s="97" t="s">
        <v>588</v>
      </c>
      <c r="K318" s="98" t="s">
        <v>589</v>
      </c>
    </row>
    <row r="319" spans="1:11" ht="15" hidden="1" customHeight="1" x14ac:dyDescent="0.3">
      <c r="A319" s="105">
        <v>318</v>
      </c>
      <c r="B319" s="21" t="s">
        <v>191</v>
      </c>
      <c r="C319" s="21" t="s">
        <v>46</v>
      </c>
      <c r="D319" s="4" t="s">
        <v>581</v>
      </c>
      <c r="E319" s="4" t="s">
        <v>185</v>
      </c>
      <c r="F319" s="74" t="s">
        <v>586</v>
      </c>
      <c r="G319" s="99" t="s">
        <v>196</v>
      </c>
      <c r="H319" s="99" t="s">
        <v>196</v>
      </c>
      <c r="I319" s="99" t="s">
        <v>196</v>
      </c>
      <c r="J319" s="97" t="s">
        <v>196</v>
      </c>
      <c r="K319" s="97" t="s">
        <v>196</v>
      </c>
    </row>
    <row r="320" spans="1:11" ht="15" hidden="1" customHeight="1" x14ac:dyDescent="0.3">
      <c r="A320" s="105">
        <v>521</v>
      </c>
      <c r="B320" s="21" t="s">
        <v>198</v>
      </c>
      <c r="C320" s="21" t="s">
        <v>46</v>
      </c>
      <c r="D320" s="4" t="s">
        <v>581</v>
      </c>
      <c r="E320" s="4" t="s">
        <v>185</v>
      </c>
      <c r="F320" s="74" t="s">
        <v>586</v>
      </c>
      <c r="G320" s="99" t="s">
        <v>590</v>
      </c>
      <c r="H320" s="99" t="s">
        <v>591</v>
      </c>
      <c r="I320" s="99" t="s">
        <v>196</v>
      </c>
      <c r="J320" s="97" t="s">
        <v>591</v>
      </c>
      <c r="K320" s="98" t="s">
        <v>592</v>
      </c>
    </row>
    <row r="321" spans="1:11" ht="15" hidden="1" customHeight="1" x14ac:dyDescent="0.3">
      <c r="A321" s="105">
        <v>123</v>
      </c>
      <c r="B321" s="21" t="s">
        <v>201</v>
      </c>
      <c r="C321" s="21" t="s">
        <v>46</v>
      </c>
      <c r="D321" s="4" t="s">
        <v>581</v>
      </c>
      <c r="E321" s="4" t="s">
        <v>185</v>
      </c>
      <c r="F321" s="74" t="s">
        <v>586</v>
      </c>
      <c r="G321" s="99" t="s">
        <v>196</v>
      </c>
      <c r="H321" s="99" t="s">
        <v>196</v>
      </c>
      <c r="I321" s="99" t="s">
        <v>196</v>
      </c>
      <c r="J321" s="97" t="s">
        <v>196</v>
      </c>
      <c r="K321" s="97" t="s">
        <v>196</v>
      </c>
    </row>
    <row r="322" spans="1:11" ht="15" hidden="1" customHeight="1" x14ac:dyDescent="0.3">
      <c r="A322" s="105">
        <v>188</v>
      </c>
      <c r="B322" s="21" t="s">
        <v>206</v>
      </c>
      <c r="C322" s="21" t="s">
        <v>46</v>
      </c>
      <c r="D322" s="4" t="s">
        <v>581</v>
      </c>
      <c r="E322" s="4" t="s">
        <v>185</v>
      </c>
      <c r="F322" s="74" t="s">
        <v>586</v>
      </c>
      <c r="G322" s="99" t="s">
        <v>593</v>
      </c>
      <c r="H322" s="99" t="s">
        <v>196</v>
      </c>
      <c r="I322" s="99" t="s">
        <v>196</v>
      </c>
      <c r="J322" s="97" t="s">
        <v>196</v>
      </c>
      <c r="K322" s="97" t="s">
        <v>593</v>
      </c>
    </row>
    <row r="323" spans="1:11" ht="15" hidden="1" customHeight="1" x14ac:dyDescent="0.3">
      <c r="A323" s="105">
        <v>1618</v>
      </c>
      <c r="B323" s="21" t="s">
        <v>209</v>
      </c>
      <c r="C323" s="21" t="s">
        <v>46</v>
      </c>
      <c r="D323" s="4" t="s">
        <v>581</v>
      </c>
      <c r="E323" s="4" t="s">
        <v>185</v>
      </c>
      <c r="F323" s="74" t="s">
        <v>594</v>
      </c>
      <c r="G323" s="99" t="s">
        <v>595</v>
      </c>
      <c r="H323" s="99" t="s">
        <v>596</v>
      </c>
      <c r="I323" s="99" t="s">
        <v>196</v>
      </c>
      <c r="J323" s="97" t="s">
        <v>596</v>
      </c>
      <c r="K323" s="98" t="s">
        <v>597</v>
      </c>
    </row>
    <row r="324" spans="1:11" ht="15" hidden="1" customHeight="1" x14ac:dyDescent="0.3">
      <c r="A324" s="105">
        <v>456</v>
      </c>
      <c r="B324" s="21" t="s">
        <v>216</v>
      </c>
      <c r="C324" s="21" t="s">
        <v>46</v>
      </c>
      <c r="D324" s="4" t="s">
        <v>581</v>
      </c>
      <c r="E324" s="4" t="s">
        <v>185</v>
      </c>
      <c r="F324" s="74" t="s">
        <v>586</v>
      </c>
      <c r="G324" s="99" t="s">
        <v>598</v>
      </c>
      <c r="H324" s="99" t="s">
        <v>599</v>
      </c>
      <c r="I324" s="99" t="s">
        <v>196</v>
      </c>
      <c r="J324" s="97" t="s">
        <v>599</v>
      </c>
      <c r="K324" s="98" t="s">
        <v>600</v>
      </c>
    </row>
    <row r="325" spans="1:11" ht="15" hidden="1" customHeight="1" x14ac:dyDescent="0.3">
      <c r="A325" s="105">
        <v>604</v>
      </c>
      <c r="B325" s="21" t="s">
        <v>601</v>
      </c>
      <c r="C325" s="21" t="s">
        <v>46</v>
      </c>
      <c r="D325" s="4" t="s">
        <v>581</v>
      </c>
      <c r="E325" s="4" t="s">
        <v>185</v>
      </c>
      <c r="F325" s="74" t="s">
        <v>586</v>
      </c>
      <c r="G325" s="99" t="s">
        <v>602</v>
      </c>
      <c r="H325" s="99" t="s">
        <v>603</v>
      </c>
      <c r="I325" s="99" t="s">
        <v>196</v>
      </c>
      <c r="J325" s="97" t="s">
        <v>603</v>
      </c>
      <c r="K325" s="97" t="s">
        <v>604</v>
      </c>
    </row>
    <row r="326" spans="1:11" ht="15" hidden="1" customHeight="1" x14ac:dyDescent="0.3">
      <c r="A326" s="105">
        <v>253</v>
      </c>
      <c r="B326" s="21" t="s">
        <v>219</v>
      </c>
      <c r="C326" s="21" t="s">
        <v>46</v>
      </c>
      <c r="D326" s="4" t="s">
        <v>581</v>
      </c>
      <c r="E326" s="4" t="s">
        <v>185</v>
      </c>
      <c r="F326" s="74" t="s">
        <v>586</v>
      </c>
      <c r="G326" s="99" t="s">
        <v>196</v>
      </c>
      <c r="H326" s="99" t="s">
        <v>196</v>
      </c>
      <c r="I326" s="99" t="s">
        <v>196</v>
      </c>
      <c r="J326" s="97" t="s">
        <v>196</v>
      </c>
      <c r="K326" s="97" t="s">
        <v>196</v>
      </c>
    </row>
    <row r="327" spans="1:11" ht="15" hidden="1" customHeight="1" x14ac:dyDescent="0.3">
      <c r="A327" s="105">
        <v>2178</v>
      </c>
      <c r="B327" s="21" t="s">
        <v>225</v>
      </c>
      <c r="C327" s="21" t="s">
        <v>46</v>
      </c>
      <c r="D327" s="4" t="s">
        <v>581</v>
      </c>
      <c r="E327" s="4" t="s">
        <v>185</v>
      </c>
      <c r="F327" s="74" t="s">
        <v>582</v>
      </c>
      <c r="G327" s="99" t="s">
        <v>583</v>
      </c>
      <c r="H327" s="99" t="s">
        <v>583</v>
      </c>
      <c r="I327" s="99" t="s">
        <v>196</v>
      </c>
      <c r="J327" s="97" t="s">
        <v>583</v>
      </c>
      <c r="K327" s="97" t="s">
        <v>196</v>
      </c>
    </row>
    <row r="328" spans="1:11" ht="15" hidden="1" customHeight="1" x14ac:dyDescent="0.3">
      <c r="A328" s="73">
        <v>2119</v>
      </c>
      <c r="B328" s="67" t="s">
        <v>182</v>
      </c>
      <c r="C328" s="67" t="s">
        <v>46</v>
      </c>
      <c r="D328" s="67" t="s">
        <v>605</v>
      </c>
      <c r="E328" s="67" t="s">
        <v>606</v>
      </c>
      <c r="F328" s="67" t="s">
        <v>264</v>
      </c>
      <c r="G328" s="256">
        <v>7748.3</v>
      </c>
      <c r="H328" s="256">
        <v>23245</v>
      </c>
      <c r="I328" s="256">
        <v>0</v>
      </c>
      <c r="J328" s="265">
        <v>23245</v>
      </c>
      <c r="K328" s="313">
        <f t="shared" ref="K328:K338" si="21">+G328-J328</f>
        <v>-15496.7</v>
      </c>
    </row>
    <row r="329" spans="1:11" ht="15" hidden="1" customHeight="1" x14ac:dyDescent="0.3">
      <c r="A329" s="74">
        <v>384</v>
      </c>
      <c r="B329" s="69" t="s">
        <v>188</v>
      </c>
      <c r="C329" s="69" t="s">
        <v>46</v>
      </c>
      <c r="D329" s="69" t="s">
        <v>605</v>
      </c>
      <c r="E329" s="69" t="s">
        <v>606</v>
      </c>
      <c r="F329" s="69" t="s">
        <v>607</v>
      </c>
      <c r="G329" s="256">
        <v>1650888.2209999999</v>
      </c>
      <c r="H329" s="256">
        <v>1710423.9</v>
      </c>
      <c r="I329" s="256">
        <v>0</v>
      </c>
      <c r="J329" s="266">
        <v>1710423.9</v>
      </c>
      <c r="K329" s="313">
        <f t="shared" si="21"/>
        <v>-59535.679000000004</v>
      </c>
    </row>
    <row r="330" spans="1:11" ht="15" hidden="1" customHeight="1" x14ac:dyDescent="0.3">
      <c r="A330" s="74">
        <v>319</v>
      </c>
      <c r="B330" s="69" t="s">
        <v>191</v>
      </c>
      <c r="C330" s="69" t="s">
        <v>46</v>
      </c>
      <c r="D330" s="69" t="s">
        <v>605</v>
      </c>
      <c r="E330" s="69" t="s">
        <v>606</v>
      </c>
      <c r="F330" s="69" t="s">
        <v>607</v>
      </c>
      <c r="G330" s="256">
        <v>333928.65000000002</v>
      </c>
      <c r="H330" s="256">
        <v>638472</v>
      </c>
      <c r="I330" s="256">
        <v>0</v>
      </c>
      <c r="J330" s="266">
        <v>638472</v>
      </c>
      <c r="K330" s="313">
        <f t="shared" si="21"/>
        <v>-304543.34999999998</v>
      </c>
    </row>
    <row r="331" spans="1:11" ht="15" hidden="1" customHeight="1" x14ac:dyDescent="0.3">
      <c r="A331" s="74">
        <v>782</v>
      </c>
      <c r="B331" s="69" t="s">
        <v>608</v>
      </c>
      <c r="C331" s="69" t="s">
        <v>46</v>
      </c>
      <c r="D331" s="69" t="s">
        <v>605</v>
      </c>
      <c r="E331" s="69" t="s">
        <v>606</v>
      </c>
      <c r="F331" s="69" t="s">
        <v>607</v>
      </c>
      <c r="G331" s="256">
        <v>462233.34</v>
      </c>
      <c r="H331" s="256">
        <v>503911.5</v>
      </c>
      <c r="I331" s="256">
        <v>0</v>
      </c>
      <c r="J331" s="266">
        <v>503911.5</v>
      </c>
      <c r="K331" s="313">
        <f t="shared" si="21"/>
        <v>-41678.159999999974</v>
      </c>
    </row>
    <row r="332" spans="1:11" ht="15" hidden="1" customHeight="1" x14ac:dyDescent="0.3">
      <c r="A332" s="74">
        <v>522</v>
      </c>
      <c r="B332" s="69" t="s">
        <v>198</v>
      </c>
      <c r="C332" s="69" t="s">
        <v>46</v>
      </c>
      <c r="D332" s="69" t="s">
        <v>605</v>
      </c>
      <c r="E332" s="69" t="s">
        <v>606</v>
      </c>
      <c r="F332" s="69" t="s">
        <v>607</v>
      </c>
      <c r="G332" s="256">
        <v>1166171.21</v>
      </c>
      <c r="H332" s="256">
        <v>1113122.6499999999</v>
      </c>
      <c r="I332" s="256">
        <v>0</v>
      </c>
      <c r="J332" s="124">
        <v>1113122.6499999999</v>
      </c>
      <c r="K332" s="313">
        <f t="shared" si="21"/>
        <v>53048.560000000056</v>
      </c>
    </row>
    <row r="333" spans="1:11" ht="15" hidden="1" customHeight="1" x14ac:dyDescent="0.3">
      <c r="A333" s="94">
        <v>124</v>
      </c>
      <c r="B333" s="74" t="s">
        <v>201</v>
      </c>
      <c r="C333" s="69" t="s">
        <v>46</v>
      </c>
      <c r="D333" s="69" t="s">
        <v>605</v>
      </c>
      <c r="E333" s="69" t="s">
        <v>606</v>
      </c>
      <c r="F333" s="69" t="s">
        <v>607</v>
      </c>
      <c r="G333" s="256">
        <v>25900.15</v>
      </c>
      <c r="H333" s="256">
        <v>0</v>
      </c>
      <c r="I333" s="256">
        <v>0</v>
      </c>
      <c r="J333" s="124">
        <v>0</v>
      </c>
      <c r="K333" s="313">
        <f t="shared" si="21"/>
        <v>25900.15</v>
      </c>
    </row>
    <row r="334" spans="1:11" ht="15" hidden="1" customHeight="1" x14ac:dyDescent="0.3">
      <c r="A334" s="73">
        <v>189</v>
      </c>
      <c r="B334" s="69" t="s">
        <v>206</v>
      </c>
      <c r="C334" s="69" t="s">
        <v>46</v>
      </c>
      <c r="D334" s="69" t="s">
        <v>605</v>
      </c>
      <c r="E334" s="69" t="s">
        <v>606</v>
      </c>
      <c r="F334" s="69" t="s">
        <v>607</v>
      </c>
      <c r="G334" s="256">
        <v>437139.8</v>
      </c>
      <c r="H334" s="256">
        <v>0</v>
      </c>
      <c r="I334" s="256">
        <v>0</v>
      </c>
      <c r="J334" s="124">
        <v>0</v>
      </c>
      <c r="K334" s="313">
        <f t="shared" si="21"/>
        <v>437139.8</v>
      </c>
    </row>
    <row r="335" spans="1:11" ht="15" hidden="1" customHeight="1" x14ac:dyDescent="0.3">
      <c r="A335" s="94">
        <v>1598</v>
      </c>
      <c r="B335" s="74" t="s">
        <v>209</v>
      </c>
      <c r="C335" s="69" t="s">
        <v>46</v>
      </c>
      <c r="D335" s="69" t="s">
        <v>605</v>
      </c>
      <c r="E335" s="69" t="s">
        <v>606</v>
      </c>
      <c r="F335" s="69" t="s">
        <v>264</v>
      </c>
      <c r="G335" s="256">
        <v>0</v>
      </c>
      <c r="H335" s="256">
        <v>11622.46</v>
      </c>
      <c r="I335" s="256">
        <v>11622.46</v>
      </c>
      <c r="J335" s="266">
        <v>0</v>
      </c>
      <c r="K335" s="313">
        <f t="shared" si="21"/>
        <v>0</v>
      </c>
    </row>
    <row r="336" spans="1:11" ht="15" hidden="1" customHeight="1" x14ac:dyDescent="0.3">
      <c r="A336" s="73">
        <v>457</v>
      </c>
      <c r="B336" s="69" t="s">
        <v>216</v>
      </c>
      <c r="C336" s="69" t="s">
        <v>46</v>
      </c>
      <c r="D336" s="69" t="s">
        <v>605</v>
      </c>
      <c r="E336" s="69" t="s">
        <v>606</v>
      </c>
      <c r="F336" s="69" t="s">
        <v>607</v>
      </c>
      <c r="G336" s="256">
        <v>1386201.03</v>
      </c>
      <c r="H336" s="256">
        <v>1406610.73</v>
      </c>
      <c r="I336" s="256">
        <v>0</v>
      </c>
      <c r="J336" s="124">
        <v>1406610.73</v>
      </c>
      <c r="K336" s="313">
        <f t="shared" si="21"/>
        <v>-20409.699999999953</v>
      </c>
    </row>
    <row r="337" spans="1:11" ht="15" hidden="1" customHeight="1" x14ac:dyDescent="0.3">
      <c r="A337" s="74">
        <v>254</v>
      </c>
      <c r="B337" s="69" t="s">
        <v>219</v>
      </c>
      <c r="C337" s="69" t="s">
        <v>46</v>
      </c>
      <c r="D337" s="69" t="s">
        <v>605</v>
      </c>
      <c r="E337" s="69" t="s">
        <v>606</v>
      </c>
      <c r="F337" s="69" t="s">
        <v>607</v>
      </c>
      <c r="G337" s="256">
        <v>411538.32</v>
      </c>
      <c r="H337" s="256">
        <v>407400</v>
      </c>
      <c r="I337" s="256">
        <v>0</v>
      </c>
      <c r="J337" s="124">
        <v>407400</v>
      </c>
      <c r="K337" s="313">
        <f t="shared" si="21"/>
        <v>4138.320000000007</v>
      </c>
    </row>
    <row r="338" spans="1:11" ht="15" hidden="1" customHeight="1" x14ac:dyDescent="0.3">
      <c r="A338" s="94">
        <v>2159</v>
      </c>
      <c r="B338" s="74" t="s">
        <v>225</v>
      </c>
      <c r="C338" s="69" t="s">
        <v>46</v>
      </c>
      <c r="D338" s="69" t="s">
        <v>605</v>
      </c>
      <c r="E338" s="69" t="s">
        <v>606</v>
      </c>
      <c r="F338" s="69" t="s">
        <v>264</v>
      </c>
      <c r="G338" s="256">
        <v>7748.3</v>
      </c>
      <c r="H338" s="256">
        <v>0</v>
      </c>
      <c r="I338" s="256">
        <v>0</v>
      </c>
      <c r="J338" s="124">
        <v>0</v>
      </c>
      <c r="K338" s="313">
        <f t="shared" si="21"/>
        <v>7748.3</v>
      </c>
    </row>
    <row r="339" spans="1:11" ht="15" hidden="1" customHeight="1" x14ac:dyDescent="0.3">
      <c r="A339" s="104">
        <v>1925</v>
      </c>
      <c r="B339" s="21" t="s">
        <v>182</v>
      </c>
      <c r="C339" s="21" t="s">
        <v>46</v>
      </c>
      <c r="D339" s="4" t="s">
        <v>609</v>
      </c>
      <c r="E339" s="4" t="s">
        <v>192</v>
      </c>
      <c r="F339" s="168" t="s">
        <v>610</v>
      </c>
      <c r="G339" s="268">
        <v>15642.34</v>
      </c>
      <c r="H339" s="268">
        <v>17499</v>
      </c>
      <c r="I339" s="268">
        <v>0</v>
      </c>
      <c r="J339" s="268">
        <f>H339-I339</f>
        <v>17499</v>
      </c>
      <c r="K339" s="47">
        <f t="shared" ref="K339:K348" si="22">+IF(G339-J339&gt;0,G339-J339,0)</f>
        <v>0</v>
      </c>
    </row>
    <row r="340" spans="1:11" ht="15" hidden="1" customHeight="1" x14ac:dyDescent="0.3">
      <c r="A340" s="104">
        <v>385</v>
      </c>
      <c r="B340" s="21" t="s">
        <v>188</v>
      </c>
      <c r="C340" s="21" t="s">
        <v>46</v>
      </c>
      <c r="D340" s="4" t="s">
        <v>609</v>
      </c>
      <c r="E340" s="4" t="s">
        <v>192</v>
      </c>
      <c r="F340" s="168" t="s">
        <v>611</v>
      </c>
      <c r="G340" s="268">
        <v>1253852.03</v>
      </c>
      <c r="H340" s="268">
        <v>1258246.83</v>
      </c>
      <c r="I340" s="268">
        <v>0</v>
      </c>
      <c r="J340" s="268">
        <f>H340-I340</f>
        <v>1258246.83</v>
      </c>
      <c r="K340" s="47">
        <f t="shared" si="22"/>
        <v>0</v>
      </c>
    </row>
    <row r="341" spans="1:11" ht="15" hidden="1" customHeight="1" x14ac:dyDescent="0.3">
      <c r="A341" s="104">
        <v>320</v>
      </c>
      <c r="B341" s="21" t="s">
        <v>191</v>
      </c>
      <c r="C341" s="21" t="s">
        <v>46</v>
      </c>
      <c r="D341" s="4" t="s">
        <v>609</v>
      </c>
      <c r="E341" s="4" t="s">
        <v>192</v>
      </c>
      <c r="F341" s="168" t="s">
        <v>610</v>
      </c>
      <c r="G341" s="268">
        <v>15746.3</v>
      </c>
      <c r="H341" s="268">
        <v>0</v>
      </c>
      <c r="I341" s="268">
        <v>0</v>
      </c>
      <c r="J341" s="268">
        <v>0</v>
      </c>
      <c r="K341" s="47">
        <f t="shared" si="22"/>
        <v>15746.3</v>
      </c>
    </row>
    <row r="342" spans="1:11" ht="15" hidden="1" customHeight="1" x14ac:dyDescent="0.3">
      <c r="A342" s="104">
        <v>523</v>
      </c>
      <c r="B342" s="21" t="s">
        <v>198</v>
      </c>
      <c r="C342" s="21" t="s">
        <v>46</v>
      </c>
      <c r="D342" s="4" t="s">
        <v>609</v>
      </c>
      <c r="E342" s="4" t="s">
        <v>192</v>
      </c>
      <c r="F342" s="168" t="s">
        <v>610</v>
      </c>
      <c r="G342" s="268">
        <v>15746.3</v>
      </c>
      <c r="H342" s="268">
        <v>0</v>
      </c>
      <c r="I342" s="268">
        <v>0</v>
      </c>
      <c r="J342" s="268">
        <v>0</v>
      </c>
      <c r="K342" s="47">
        <f t="shared" si="22"/>
        <v>15746.3</v>
      </c>
    </row>
    <row r="343" spans="1:11" ht="15" hidden="1" customHeight="1" x14ac:dyDescent="0.3">
      <c r="A343" s="104">
        <v>125</v>
      </c>
      <c r="B343" s="21" t="s">
        <v>201</v>
      </c>
      <c r="C343" s="21" t="s">
        <v>46</v>
      </c>
      <c r="D343" s="4" t="s">
        <v>609</v>
      </c>
      <c r="E343" s="4" t="s">
        <v>192</v>
      </c>
      <c r="F343" s="168" t="s">
        <v>611</v>
      </c>
      <c r="G343" s="268">
        <v>384420</v>
      </c>
      <c r="H343" s="268">
        <v>384420.31</v>
      </c>
      <c r="I343" s="268">
        <v>0</v>
      </c>
      <c r="J343" s="268">
        <v>384420.31</v>
      </c>
      <c r="K343" s="47">
        <f t="shared" si="22"/>
        <v>0</v>
      </c>
    </row>
    <row r="344" spans="1:11" ht="15" hidden="1" customHeight="1" x14ac:dyDescent="0.3">
      <c r="A344" s="104">
        <v>190</v>
      </c>
      <c r="B344" s="21" t="s">
        <v>206</v>
      </c>
      <c r="C344" s="21" t="s">
        <v>46</v>
      </c>
      <c r="D344" s="4" t="s">
        <v>609</v>
      </c>
      <c r="E344" s="4" t="s">
        <v>192</v>
      </c>
      <c r="F344" s="168" t="s">
        <v>610</v>
      </c>
      <c r="G344" s="268">
        <v>15746.3</v>
      </c>
      <c r="H344" s="268">
        <v>0</v>
      </c>
      <c r="I344" s="268">
        <v>0</v>
      </c>
      <c r="J344" s="268">
        <v>0</v>
      </c>
      <c r="K344" s="47">
        <f t="shared" si="22"/>
        <v>15746.3</v>
      </c>
    </row>
    <row r="345" spans="1:11" ht="15" hidden="1" customHeight="1" x14ac:dyDescent="0.3">
      <c r="A345" s="104">
        <v>1898</v>
      </c>
      <c r="B345" s="21" t="s">
        <v>209</v>
      </c>
      <c r="C345" s="21" t="s">
        <v>46</v>
      </c>
      <c r="D345" s="4" t="s">
        <v>609</v>
      </c>
      <c r="E345" s="4" t="s">
        <v>192</v>
      </c>
      <c r="F345" s="168" t="s">
        <v>612</v>
      </c>
      <c r="G345" s="268">
        <v>16277.9</v>
      </c>
      <c r="H345" s="268">
        <v>20658.75</v>
      </c>
      <c r="I345" s="268">
        <v>0</v>
      </c>
      <c r="J345" s="268">
        <v>20658.75</v>
      </c>
      <c r="K345" s="47">
        <f t="shared" si="22"/>
        <v>0</v>
      </c>
    </row>
    <row r="346" spans="1:11" ht="15" hidden="1" customHeight="1" x14ac:dyDescent="0.3">
      <c r="A346" s="104">
        <v>458</v>
      </c>
      <c r="B346" s="21" t="s">
        <v>216</v>
      </c>
      <c r="C346" s="21" t="s">
        <v>46</v>
      </c>
      <c r="D346" s="4" t="s">
        <v>609</v>
      </c>
      <c r="E346" s="4" t="s">
        <v>192</v>
      </c>
      <c r="F346" s="168" t="s">
        <v>611</v>
      </c>
      <c r="G346" s="268">
        <v>363619.64</v>
      </c>
      <c r="H346" s="268">
        <v>363620.57</v>
      </c>
      <c r="I346" s="268">
        <v>0</v>
      </c>
      <c r="J346" s="268">
        <v>363620.57</v>
      </c>
      <c r="K346" s="47">
        <f t="shared" si="22"/>
        <v>0</v>
      </c>
    </row>
    <row r="347" spans="1:11" ht="15" hidden="1" customHeight="1" x14ac:dyDescent="0.3">
      <c r="A347" s="104">
        <v>255</v>
      </c>
      <c r="B347" s="21" t="s">
        <v>219</v>
      </c>
      <c r="C347" s="21" t="s">
        <v>46</v>
      </c>
      <c r="D347" s="4" t="s">
        <v>609</v>
      </c>
      <c r="E347" s="4" t="s">
        <v>192</v>
      </c>
      <c r="F347" s="168" t="s">
        <v>611</v>
      </c>
      <c r="G347" s="268">
        <v>285070.49</v>
      </c>
      <c r="H347" s="268">
        <v>334461.68</v>
      </c>
      <c r="I347" s="268">
        <v>0</v>
      </c>
      <c r="J347" s="268">
        <v>334461.68</v>
      </c>
      <c r="K347" s="47">
        <f t="shared" si="22"/>
        <v>0</v>
      </c>
    </row>
    <row r="348" spans="1:11" ht="15" hidden="1" customHeight="1" x14ac:dyDescent="0.3">
      <c r="A348" s="104">
        <v>1918</v>
      </c>
      <c r="B348" s="21" t="s">
        <v>225</v>
      </c>
      <c r="C348" s="21" t="s">
        <v>46</v>
      </c>
      <c r="D348" s="4" t="s">
        <v>609</v>
      </c>
      <c r="E348" s="4" t="s">
        <v>192</v>
      </c>
      <c r="F348" s="168" t="s">
        <v>610</v>
      </c>
      <c r="G348" s="268">
        <v>15642.34</v>
      </c>
      <c r="H348" s="268">
        <v>0</v>
      </c>
      <c r="I348" s="268">
        <v>0</v>
      </c>
      <c r="J348" s="268">
        <v>0</v>
      </c>
      <c r="K348" s="47">
        <f t="shared" si="22"/>
        <v>15642.34</v>
      </c>
    </row>
    <row r="349" spans="1:11" ht="15" hidden="1" customHeight="1" x14ac:dyDescent="0.3">
      <c r="A349" s="104">
        <v>1943</v>
      </c>
      <c r="B349" s="21" t="s">
        <v>182</v>
      </c>
      <c r="C349" s="21" t="s">
        <v>46</v>
      </c>
      <c r="D349" s="4" t="s">
        <v>613</v>
      </c>
      <c r="E349" s="217" t="s">
        <v>356</v>
      </c>
      <c r="F349" s="393" t="s">
        <v>614</v>
      </c>
      <c r="G349" s="268">
        <v>46422.1</v>
      </c>
      <c r="H349" s="50">
        <v>51930</v>
      </c>
      <c r="I349" s="268">
        <v>51930</v>
      </c>
      <c r="J349" s="50">
        <f t="shared" ref="J349:J358" si="23">H349-I349</f>
        <v>0</v>
      </c>
      <c r="K349" s="50">
        <f t="shared" ref="K349:K358" si="24">G349-J349</f>
        <v>46422.1</v>
      </c>
    </row>
    <row r="350" spans="1:11" ht="15" hidden="1" customHeight="1" x14ac:dyDescent="0.3">
      <c r="A350" s="104">
        <v>386</v>
      </c>
      <c r="B350" s="21" t="s">
        <v>188</v>
      </c>
      <c r="C350" s="21" t="s">
        <v>46</v>
      </c>
      <c r="D350" s="4" t="s">
        <v>613</v>
      </c>
      <c r="E350" s="125" t="s">
        <v>356</v>
      </c>
      <c r="F350" s="394" t="s">
        <v>614</v>
      </c>
      <c r="G350" s="268">
        <v>2062400.34</v>
      </c>
      <c r="H350" s="50">
        <v>2305284.84</v>
      </c>
      <c r="I350" s="268">
        <v>0</v>
      </c>
      <c r="J350" s="50">
        <f t="shared" si="23"/>
        <v>2305284.84</v>
      </c>
      <c r="K350" s="50">
        <f t="shared" si="24"/>
        <v>-242884.49999999977</v>
      </c>
    </row>
    <row r="351" spans="1:11" ht="15" hidden="1" customHeight="1" x14ac:dyDescent="0.3">
      <c r="A351" s="104">
        <v>321</v>
      </c>
      <c r="B351" s="21" t="s">
        <v>191</v>
      </c>
      <c r="C351" s="21" t="s">
        <v>46</v>
      </c>
      <c r="D351" s="4" t="s">
        <v>613</v>
      </c>
      <c r="E351" s="125" t="s">
        <v>356</v>
      </c>
      <c r="F351" s="394" t="s">
        <v>614</v>
      </c>
      <c r="G351" s="268">
        <v>701746.56</v>
      </c>
      <c r="H351" s="50">
        <v>754944.13</v>
      </c>
      <c r="I351" s="268">
        <v>101925.72</v>
      </c>
      <c r="J351" s="50">
        <f t="shared" si="23"/>
        <v>653018.41</v>
      </c>
      <c r="K351" s="50">
        <f t="shared" si="24"/>
        <v>48728.150000000023</v>
      </c>
    </row>
    <row r="352" spans="1:11" ht="15" hidden="1" customHeight="1" x14ac:dyDescent="0.3">
      <c r="A352" s="104">
        <v>524</v>
      </c>
      <c r="B352" s="21" t="s">
        <v>198</v>
      </c>
      <c r="C352" s="21" t="s">
        <v>46</v>
      </c>
      <c r="D352" s="4" t="s">
        <v>613</v>
      </c>
      <c r="E352" s="125" t="s">
        <v>356</v>
      </c>
      <c r="F352" s="394" t="s">
        <v>614</v>
      </c>
      <c r="G352" s="268">
        <v>3233474.89</v>
      </c>
      <c r="H352" s="50">
        <v>3233474.96</v>
      </c>
      <c r="I352" s="268">
        <v>1460074.96</v>
      </c>
      <c r="J352" s="50">
        <f t="shared" si="23"/>
        <v>1773400</v>
      </c>
      <c r="K352" s="50">
        <f t="shared" si="24"/>
        <v>1460074.8900000001</v>
      </c>
    </row>
    <row r="353" spans="1:11" ht="15" hidden="1" customHeight="1" x14ac:dyDescent="0.3">
      <c r="A353" s="104">
        <v>126</v>
      </c>
      <c r="B353" s="21" t="s">
        <v>201</v>
      </c>
      <c r="C353" s="21" t="s">
        <v>46</v>
      </c>
      <c r="D353" s="4" t="s">
        <v>613</v>
      </c>
      <c r="E353" s="125" t="s">
        <v>356</v>
      </c>
      <c r="F353" s="394" t="s">
        <v>614</v>
      </c>
      <c r="G353" s="268">
        <v>0</v>
      </c>
      <c r="H353" s="50">
        <v>0</v>
      </c>
      <c r="I353" s="268">
        <v>0</v>
      </c>
      <c r="J353" s="50">
        <f t="shared" si="23"/>
        <v>0</v>
      </c>
      <c r="K353" s="50">
        <f t="shared" si="24"/>
        <v>0</v>
      </c>
    </row>
    <row r="354" spans="1:11" ht="15" hidden="1" customHeight="1" x14ac:dyDescent="0.3">
      <c r="A354" s="104">
        <v>191</v>
      </c>
      <c r="B354" s="21" t="s">
        <v>206</v>
      </c>
      <c r="C354" s="21" t="s">
        <v>46</v>
      </c>
      <c r="D354" s="4" t="s">
        <v>613</v>
      </c>
      <c r="E354" s="125" t="s">
        <v>356</v>
      </c>
      <c r="F354" s="394" t="s">
        <v>614</v>
      </c>
      <c r="G354" s="268">
        <v>0</v>
      </c>
      <c r="H354" s="50">
        <v>0</v>
      </c>
      <c r="I354" s="268">
        <v>0</v>
      </c>
      <c r="J354" s="50">
        <f t="shared" si="23"/>
        <v>0</v>
      </c>
      <c r="K354" s="50">
        <f t="shared" si="24"/>
        <v>0</v>
      </c>
    </row>
    <row r="355" spans="1:11" ht="15" hidden="1" customHeight="1" x14ac:dyDescent="0.3">
      <c r="A355" s="104">
        <v>1358</v>
      </c>
      <c r="B355" s="21" t="s">
        <v>209</v>
      </c>
      <c r="C355" s="21" t="s">
        <v>46</v>
      </c>
      <c r="D355" s="4" t="s">
        <v>613</v>
      </c>
      <c r="E355" s="125" t="s">
        <v>356</v>
      </c>
      <c r="F355" s="394" t="s">
        <v>614</v>
      </c>
      <c r="G355" s="268">
        <v>76335.070000000007</v>
      </c>
      <c r="H355" s="50">
        <v>0</v>
      </c>
      <c r="I355" s="268">
        <v>0</v>
      </c>
      <c r="J355" s="50">
        <f t="shared" si="23"/>
        <v>0</v>
      </c>
      <c r="K355" s="50">
        <f t="shared" si="24"/>
        <v>76335.070000000007</v>
      </c>
    </row>
    <row r="356" spans="1:11" ht="15" hidden="1" customHeight="1" x14ac:dyDescent="0.3">
      <c r="A356" s="104">
        <v>459</v>
      </c>
      <c r="B356" s="21" t="s">
        <v>216</v>
      </c>
      <c r="C356" s="21" t="s">
        <v>46</v>
      </c>
      <c r="D356" s="4" t="s">
        <v>613</v>
      </c>
      <c r="E356" s="125" t="s">
        <v>356</v>
      </c>
      <c r="F356" s="394" t="s">
        <v>614</v>
      </c>
      <c r="G356" s="268">
        <v>1071882.76</v>
      </c>
      <c r="H356" s="50">
        <v>1110683.8999999999</v>
      </c>
      <c r="I356" s="268">
        <v>0</v>
      </c>
      <c r="J356" s="50">
        <f t="shared" si="23"/>
        <v>1110683.8999999999</v>
      </c>
      <c r="K356" s="50">
        <f t="shared" si="24"/>
        <v>-38801.139999999898</v>
      </c>
    </row>
    <row r="357" spans="1:11" ht="15" hidden="1" customHeight="1" x14ac:dyDescent="0.3">
      <c r="A357" s="104">
        <v>256</v>
      </c>
      <c r="B357" s="21" t="s">
        <v>219</v>
      </c>
      <c r="C357" s="21" t="s">
        <v>46</v>
      </c>
      <c r="D357" s="4" t="s">
        <v>613</v>
      </c>
      <c r="E357" s="125" t="s">
        <v>356</v>
      </c>
      <c r="F357" s="394" t="s">
        <v>614</v>
      </c>
      <c r="G357" s="268">
        <v>0</v>
      </c>
      <c r="H357" s="50">
        <v>0</v>
      </c>
      <c r="I357" s="268">
        <v>0</v>
      </c>
      <c r="J357" s="50">
        <f t="shared" si="23"/>
        <v>0</v>
      </c>
      <c r="K357" s="50">
        <f t="shared" si="24"/>
        <v>0</v>
      </c>
    </row>
    <row r="358" spans="1:11" ht="15" hidden="1" customHeight="1" x14ac:dyDescent="0.3">
      <c r="A358" s="104">
        <v>1944</v>
      </c>
      <c r="B358" s="21" t="s">
        <v>225</v>
      </c>
      <c r="C358" s="21" t="s">
        <v>46</v>
      </c>
      <c r="D358" s="4" t="s">
        <v>613</v>
      </c>
      <c r="E358" s="125" t="s">
        <v>356</v>
      </c>
      <c r="F358" s="394" t="s">
        <v>614</v>
      </c>
      <c r="G358" s="268">
        <v>46422.1</v>
      </c>
      <c r="H358" s="50">
        <v>0</v>
      </c>
      <c r="I358" s="268">
        <v>0</v>
      </c>
      <c r="J358" s="50">
        <f t="shared" si="23"/>
        <v>0</v>
      </c>
      <c r="K358" s="50">
        <f t="shared" si="24"/>
        <v>46422.1</v>
      </c>
    </row>
    <row r="359" spans="1:11" ht="15" hidden="1" customHeight="1" x14ac:dyDescent="0.3">
      <c r="A359" s="104">
        <v>879</v>
      </c>
      <c r="B359" s="21" t="s">
        <v>615</v>
      </c>
      <c r="C359" s="21" t="s">
        <v>46</v>
      </c>
      <c r="D359" s="4" t="s">
        <v>616</v>
      </c>
      <c r="E359" s="73" t="s">
        <v>185</v>
      </c>
      <c r="F359" s="73" t="s">
        <v>617</v>
      </c>
      <c r="G359" s="86" t="s">
        <v>618</v>
      </c>
      <c r="H359" s="115">
        <v>152000</v>
      </c>
      <c r="I359" s="86" t="s">
        <v>196</v>
      </c>
      <c r="J359" s="87" t="s">
        <v>619</v>
      </c>
      <c r="K359" s="88" t="s">
        <v>620</v>
      </c>
    </row>
    <row r="360" spans="1:11" ht="15" hidden="1" customHeight="1" x14ac:dyDescent="0.3">
      <c r="A360" s="104">
        <v>2278</v>
      </c>
      <c r="B360" s="21" t="s">
        <v>182</v>
      </c>
      <c r="C360" s="21" t="s">
        <v>46</v>
      </c>
      <c r="D360" s="4" t="s">
        <v>616</v>
      </c>
      <c r="E360" s="74" t="s">
        <v>185</v>
      </c>
      <c r="F360" s="74" t="s">
        <v>617</v>
      </c>
      <c r="G360" s="99" t="s">
        <v>621</v>
      </c>
      <c r="H360" s="115">
        <v>27768</v>
      </c>
      <c r="I360" s="99" t="s">
        <v>196</v>
      </c>
      <c r="J360" s="96" t="s">
        <v>622</v>
      </c>
      <c r="K360" s="269" t="s">
        <v>623</v>
      </c>
    </row>
    <row r="361" spans="1:11" ht="15" hidden="1" customHeight="1" x14ac:dyDescent="0.3">
      <c r="A361" s="104">
        <v>1058</v>
      </c>
      <c r="B361" s="21" t="s">
        <v>624</v>
      </c>
      <c r="C361" s="21" t="s">
        <v>46</v>
      </c>
      <c r="D361" s="4" t="s">
        <v>616</v>
      </c>
      <c r="E361" s="74" t="s">
        <v>185</v>
      </c>
      <c r="F361" s="74" t="s">
        <v>617</v>
      </c>
      <c r="G361" s="99" t="s">
        <v>625</v>
      </c>
      <c r="H361" s="115">
        <v>30000</v>
      </c>
      <c r="I361" s="99" t="s">
        <v>196</v>
      </c>
      <c r="J361" s="96" t="s">
        <v>626</v>
      </c>
      <c r="K361" s="269" t="s">
        <v>627</v>
      </c>
    </row>
    <row r="362" spans="1:11" ht="15" hidden="1" customHeight="1" x14ac:dyDescent="0.3">
      <c r="A362" s="104">
        <v>387</v>
      </c>
      <c r="B362" s="21" t="s">
        <v>188</v>
      </c>
      <c r="C362" s="21" t="s">
        <v>46</v>
      </c>
      <c r="D362" s="4" t="s">
        <v>616</v>
      </c>
      <c r="E362" s="74" t="s">
        <v>185</v>
      </c>
      <c r="F362" s="74" t="s">
        <v>617</v>
      </c>
      <c r="G362" s="99" t="s">
        <v>628</v>
      </c>
      <c r="H362" s="115">
        <v>894104.8</v>
      </c>
      <c r="I362" s="99" t="s">
        <v>196</v>
      </c>
      <c r="J362" s="96" t="s">
        <v>629</v>
      </c>
      <c r="K362" s="269" t="s">
        <v>630</v>
      </c>
    </row>
    <row r="363" spans="1:11" ht="15" hidden="1" customHeight="1" x14ac:dyDescent="0.3">
      <c r="A363" s="104">
        <v>322</v>
      </c>
      <c r="B363" s="21" t="s">
        <v>191</v>
      </c>
      <c r="C363" s="21" t="s">
        <v>46</v>
      </c>
      <c r="D363" s="4" t="s">
        <v>616</v>
      </c>
      <c r="E363" s="74" t="s">
        <v>185</v>
      </c>
      <c r="F363" s="74" t="s">
        <v>617</v>
      </c>
      <c r="G363" s="99" t="s">
        <v>631</v>
      </c>
      <c r="H363" s="115">
        <v>217210</v>
      </c>
      <c r="I363" s="99" t="s">
        <v>196</v>
      </c>
      <c r="J363" s="96" t="s">
        <v>632</v>
      </c>
      <c r="K363" s="269" t="s">
        <v>633</v>
      </c>
    </row>
    <row r="364" spans="1:11" ht="15" hidden="1" customHeight="1" x14ac:dyDescent="0.3">
      <c r="A364" s="104">
        <v>762</v>
      </c>
      <c r="B364" s="21" t="s">
        <v>634</v>
      </c>
      <c r="C364" s="21" t="s">
        <v>46</v>
      </c>
      <c r="D364" s="4" t="s">
        <v>616</v>
      </c>
      <c r="E364" s="74" t="s">
        <v>185</v>
      </c>
      <c r="F364" s="74" t="s">
        <v>617</v>
      </c>
      <c r="G364" s="99" t="s">
        <v>635</v>
      </c>
      <c r="H364" s="115">
        <v>159383.63</v>
      </c>
      <c r="I364" s="99" t="s">
        <v>196</v>
      </c>
      <c r="J364" s="96" t="s">
        <v>636</v>
      </c>
      <c r="K364" s="96" t="s">
        <v>637</v>
      </c>
    </row>
    <row r="365" spans="1:11" ht="15" hidden="1" customHeight="1" x14ac:dyDescent="0.3">
      <c r="A365" s="104">
        <v>525</v>
      </c>
      <c r="B365" s="21" t="s">
        <v>198</v>
      </c>
      <c r="C365" s="21" t="s">
        <v>46</v>
      </c>
      <c r="D365" s="4" t="s">
        <v>616</v>
      </c>
      <c r="E365" s="74" t="s">
        <v>185</v>
      </c>
      <c r="F365" s="74" t="s">
        <v>617</v>
      </c>
      <c r="G365" s="99" t="s">
        <v>638</v>
      </c>
      <c r="H365" s="115">
        <v>360021.75</v>
      </c>
      <c r="I365" s="99" t="s">
        <v>196</v>
      </c>
      <c r="J365" s="96" t="s">
        <v>639</v>
      </c>
      <c r="K365" s="269" t="s">
        <v>640</v>
      </c>
    </row>
    <row r="366" spans="1:11" ht="15" hidden="1" customHeight="1" x14ac:dyDescent="0.3">
      <c r="A366" s="104">
        <v>603</v>
      </c>
      <c r="B366" s="21" t="s">
        <v>641</v>
      </c>
      <c r="C366" s="21" t="s">
        <v>46</v>
      </c>
      <c r="D366" s="4" t="s">
        <v>616</v>
      </c>
      <c r="E366" s="74" t="s">
        <v>185</v>
      </c>
      <c r="F366" s="74" t="s">
        <v>617</v>
      </c>
      <c r="G366" s="99" t="s">
        <v>642</v>
      </c>
      <c r="H366" s="115">
        <v>39173.199999999997</v>
      </c>
      <c r="I366" s="99" t="s">
        <v>196</v>
      </c>
      <c r="J366" s="96" t="s">
        <v>643</v>
      </c>
      <c r="K366" s="96" t="s">
        <v>644</v>
      </c>
    </row>
    <row r="367" spans="1:11" ht="15" hidden="1" customHeight="1" x14ac:dyDescent="0.3">
      <c r="A367" s="104">
        <v>127</v>
      </c>
      <c r="B367" s="21" t="s">
        <v>201</v>
      </c>
      <c r="C367" s="21" t="s">
        <v>46</v>
      </c>
      <c r="D367" s="4" t="s">
        <v>616</v>
      </c>
      <c r="E367" s="74" t="s">
        <v>185</v>
      </c>
      <c r="F367" s="74" t="s">
        <v>617</v>
      </c>
      <c r="G367" s="99" t="s">
        <v>645</v>
      </c>
      <c r="H367" s="115">
        <v>199500.06</v>
      </c>
      <c r="I367" s="99" t="s">
        <v>196</v>
      </c>
      <c r="J367" s="96" t="s">
        <v>646</v>
      </c>
      <c r="K367" s="269" t="s">
        <v>647</v>
      </c>
    </row>
    <row r="368" spans="1:11" ht="15" hidden="1" customHeight="1" x14ac:dyDescent="0.3">
      <c r="A368" s="104">
        <v>192</v>
      </c>
      <c r="B368" s="21" t="s">
        <v>206</v>
      </c>
      <c r="C368" s="21" t="s">
        <v>46</v>
      </c>
      <c r="D368" s="4" t="s">
        <v>616</v>
      </c>
      <c r="E368" s="74" t="s">
        <v>185</v>
      </c>
      <c r="F368" s="74" t="s">
        <v>617</v>
      </c>
      <c r="G368" s="99" t="s">
        <v>648</v>
      </c>
      <c r="H368" s="115">
        <v>133730.03</v>
      </c>
      <c r="I368" s="99" t="s">
        <v>196</v>
      </c>
      <c r="J368" s="96" t="s">
        <v>649</v>
      </c>
      <c r="K368" s="96" t="s">
        <v>650</v>
      </c>
    </row>
    <row r="369" spans="1:11" ht="15" hidden="1" customHeight="1" x14ac:dyDescent="0.3">
      <c r="A369" s="104">
        <v>1793</v>
      </c>
      <c r="B369" s="21" t="s">
        <v>209</v>
      </c>
      <c r="C369" s="21" t="s">
        <v>46</v>
      </c>
      <c r="D369" s="4" t="s">
        <v>616</v>
      </c>
      <c r="E369" s="74" t="s">
        <v>185</v>
      </c>
      <c r="F369" s="74" t="s">
        <v>617</v>
      </c>
      <c r="G369" s="99" t="s">
        <v>651</v>
      </c>
      <c r="H369" s="115">
        <v>8976.81</v>
      </c>
      <c r="I369" s="99" t="s">
        <v>196</v>
      </c>
      <c r="J369" s="96" t="s">
        <v>651</v>
      </c>
      <c r="K369" s="96" t="s">
        <v>196</v>
      </c>
    </row>
    <row r="370" spans="1:11" ht="15" hidden="1" customHeight="1" x14ac:dyDescent="0.3">
      <c r="A370" s="104">
        <v>460</v>
      </c>
      <c r="B370" s="21" t="s">
        <v>216</v>
      </c>
      <c r="C370" s="21" t="s">
        <v>46</v>
      </c>
      <c r="D370" s="4" t="s">
        <v>616</v>
      </c>
      <c r="E370" s="74" t="s">
        <v>185</v>
      </c>
      <c r="F370" s="74" t="s">
        <v>617</v>
      </c>
      <c r="G370" s="99" t="s">
        <v>652</v>
      </c>
      <c r="H370" s="115">
        <v>90000</v>
      </c>
      <c r="I370" s="99" t="s">
        <v>196</v>
      </c>
      <c r="J370" s="96" t="s">
        <v>653</v>
      </c>
      <c r="K370" s="96" t="s">
        <v>654</v>
      </c>
    </row>
    <row r="371" spans="1:11" ht="15" hidden="1" customHeight="1" x14ac:dyDescent="0.3">
      <c r="A371" s="104">
        <v>398</v>
      </c>
      <c r="B371" s="21" t="s">
        <v>655</v>
      </c>
      <c r="C371" s="21" t="s">
        <v>46</v>
      </c>
      <c r="D371" s="4" t="s">
        <v>616</v>
      </c>
      <c r="E371" s="74" t="s">
        <v>185</v>
      </c>
      <c r="F371" s="74" t="s">
        <v>617</v>
      </c>
      <c r="G371" s="99" t="s">
        <v>656</v>
      </c>
      <c r="H371" s="115">
        <v>36000</v>
      </c>
      <c r="I371" s="99" t="s">
        <v>196</v>
      </c>
      <c r="J371" s="96" t="s">
        <v>657</v>
      </c>
      <c r="K371" s="96" t="s">
        <v>658</v>
      </c>
    </row>
    <row r="372" spans="1:11" ht="15" hidden="1" customHeight="1" x14ac:dyDescent="0.3">
      <c r="A372" s="104">
        <v>257</v>
      </c>
      <c r="B372" s="21" t="s">
        <v>219</v>
      </c>
      <c r="C372" s="21" t="s">
        <v>46</v>
      </c>
      <c r="D372" s="4" t="s">
        <v>616</v>
      </c>
      <c r="E372" s="74" t="s">
        <v>185</v>
      </c>
      <c r="F372" s="74" t="s">
        <v>617</v>
      </c>
      <c r="G372" s="99" t="s">
        <v>659</v>
      </c>
      <c r="H372" s="115">
        <v>157308</v>
      </c>
      <c r="I372" s="99" t="s">
        <v>196</v>
      </c>
      <c r="J372" s="96" t="s">
        <v>660</v>
      </c>
      <c r="K372" s="269" t="s">
        <v>661</v>
      </c>
    </row>
    <row r="373" spans="1:11" ht="15" hidden="1" customHeight="1" x14ac:dyDescent="0.3">
      <c r="A373" s="104">
        <v>2298</v>
      </c>
      <c r="B373" s="21" t="s">
        <v>225</v>
      </c>
      <c r="C373" s="21" t="s">
        <v>46</v>
      </c>
      <c r="D373" s="4" t="s">
        <v>616</v>
      </c>
      <c r="E373" s="74" t="s">
        <v>185</v>
      </c>
      <c r="F373" s="74" t="s">
        <v>617</v>
      </c>
      <c r="G373" s="99" t="s">
        <v>621</v>
      </c>
      <c r="H373" s="115">
        <v>7722.7</v>
      </c>
      <c r="I373" s="99" t="s">
        <v>196</v>
      </c>
      <c r="J373" s="96" t="s">
        <v>662</v>
      </c>
      <c r="K373" s="269" t="s">
        <v>663</v>
      </c>
    </row>
    <row r="374" spans="1:11" ht="15" hidden="1" customHeight="1" x14ac:dyDescent="0.3">
      <c r="A374" s="104">
        <v>2399</v>
      </c>
      <c r="B374" s="21" t="s">
        <v>182</v>
      </c>
      <c r="C374" s="21" t="s">
        <v>46</v>
      </c>
      <c r="D374" s="4" t="s">
        <v>664</v>
      </c>
      <c r="E374" s="22" t="s">
        <v>244</v>
      </c>
      <c r="F374" s="158" t="s">
        <v>665</v>
      </c>
      <c r="G374" s="159">
        <v>19833</v>
      </c>
      <c r="H374" s="136">
        <v>19833</v>
      </c>
      <c r="I374" s="160"/>
      <c r="J374" s="160">
        <f t="shared" ref="J374:J387" si="25">H374-I374</f>
        <v>19833</v>
      </c>
      <c r="K374" s="161">
        <f t="shared" ref="K374:K387" si="26">IF(G374-J374&gt;0,G374-J374,0)</f>
        <v>0</v>
      </c>
    </row>
    <row r="375" spans="1:11" ht="15" hidden="1" customHeight="1" x14ac:dyDescent="0.3">
      <c r="A375" s="104">
        <v>388</v>
      </c>
      <c r="B375" s="21" t="s">
        <v>188</v>
      </c>
      <c r="C375" s="21" t="s">
        <v>46</v>
      </c>
      <c r="D375" s="4" t="s">
        <v>664</v>
      </c>
      <c r="E375" s="22" t="s">
        <v>244</v>
      </c>
      <c r="F375" s="158" t="s">
        <v>665</v>
      </c>
      <c r="G375" s="159">
        <v>3483752</v>
      </c>
      <c r="H375" s="136">
        <v>3426317.33</v>
      </c>
      <c r="I375" s="160"/>
      <c r="J375" s="160">
        <f t="shared" si="25"/>
        <v>3426317.33</v>
      </c>
      <c r="K375" s="161">
        <f t="shared" si="26"/>
        <v>57434.669999999925</v>
      </c>
    </row>
    <row r="376" spans="1:11" ht="15" hidden="1" customHeight="1" x14ac:dyDescent="0.3">
      <c r="A376" s="104">
        <v>323</v>
      </c>
      <c r="B376" s="21" t="s">
        <v>191</v>
      </c>
      <c r="C376" s="21" t="s">
        <v>46</v>
      </c>
      <c r="D376" s="4" t="s">
        <v>664</v>
      </c>
      <c r="E376" s="22" t="s">
        <v>244</v>
      </c>
      <c r="F376" s="158" t="s">
        <v>665</v>
      </c>
      <c r="G376" s="159">
        <v>0</v>
      </c>
      <c r="H376" s="136">
        <v>0</v>
      </c>
      <c r="I376" s="160"/>
      <c r="J376" s="160">
        <f t="shared" si="25"/>
        <v>0</v>
      </c>
      <c r="K376" s="161">
        <f t="shared" si="26"/>
        <v>0</v>
      </c>
    </row>
    <row r="377" spans="1:11" ht="15" hidden="1" customHeight="1" x14ac:dyDescent="0.3">
      <c r="A377" s="104">
        <v>526</v>
      </c>
      <c r="B377" s="21" t="s">
        <v>198</v>
      </c>
      <c r="C377" s="21" t="s">
        <v>46</v>
      </c>
      <c r="D377" s="4" t="s">
        <v>664</v>
      </c>
      <c r="E377" s="22" t="s">
        <v>244</v>
      </c>
      <c r="F377" s="158" t="s">
        <v>665</v>
      </c>
      <c r="G377" s="159">
        <v>2416210</v>
      </c>
      <c r="H377" s="136">
        <v>2416208</v>
      </c>
      <c r="I377" s="160"/>
      <c r="J377" s="160">
        <f t="shared" si="25"/>
        <v>2416208</v>
      </c>
      <c r="K377" s="161">
        <f t="shared" si="26"/>
        <v>2</v>
      </c>
    </row>
    <row r="378" spans="1:11" ht="15" hidden="1" customHeight="1" x14ac:dyDescent="0.3">
      <c r="A378" s="104">
        <v>1098</v>
      </c>
      <c r="B378" s="21" t="s">
        <v>666</v>
      </c>
      <c r="C378" s="21" t="s">
        <v>46</v>
      </c>
      <c r="D378" s="4" t="s">
        <v>664</v>
      </c>
      <c r="E378" s="22" t="s">
        <v>244</v>
      </c>
      <c r="F378" s="158" t="s">
        <v>665</v>
      </c>
      <c r="G378" s="159">
        <v>146766</v>
      </c>
      <c r="H378" s="136">
        <v>146766</v>
      </c>
      <c r="I378" s="160"/>
      <c r="J378" s="160">
        <f t="shared" si="25"/>
        <v>146766</v>
      </c>
      <c r="K378" s="161">
        <f t="shared" si="26"/>
        <v>0</v>
      </c>
    </row>
    <row r="379" spans="1:11" ht="15" hidden="1" customHeight="1" x14ac:dyDescent="0.3">
      <c r="A379" s="104">
        <v>128</v>
      </c>
      <c r="B379" s="21" t="s">
        <v>201</v>
      </c>
      <c r="C379" s="21" t="s">
        <v>46</v>
      </c>
      <c r="D379" s="4" t="s">
        <v>664</v>
      </c>
      <c r="E379" s="22" t="s">
        <v>244</v>
      </c>
      <c r="F379" s="158" t="s">
        <v>665</v>
      </c>
      <c r="G379" s="159">
        <v>844834</v>
      </c>
      <c r="H379" s="136">
        <v>844833</v>
      </c>
      <c r="I379" s="160"/>
      <c r="J379" s="160">
        <f t="shared" si="25"/>
        <v>844833</v>
      </c>
      <c r="K379" s="161">
        <f t="shared" si="26"/>
        <v>1</v>
      </c>
    </row>
    <row r="380" spans="1:11" ht="15" hidden="1" customHeight="1" x14ac:dyDescent="0.3">
      <c r="A380" s="104">
        <v>193</v>
      </c>
      <c r="B380" s="21" t="s">
        <v>206</v>
      </c>
      <c r="C380" s="21" t="s">
        <v>46</v>
      </c>
      <c r="D380" s="4" t="s">
        <v>664</v>
      </c>
      <c r="E380" s="22" t="s">
        <v>244</v>
      </c>
      <c r="F380" s="158" t="s">
        <v>665</v>
      </c>
      <c r="G380" s="159">
        <v>0</v>
      </c>
      <c r="H380" s="136">
        <v>0</v>
      </c>
      <c r="I380" s="160"/>
      <c r="J380" s="160">
        <f t="shared" si="25"/>
        <v>0</v>
      </c>
      <c r="K380" s="161">
        <f t="shared" si="26"/>
        <v>0</v>
      </c>
    </row>
    <row r="381" spans="1:11" ht="15" hidden="1" customHeight="1" x14ac:dyDescent="0.3">
      <c r="A381" s="104">
        <v>1538</v>
      </c>
      <c r="B381" s="21" t="s">
        <v>209</v>
      </c>
      <c r="C381" s="21" t="s">
        <v>46</v>
      </c>
      <c r="D381" s="4" t="s">
        <v>664</v>
      </c>
      <c r="E381" s="22" t="s">
        <v>244</v>
      </c>
      <c r="F381" s="158" t="s">
        <v>665</v>
      </c>
      <c r="G381" s="159">
        <v>67433</v>
      </c>
      <c r="H381" s="136">
        <v>67433</v>
      </c>
      <c r="I381" s="160"/>
      <c r="J381" s="160">
        <f t="shared" si="25"/>
        <v>67433</v>
      </c>
      <c r="K381" s="161">
        <f t="shared" si="26"/>
        <v>0</v>
      </c>
    </row>
    <row r="382" spans="1:11" ht="15" hidden="1" customHeight="1" x14ac:dyDescent="0.3">
      <c r="A382" s="104">
        <v>461</v>
      </c>
      <c r="B382" s="21" t="s">
        <v>216</v>
      </c>
      <c r="C382" s="21" t="s">
        <v>46</v>
      </c>
      <c r="D382" s="4" t="s">
        <v>664</v>
      </c>
      <c r="E382" s="22" t="s">
        <v>244</v>
      </c>
      <c r="F382" s="158" t="s">
        <v>665</v>
      </c>
      <c r="G382" s="159">
        <v>1380451</v>
      </c>
      <c r="H382" s="136">
        <v>1380451</v>
      </c>
      <c r="I382" s="160"/>
      <c r="J382" s="160">
        <f t="shared" si="25"/>
        <v>1380451</v>
      </c>
      <c r="K382" s="161">
        <f t="shared" si="26"/>
        <v>0</v>
      </c>
    </row>
    <row r="383" spans="1:11" ht="15" hidden="1" customHeight="1" x14ac:dyDescent="0.3">
      <c r="A383" s="104">
        <v>1099</v>
      </c>
      <c r="B383" s="21" t="s">
        <v>667</v>
      </c>
      <c r="C383" s="21" t="s">
        <v>46</v>
      </c>
      <c r="D383" s="4" t="s">
        <v>664</v>
      </c>
      <c r="E383" s="22" t="s">
        <v>244</v>
      </c>
      <c r="F383" s="158" t="s">
        <v>665</v>
      </c>
      <c r="G383" s="159">
        <v>146766</v>
      </c>
      <c r="H383" s="136">
        <v>146766</v>
      </c>
      <c r="I383" s="160"/>
      <c r="J383" s="160">
        <f t="shared" si="25"/>
        <v>146766</v>
      </c>
      <c r="K383" s="161">
        <f t="shared" si="26"/>
        <v>0</v>
      </c>
    </row>
    <row r="384" spans="1:11" ht="15" hidden="1" customHeight="1" x14ac:dyDescent="0.3">
      <c r="A384" s="104">
        <v>258</v>
      </c>
      <c r="B384" s="21" t="s">
        <v>219</v>
      </c>
      <c r="C384" s="21" t="s">
        <v>46</v>
      </c>
      <c r="D384" s="4" t="s">
        <v>664</v>
      </c>
      <c r="E384" s="22" t="s">
        <v>244</v>
      </c>
      <c r="F384" s="158" t="s">
        <v>665</v>
      </c>
      <c r="G384" s="159">
        <v>700627</v>
      </c>
      <c r="H384" s="136">
        <v>828053</v>
      </c>
      <c r="I384" s="160"/>
      <c r="J384" s="160">
        <f t="shared" si="25"/>
        <v>828053</v>
      </c>
      <c r="K384" s="161">
        <f t="shared" si="26"/>
        <v>0</v>
      </c>
    </row>
    <row r="385" spans="1:11" ht="15" hidden="1" customHeight="1" x14ac:dyDescent="0.3">
      <c r="A385" s="104">
        <v>1100</v>
      </c>
      <c r="B385" s="21" t="s">
        <v>351</v>
      </c>
      <c r="C385" s="21" t="s">
        <v>46</v>
      </c>
      <c r="D385" s="4" t="s">
        <v>664</v>
      </c>
      <c r="E385" s="22" t="s">
        <v>244</v>
      </c>
      <c r="F385" s="158" t="s">
        <v>665</v>
      </c>
      <c r="G385" s="159">
        <v>146766</v>
      </c>
      <c r="H385" s="136">
        <v>133040</v>
      </c>
      <c r="I385" s="160"/>
      <c r="J385" s="160">
        <f t="shared" si="25"/>
        <v>133040</v>
      </c>
      <c r="K385" s="161">
        <f t="shared" si="26"/>
        <v>13726</v>
      </c>
    </row>
    <row r="386" spans="1:11" ht="15" hidden="1" customHeight="1" x14ac:dyDescent="0.3">
      <c r="A386" s="104">
        <v>2400</v>
      </c>
      <c r="B386" s="21" t="s">
        <v>225</v>
      </c>
      <c r="C386" s="21" t="s">
        <v>46</v>
      </c>
      <c r="D386" s="4" t="s">
        <v>664</v>
      </c>
      <c r="E386" s="22" t="s">
        <v>244</v>
      </c>
      <c r="F386" s="158" t="s">
        <v>665</v>
      </c>
      <c r="G386" s="159">
        <v>19833</v>
      </c>
      <c r="H386" s="136">
        <v>19833</v>
      </c>
      <c r="I386" s="160"/>
      <c r="J386" s="160">
        <f t="shared" si="25"/>
        <v>19833</v>
      </c>
      <c r="K386" s="161">
        <f t="shared" si="26"/>
        <v>0</v>
      </c>
    </row>
    <row r="387" spans="1:11" ht="15" hidden="1" customHeight="1" x14ac:dyDescent="0.3">
      <c r="A387" s="104">
        <v>1118</v>
      </c>
      <c r="B387" s="21" t="s">
        <v>668</v>
      </c>
      <c r="C387" s="21" t="s">
        <v>46</v>
      </c>
      <c r="D387" s="4" t="s">
        <v>664</v>
      </c>
      <c r="E387" s="22" t="s">
        <v>244</v>
      </c>
      <c r="F387" s="158" t="s">
        <v>665</v>
      </c>
      <c r="G387" s="159">
        <v>146766</v>
      </c>
      <c r="H387" s="136">
        <v>146766</v>
      </c>
      <c r="I387" s="160"/>
      <c r="J387" s="160">
        <f t="shared" si="25"/>
        <v>146766</v>
      </c>
      <c r="K387" s="161">
        <f t="shared" si="26"/>
        <v>0</v>
      </c>
    </row>
    <row r="388" spans="1:11" ht="15" hidden="1" customHeight="1" x14ac:dyDescent="0.3">
      <c r="A388" s="104">
        <v>2038</v>
      </c>
      <c r="B388" s="21" t="s">
        <v>182</v>
      </c>
      <c r="C388" s="21" t="s">
        <v>46</v>
      </c>
      <c r="D388" s="4" t="s">
        <v>669</v>
      </c>
      <c r="E388" s="73" t="s">
        <v>670</v>
      </c>
      <c r="F388" s="73" t="s">
        <v>671</v>
      </c>
      <c r="G388" s="86" t="s">
        <v>672</v>
      </c>
      <c r="H388" s="50">
        <v>50868</v>
      </c>
      <c r="I388" s="86" t="s">
        <v>196</v>
      </c>
      <c r="J388" s="87" t="s">
        <v>672</v>
      </c>
      <c r="K388" s="270" t="s">
        <v>673</v>
      </c>
    </row>
    <row r="389" spans="1:11" ht="15" hidden="1" customHeight="1" x14ac:dyDescent="0.3">
      <c r="A389" s="104">
        <v>389</v>
      </c>
      <c r="B389" s="21" t="s">
        <v>188</v>
      </c>
      <c r="C389" s="21" t="s">
        <v>46</v>
      </c>
      <c r="D389" s="4" t="s">
        <v>669</v>
      </c>
      <c r="E389" s="74" t="s">
        <v>670</v>
      </c>
      <c r="F389" s="74" t="s">
        <v>671</v>
      </c>
      <c r="G389" s="99" t="s">
        <v>674</v>
      </c>
      <c r="H389" s="50">
        <v>489700.72</v>
      </c>
      <c r="I389" s="99" t="s">
        <v>196</v>
      </c>
      <c r="J389" s="96" t="s">
        <v>674</v>
      </c>
      <c r="K389" s="99" t="s">
        <v>675</v>
      </c>
    </row>
    <row r="390" spans="1:11" ht="15" hidden="1" customHeight="1" x14ac:dyDescent="0.3">
      <c r="A390" s="104">
        <v>324</v>
      </c>
      <c r="B390" s="21" t="s">
        <v>191</v>
      </c>
      <c r="C390" s="21" t="s">
        <v>46</v>
      </c>
      <c r="D390" s="4" t="s">
        <v>669</v>
      </c>
      <c r="E390" s="74" t="s">
        <v>670</v>
      </c>
      <c r="F390" s="74" t="s">
        <v>671</v>
      </c>
      <c r="G390" s="99" t="s">
        <v>196</v>
      </c>
      <c r="H390" s="50">
        <v>0</v>
      </c>
      <c r="I390" s="99" t="s">
        <v>196</v>
      </c>
      <c r="J390" s="96" t="s">
        <v>196</v>
      </c>
      <c r="K390" s="99" t="s">
        <v>196</v>
      </c>
    </row>
    <row r="391" spans="1:11" ht="15" hidden="1" customHeight="1" x14ac:dyDescent="0.3">
      <c r="A391" s="104">
        <v>763</v>
      </c>
      <c r="B391" s="21" t="s">
        <v>676</v>
      </c>
      <c r="C391" s="21" t="s">
        <v>46</v>
      </c>
      <c r="D391" s="4" t="s">
        <v>669</v>
      </c>
      <c r="E391" s="74" t="s">
        <v>670</v>
      </c>
      <c r="F391" s="74" t="s">
        <v>671</v>
      </c>
      <c r="G391" s="99" t="s">
        <v>677</v>
      </c>
      <c r="H391" s="50">
        <v>213392.11</v>
      </c>
      <c r="I391" s="99" t="s">
        <v>196</v>
      </c>
      <c r="J391" s="96" t="s">
        <v>677</v>
      </c>
      <c r="K391" s="271" t="s">
        <v>678</v>
      </c>
    </row>
    <row r="392" spans="1:11" ht="15" hidden="1" customHeight="1" x14ac:dyDescent="0.3">
      <c r="A392" s="104">
        <v>527</v>
      </c>
      <c r="B392" s="21" t="s">
        <v>198</v>
      </c>
      <c r="C392" s="21" t="s">
        <v>46</v>
      </c>
      <c r="D392" s="4" t="s">
        <v>669</v>
      </c>
      <c r="E392" s="74" t="s">
        <v>670</v>
      </c>
      <c r="F392" s="74" t="s">
        <v>671</v>
      </c>
      <c r="G392" s="99" t="s">
        <v>679</v>
      </c>
      <c r="H392" s="50">
        <v>1267944.6599999999</v>
      </c>
      <c r="I392" s="99" t="s">
        <v>196</v>
      </c>
      <c r="J392" s="96" t="s">
        <v>679</v>
      </c>
      <c r="K392" s="271" t="s">
        <v>680</v>
      </c>
    </row>
    <row r="393" spans="1:11" ht="15" hidden="1" customHeight="1" x14ac:dyDescent="0.3">
      <c r="A393" s="104">
        <v>129</v>
      </c>
      <c r="B393" s="21" t="s">
        <v>201</v>
      </c>
      <c r="C393" s="21" t="s">
        <v>46</v>
      </c>
      <c r="D393" s="4" t="s">
        <v>669</v>
      </c>
      <c r="E393" s="74" t="s">
        <v>670</v>
      </c>
      <c r="F393" s="74" t="s">
        <v>671</v>
      </c>
      <c r="G393" s="99" t="s">
        <v>681</v>
      </c>
      <c r="H393" s="50">
        <v>295699.84000000003</v>
      </c>
      <c r="I393" s="99" t="s">
        <v>196</v>
      </c>
      <c r="J393" s="96" t="s">
        <v>681</v>
      </c>
      <c r="K393" s="99" t="s">
        <v>196</v>
      </c>
    </row>
    <row r="394" spans="1:11" ht="15" hidden="1" customHeight="1" x14ac:dyDescent="0.3">
      <c r="A394" s="104">
        <v>194</v>
      </c>
      <c r="B394" s="21" t="s">
        <v>206</v>
      </c>
      <c r="C394" s="21" t="s">
        <v>46</v>
      </c>
      <c r="D394" s="4" t="s">
        <v>669</v>
      </c>
      <c r="E394" s="74" t="s">
        <v>670</v>
      </c>
      <c r="F394" s="74" t="s">
        <v>671</v>
      </c>
      <c r="G394" s="99" t="s">
        <v>196</v>
      </c>
      <c r="H394" s="50">
        <v>0</v>
      </c>
      <c r="I394" s="99" t="s">
        <v>196</v>
      </c>
      <c r="J394" s="96" t="s">
        <v>196</v>
      </c>
      <c r="K394" s="99" t="s">
        <v>196</v>
      </c>
    </row>
    <row r="395" spans="1:11" ht="15" hidden="1" customHeight="1" x14ac:dyDescent="0.3">
      <c r="A395" s="104">
        <v>1638</v>
      </c>
      <c r="B395" s="21" t="s">
        <v>209</v>
      </c>
      <c r="C395" s="21" t="s">
        <v>46</v>
      </c>
      <c r="D395" s="4" t="s">
        <v>669</v>
      </c>
      <c r="E395" s="74" t="s">
        <v>670</v>
      </c>
      <c r="F395" s="74" t="s">
        <v>671</v>
      </c>
      <c r="G395" s="99" t="s">
        <v>682</v>
      </c>
      <c r="H395" s="50">
        <v>56421.1</v>
      </c>
      <c r="I395" s="99" t="s">
        <v>196</v>
      </c>
      <c r="J395" s="96" t="s">
        <v>682</v>
      </c>
      <c r="K395" s="99" t="s">
        <v>196</v>
      </c>
    </row>
    <row r="396" spans="1:11" ht="15" hidden="1" customHeight="1" x14ac:dyDescent="0.3">
      <c r="A396" s="104">
        <v>462</v>
      </c>
      <c r="B396" s="21" t="s">
        <v>216</v>
      </c>
      <c r="C396" s="21" t="s">
        <v>46</v>
      </c>
      <c r="D396" s="4" t="s">
        <v>669</v>
      </c>
      <c r="E396" s="74" t="s">
        <v>670</v>
      </c>
      <c r="F396" s="74" t="s">
        <v>671</v>
      </c>
      <c r="G396" s="99" t="s">
        <v>683</v>
      </c>
      <c r="H396" s="50">
        <v>1332666</v>
      </c>
      <c r="I396" s="99" t="s">
        <v>196</v>
      </c>
      <c r="J396" s="96" t="s">
        <v>683</v>
      </c>
      <c r="K396" s="271" t="s">
        <v>684</v>
      </c>
    </row>
    <row r="397" spans="1:11" ht="15" hidden="1" customHeight="1" x14ac:dyDescent="0.3">
      <c r="A397" s="104">
        <v>259</v>
      </c>
      <c r="B397" s="21" t="s">
        <v>219</v>
      </c>
      <c r="C397" s="21" t="s">
        <v>46</v>
      </c>
      <c r="D397" s="4" t="s">
        <v>669</v>
      </c>
      <c r="E397" s="74" t="s">
        <v>670</v>
      </c>
      <c r="F397" s="74" t="s">
        <v>671</v>
      </c>
      <c r="G397" s="99" t="s">
        <v>685</v>
      </c>
      <c r="H397" s="50">
        <v>436006.5</v>
      </c>
      <c r="I397" s="99" t="s">
        <v>196</v>
      </c>
      <c r="J397" s="96" t="s">
        <v>685</v>
      </c>
      <c r="K397" s="271" t="s">
        <v>686</v>
      </c>
    </row>
    <row r="398" spans="1:11" ht="15" hidden="1" customHeight="1" x14ac:dyDescent="0.3">
      <c r="A398" s="104">
        <v>2019</v>
      </c>
      <c r="B398" s="21" t="s">
        <v>225</v>
      </c>
      <c r="C398" s="21" t="s">
        <v>46</v>
      </c>
      <c r="D398" s="4" t="s">
        <v>669</v>
      </c>
      <c r="E398" s="74" t="s">
        <v>670</v>
      </c>
      <c r="F398" s="74" t="s">
        <v>671</v>
      </c>
      <c r="G398" s="99" t="s">
        <v>672</v>
      </c>
      <c r="H398" s="50">
        <v>0</v>
      </c>
      <c r="I398" s="99" t="s">
        <v>196</v>
      </c>
      <c r="J398" s="96" t="s">
        <v>672</v>
      </c>
      <c r="K398" s="99" t="s">
        <v>672</v>
      </c>
    </row>
    <row r="399" spans="1:11" ht="15" hidden="1" customHeight="1" x14ac:dyDescent="0.3">
      <c r="A399" s="104">
        <v>2039</v>
      </c>
      <c r="B399" s="21" t="s">
        <v>182</v>
      </c>
      <c r="C399" s="21" t="s">
        <v>46</v>
      </c>
      <c r="D399" s="4" t="s">
        <v>687</v>
      </c>
      <c r="E399" s="73" t="s">
        <v>670</v>
      </c>
      <c r="F399" s="67" t="s">
        <v>688</v>
      </c>
      <c r="G399" s="87" t="s">
        <v>689</v>
      </c>
      <c r="H399" s="87" t="s">
        <v>690</v>
      </c>
      <c r="I399" s="87" t="s">
        <v>222</v>
      </c>
      <c r="J399" s="87" t="s">
        <v>690</v>
      </c>
      <c r="K399" s="87" t="s">
        <v>222</v>
      </c>
    </row>
    <row r="400" spans="1:11" ht="15" hidden="1" customHeight="1" x14ac:dyDescent="0.3">
      <c r="A400" s="104">
        <v>638</v>
      </c>
      <c r="B400" s="21" t="s">
        <v>691</v>
      </c>
      <c r="C400" s="21" t="s">
        <v>46</v>
      </c>
      <c r="D400" s="4" t="s">
        <v>687</v>
      </c>
      <c r="E400" s="74" t="s">
        <v>670</v>
      </c>
      <c r="F400" s="69" t="s">
        <v>688</v>
      </c>
      <c r="G400" s="96" t="s">
        <v>692</v>
      </c>
      <c r="H400" s="96" t="s">
        <v>693</v>
      </c>
      <c r="I400" s="96" t="s">
        <v>222</v>
      </c>
      <c r="J400" s="96" t="s">
        <v>693</v>
      </c>
      <c r="K400" s="96" t="s">
        <v>222</v>
      </c>
    </row>
    <row r="401" spans="1:11" ht="15" hidden="1" customHeight="1" x14ac:dyDescent="0.3">
      <c r="A401" s="104">
        <v>390</v>
      </c>
      <c r="B401" s="21" t="s">
        <v>188</v>
      </c>
      <c r="C401" s="21" t="s">
        <v>46</v>
      </c>
      <c r="D401" s="4" t="s">
        <v>687</v>
      </c>
      <c r="E401" s="74" t="s">
        <v>670</v>
      </c>
      <c r="F401" s="69" t="s">
        <v>688</v>
      </c>
      <c r="G401" s="96" t="s">
        <v>694</v>
      </c>
      <c r="H401" s="96" t="s">
        <v>695</v>
      </c>
      <c r="I401" s="96" t="s">
        <v>222</v>
      </c>
      <c r="J401" s="96" t="s">
        <v>695</v>
      </c>
      <c r="K401" s="96" t="s">
        <v>222</v>
      </c>
    </row>
    <row r="402" spans="1:11" ht="15" hidden="1" customHeight="1" x14ac:dyDescent="0.3">
      <c r="A402" s="104">
        <v>325</v>
      </c>
      <c r="B402" s="21" t="s">
        <v>191</v>
      </c>
      <c r="C402" s="21" t="s">
        <v>46</v>
      </c>
      <c r="D402" s="4" t="s">
        <v>687</v>
      </c>
      <c r="E402" s="74" t="s">
        <v>670</v>
      </c>
      <c r="F402" s="69" t="s">
        <v>688</v>
      </c>
      <c r="G402" s="96" t="s">
        <v>222</v>
      </c>
      <c r="H402" s="96" t="s">
        <v>222</v>
      </c>
      <c r="I402" s="96" t="s">
        <v>222</v>
      </c>
      <c r="J402" s="96" t="s">
        <v>222</v>
      </c>
      <c r="K402" s="96" t="s">
        <v>222</v>
      </c>
    </row>
    <row r="403" spans="1:11" ht="15" hidden="1" customHeight="1" x14ac:dyDescent="0.3">
      <c r="A403" s="104">
        <v>637</v>
      </c>
      <c r="B403" s="21" t="s">
        <v>696</v>
      </c>
      <c r="C403" s="21" t="s">
        <v>46</v>
      </c>
      <c r="D403" s="4" t="s">
        <v>687</v>
      </c>
      <c r="E403" s="74" t="s">
        <v>670</v>
      </c>
      <c r="F403" s="69" t="s">
        <v>688</v>
      </c>
      <c r="G403" s="96" t="s">
        <v>692</v>
      </c>
      <c r="H403" s="96" t="s">
        <v>222</v>
      </c>
      <c r="I403" s="96" t="s">
        <v>222</v>
      </c>
      <c r="J403" s="96" t="s">
        <v>222</v>
      </c>
      <c r="K403" s="96" t="s">
        <v>692</v>
      </c>
    </row>
    <row r="404" spans="1:11" ht="15" hidden="1" customHeight="1" x14ac:dyDescent="0.3">
      <c r="A404" s="104">
        <v>764</v>
      </c>
      <c r="B404" s="21" t="s">
        <v>697</v>
      </c>
      <c r="C404" s="21" t="s">
        <v>46</v>
      </c>
      <c r="D404" s="4" t="s">
        <v>687</v>
      </c>
      <c r="E404" s="74" t="s">
        <v>670</v>
      </c>
      <c r="F404" s="69" t="s">
        <v>688</v>
      </c>
      <c r="G404" s="96" t="s">
        <v>698</v>
      </c>
      <c r="H404" s="96" t="s">
        <v>699</v>
      </c>
      <c r="I404" s="96" t="s">
        <v>222</v>
      </c>
      <c r="J404" s="96" t="s">
        <v>699</v>
      </c>
      <c r="K404" s="96" t="s">
        <v>222</v>
      </c>
    </row>
    <row r="405" spans="1:11" ht="15" hidden="1" customHeight="1" x14ac:dyDescent="0.3">
      <c r="A405" s="104">
        <v>528</v>
      </c>
      <c r="B405" s="21" t="s">
        <v>198</v>
      </c>
      <c r="C405" s="21" t="s">
        <v>46</v>
      </c>
      <c r="D405" s="4" t="s">
        <v>687</v>
      </c>
      <c r="E405" s="74" t="s">
        <v>670</v>
      </c>
      <c r="F405" s="69" t="s">
        <v>688</v>
      </c>
      <c r="G405" s="96" t="s">
        <v>700</v>
      </c>
      <c r="H405" s="96" t="s">
        <v>701</v>
      </c>
      <c r="I405" s="96" t="s">
        <v>222</v>
      </c>
      <c r="J405" s="96" t="s">
        <v>701</v>
      </c>
      <c r="K405" s="96" t="s">
        <v>222</v>
      </c>
    </row>
    <row r="406" spans="1:11" ht="15" hidden="1" customHeight="1" x14ac:dyDescent="0.3">
      <c r="A406" s="104">
        <v>130</v>
      </c>
      <c r="B406" s="21" t="s">
        <v>201</v>
      </c>
      <c r="C406" s="21" t="s">
        <v>46</v>
      </c>
      <c r="D406" s="4" t="s">
        <v>687</v>
      </c>
      <c r="E406" s="74" t="s">
        <v>670</v>
      </c>
      <c r="F406" s="69" t="s">
        <v>688</v>
      </c>
      <c r="G406" s="96" t="s">
        <v>702</v>
      </c>
      <c r="H406" s="96" t="s">
        <v>703</v>
      </c>
      <c r="I406" s="96" t="s">
        <v>222</v>
      </c>
      <c r="J406" s="96" t="s">
        <v>703</v>
      </c>
      <c r="K406" s="96" t="s">
        <v>222</v>
      </c>
    </row>
    <row r="407" spans="1:11" ht="15" hidden="1" customHeight="1" x14ac:dyDescent="0.3">
      <c r="A407" s="104">
        <v>639</v>
      </c>
      <c r="B407" s="21" t="s">
        <v>704</v>
      </c>
      <c r="C407" s="21" t="s">
        <v>46</v>
      </c>
      <c r="D407" s="4" t="s">
        <v>687</v>
      </c>
      <c r="E407" s="74" t="s">
        <v>670</v>
      </c>
      <c r="F407" s="69" t="s">
        <v>688</v>
      </c>
      <c r="G407" s="96" t="s">
        <v>692</v>
      </c>
      <c r="H407" s="96" t="s">
        <v>705</v>
      </c>
      <c r="I407" s="96" t="s">
        <v>222</v>
      </c>
      <c r="J407" s="96" t="s">
        <v>705</v>
      </c>
      <c r="K407" s="96" t="s">
        <v>706</v>
      </c>
    </row>
    <row r="408" spans="1:11" ht="15" hidden="1" customHeight="1" x14ac:dyDescent="0.3">
      <c r="A408" s="104">
        <v>195</v>
      </c>
      <c r="B408" s="21" t="s">
        <v>206</v>
      </c>
      <c r="C408" s="21" t="s">
        <v>46</v>
      </c>
      <c r="D408" s="4" t="s">
        <v>687</v>
      </c>
      <c r="E408" s="74" t="s">
        <v>670</v>
      </c>
      <c r="F408" s="69" t="s">
        <v>688</v>
      </c>
      <c r="G408" s="96" t="s">
        <v>707</v>
      </c>
      <c r="H408" s="96" t="s">
        <v>708</v>
      </c>
      <c r="I408" s="96" t="s">
        <v>222</v>
      </c>
      <c r="J408" s="96" t="s">
        <v>708</v>
      </c>
      <c r="K408" s="96" t="s">
        <v>222</v>
      </c>
    </row>
    <row r="409" spans="1:11" ht="15" hidden="1" customHeight="1" x14ac:dyDescent="0.3">
      <c r="A409" s="104">
        <v>1379</v>
      </c>
      <c r="B409" s="21" t="s">
        <v>209</v>
      </c>
      <c r="C409" s="21" t="s">
        <v>46</v>
      </c>
      <c r="D409" s="4" t="s">
        <v>687</v>
      </c>
      <c r="E409" s="74" t="s">
        <v>670</v>
      </c>
      <c r="F409" s="69" t="s">
        <v>688</v>
      </c>
      <c r="G409" s="96" t="s">
        <v>709</v>
      </c>
      <c r="H409" s="96" t="s">
        <v>710</v>
      </c>
      <c r="I409" s="96" t="s">
        <v>222</v>
      </c>
      <c r="J409" s="96" t="s">
        <v>710</v>
      </c>
      <c r="K409" s="96" t="s">
        <v>222</v>
      </c>
    </row>
    <row r="410" spans="1:11" ht="15" hidden="1" customHeight="1" x14ac:dyDescent="0.3">
      <c r="A410" s="104">
        <v>463</v>
      </c>
      <c r="B410" s="21" t="s">
        <v>216</v>
      </c>
      <c r="C410" s="21" t="s">
        <v>46</v>
      </c>
      <c r="D410" s="4" t="s">
        <v>687</v>
      </c>
      <c r="E410" s="74" t="s">
        <v>670</v>
      </c>
      <c r="F410" s="69" t="s">
        <v>688</v>
      </c>
      <c r="G410" s="96" t="s">
        <v>711</v>
      </c>
      <c r="H410" s="96" t="s">
        <v>712</v>
      </c>
      <c r="I410" s="96" t="s">
        <v>222</v>
      </c>
      <c r="J410" s="96" t="s">
        <v>712</v>
      </c>
      <c r="K410" s="96" t="s">
        <v>222</v>
      </c>
    </row>
    <row r="411" spans="1:11" ht="15" hidden="1" customHeight="1" x14ac:dyDescent="0.3">
      <c r="A411" s="104">
        <v>260</v>
      </c>
      <c r="B411" s="21" t="s">
        <v>219</v>
      </c>
      <c r="C411" s="21" t="s">
        <v>46</v>
      </c>
      <c r="D411" s="4" t="s">
        <v>687</v>
      </c>
      <c r="E411" s="74" t="s">
        <v>670</v>
      </c>
      <c r="F411" s="69" t="s">
        <v>688</v>
      </c>
      <c r="G411" s="96" t="s">
        <v>713</v>
      </c>
      <c r="H411" s="96" t="s">
        <v>714</v>
      </c>
      <c r="I411" s="96" t="s">
        <v>222</v>
      </c>
      <c r="J411" s="96" t="s">
        <v>714</v>
      </c>
      <c r="K411" s="96" t="s">
        <v>222</v>
      </c>
    </row>
    <row r="412" spans="1:11" ht="15" hidden="1" customHeight="1" x14ac:dyDescent="0.3">
      <c r="A412" s="104">
        <v>633</v>
      </c>
      <c r="B412" s="21" t="s">
        <v>715</v>
      </c>
      <c r="C412" s="21" t="s">
        <v>46</v>
      </c>
      <c r="D412" s="4" t="s">
        <v>687</v>
      </c>
      <c r="E412" s="74" t="s">
        <v>670</v>
      </c>
      <c r="F412" s="69" t="s">
        <v>688</v>
      </c>
      <c r="G412" s="96" t="s">
        <v>692</v>
      </c>
      <c r="H412" s="96" t="s">
        <v>222</v>
      </c>
      <c r="I412" s="96" t="s">
        <v>222</v>
      </c>
      <c r="J412" s="96" t="s">
        <v>222</v>
      </c>
      <c r="K412" s="96" t="s">
        <v>692</v>
      </c>
    </row>
    <row r="413" spans="1:11" ht="15" hidden="1" customHeight="1" x14ac:dyDescent="0.3">
      <c r="A413" s="104">
        <v>2020</v>
      </c>
      <c r="B413" s="21" t="s">
        <v>225</v>
      </c>
      <c r="C413" s="21" t="s">
        <v>46</v>
      </c>
      <c r="D413" s="4" t="s">
        <v>687</v>
      </c>
      <c r="E413" s="74" t="s">
        <v>670</v>
      </c>
      <c r="F413" s="69" t="s">
        <v>688</v>
      </c>
      <c r="G413" s="96" t="s">
        <v>689</v>
      </c>
      <c r="H413" s="96" t="s">
        <v>716</v>
      </c>
      <c r="I413" s="96" t="s">
        <v>222</v>
      </c>
      <c r="J413" s="96" t="s">
        <v>716</v>
      </c>
      <c r="K413" s="96" t="s">
        <v>222</v>
      </c>
    </row>
  </sheetData>
  <autoFilter ref="A9:K413" xr:uid="{00000000-0009-0000-0000-000001000000}">
    <filterColumn colId="3">
      <filters>
        <filter val="OFICINAS CENTRALES"/>
      </filters>
    </filterColumn>
    <filterColumn colId="4">
      <filters>
        <filter val="Alberto Calnacasco Martell"/>
        <filter val="Calnacasco Martell Alberto"/>
      </filters>
    </filterColumn>
  </autoFilter>
  <mergeCells count="6">
    <mergeCell ref="G7:K7"/>
    <mergeCell ref="A7:A8"/>
    <mergeCell ref="B7:B8"/>
    <mergeCell ref="D7:D8"/>
    <mergeCell ref="E7:E8"/>
    <mergeCell ref="F7:F8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>
    <tabColor theme="4" tint="-0.499984740745262"/>
  </sheetPr>
  <dimension ref="A1:K413"/>
  <sheetViews>
    <sheetView zoomScale="70" zoomScaleNormal="85" workbookViewId="0">
      <selection activeCell="K13" sqref="K13"/>
    </sheetView>
  </sheetViews>
  <sheetFormatPr baseColWidth="10" defaultColWidth="11.453125" defaultRowHeight="15" customHeight="1" x14ac:dyDescent="0.3"/>
  <cols>
    <col min="1" max="1" width="11.453125" style="51"/>
    <col min="2" max="2" width="45.6328125" style="14" bestFit="1" customWidth="1"/>
    <col min="3" max="3" width="19.6328125" style="14" bestFit="1" customWidth="1"/>
    <col min="4" max="4" width="26.36328125" style="14" customWidth="1"/>
    <col min="5" max="5" width="37.6328125" style="61" bestFit="1" customWidth="1"/>
    <col min="6" max="6" width="20.453125" style="14" customWidth="1"/>
    <col min="7" max="11" width="20.453125" style="37" customWidth="1"/>
    <col min="12" max="16384" width="11.453125" style="14"/>
  </cols>
  <sheetData>
    <row r="1" spans="1:11" s="5" customFormat="1" ht="15.5" customHeight="1" x14ac:dyDescent="0.35">
      <c r="A1" s="52"/>
      <c r="B1" s="53"/>
      <c r="C1" s="26" t="s">
        <v>165</v>
      </c>
      <c r="D1" s="26"/>
      <c r="E1" s="54"/>
      <c r="F1" s="54"/>
      <c r="G1" s="55"/>
      <c r="H1" s="56"/>
      <c r="I1" s="57"/>
      <c r="J1" s="57"/>
      <c r="K1" s="57"/>
    </row>
    <row r="2" spans="1:11" s="5" customFormat="1" ht="15.5" customHeight="1" x14ac:dyDescent="0.35">
      <c r="A2" s="52"/>
      <c r="B2" s="53"/>
      <c r="C2" s="26" t="s">
        <v>1</v>
      </c>
      <c r="D2" s="26"/>
      <c r="E2" s="54"/>
      <c r="F2" s="54"/>
      <c r="G2" s="55"/>
      <c r="H2" s="56"/>
      <c r="I2" s="57"/>
      <c r="J2" s="57"/>
      <c r="K2" s="57"/>
    </row>
    <row r="3" spans="1:11" s="5" customFormat="1" ht="15.5" customHeight="1" x14ac:dyDescent="0.35">
      <c r="A3" s="52"/>
      <c r="B3" s="53"/>
      <c r="C3" s="26" t="s">
        <v>166</v>
      </c>
      <c r="D3" s="26"/>
      <c r="E3" s="54"/>
      <c r="F3" s="54"/>
      <c r="G3" s="55"/>
      <c r="H3" s="56"/>
      <c r="I3" s="57"/>
      <c r="J3" s="57"/>
      <c r="K3" s="57"/>
    </row>
    <row r="4" spans="1:11" s="5" customFormat="1" ht="15.5" customHeight="1" x14ac:dyDescent="0.35">
      <c r="A4" s="52"/>
      <c r="C4" s="27" t="s">
        <v>717</v>
      </c>
      <c r="D4" s="27"/>
      <c r="G4" s="58"/>
      <c r="H4" s="56"/>
      <c r="I4" s="57"/>
      <c r="J4" s="57"/>
      <c r="K4" s="57"/>
    </row>
    <row r="5" spans="1:11" s="5" customFormat="1" ht="15.5" customHeight="1" x14ac:dyDescent="0.35">
      <c r="A5" s="52"/>
      <c r="C5" s="27" t="s">
        <v>718</v>
      </c>
      <c r="D5" s="27"/>
      <c r="G5" s="59"/>
      <c r="H5" s="56"/>
      <c r="I5" s="57"/>
      <c r="J5" s="57"/>
      <c r="K5" s="57"/>
    </row>
    <row r="6" spans="1:11" ht="14" x14ac:dyDescent="0.3">
      <c r="E6" s="14"/>
      <c r="G6" s="38"/>
      <c r="H6" s="40"/>
      <c r="I6" s="40"/>
      <c r="J6" s="41"/>
      <c r="K6" s="41"/>
    </row>
    <row r="7" spans="1:11" ht="15" customHeight="1" x14ac:dyDescent="0.3">
      <c r="A7" s="481" t="s">
        <v>169</v>
      </c>
      <c r="B7" s="481" t="s">
        <v>170</v>
      </c>
      <c r="C7" s="481" t="s">
        <v>174</v>
      </c>
      <c r="D7" s="481" t="s">
        <v>171</v>
      </c>
      <c r="E7" s="481" t="s">
        <v>172</v>
      </c>
      <c r="F7" s="481" t="s">
        <v>173</v>
      </c>
      <c r="G7" s="476">
        <v>2020</v>
      </c>
      <c r="H7" s="476"/>
      <c r="I7" s="476"/>
      <c r="J7" s="476"/>
      <c r="K7" s="476"/>
    </row>
    <row r="8" spans="1:11" ht="42" x14ac:dyDescent="0.3">
      <c r="A8" s="482"/>
      <c r="B8" s="482"/>
      <c r="C8" s="482"/>
      <c r="D8" s="482"/>
      <c r="E8" s="482"/>
      <c r="F8" s="482"/>
      <c r="G8" s="43" t="s">
        <v>175</v>
      </c>
      <c r="H8" s="43" t="s">
        <v>176</v>
      </c>
      <c r="I8" s="43" t="s">
        <v>177</v>
      </c>
      <c r="J8" s="43" t="s">
        <v>178</v>
      </c>
      <c r="K8" s="43" t="s">
        <v>179</v>
      </c>
    </row>
    <row r="9" spans="1:11" ht="15" customHeight="1" x14ac:dyDescent="0.3">
      <c r="A9" s="23"/>
      <c r="B9" s="23"/>
      <c r="C9" s="23"/>
      <c r="D9" s="23"/>
      <c r="E9" s="44"/>
      <c r="F9" s="23"/>
      <c r="G9" s="45" t="s">
        <v>21</v>
      </c>
      <c r="H9" s="45" t="s">
        <v>22</v>
      </c>
      <c r="I9" s="45" t="s">
        <v>23</v>
      </c>
      <c r="J9" s="45" t="s">
        <v>180</v>
      </c>
      <c r="K9" s="45" t="s">
        <v>181</v>
      </c>
    </row>
    <row r="10" spans="1:11" ht="15" hidden="1" customHeight="1" x14ac:dyDescent="0.3">
      <c r="A10" s="18">
        <v>1758</v>
      </c>
      <c r="B10" s="60" t="s">
        <v>182</v>
      </c>
      <c r="C10" s="4" t="s">
        <v>183</v>
      </c>
      <c r="D10" s="4" t="s">
        <v>184</v>
      </c>
      <c r="E10" s="65" t="s">
        <v>185</v>
      </c>
      <c r="F10" s="138" t="s">
        <v>203</v>
      </c>
      <c r="G10" s="46">
        <v>593784</v>
      </c>
      <c r="H10" s="46">
        <v>593784</v>
      </c>
      <c r="I10" s="46" t="s">
        <v>196</v>
      </c>
      <c r="J10" s="46">
        <v>593784</v>
      </c>
      <c r="K10" s="46" t="s">
        <v>196</v>
      </c>
    </row>
    <row r="11" spans="1:11" ht="15" hidden="1" customHeight="1" x14ac:dyDescent="0.3">
      <c r="A11" s="18">
        <v>326</v>
      </c>
      <c r="B11" s="21" t="s">
        <v>188</v>
      </c>
      <c r="C11" s="4" t="s">
        <v>183</v>
      </c>
      <c r="D11" s="4" t="s">
        <v>184</v>
      </c>
      <c r="E11" s="4" t="s">
        <v>466</v>
      </c>
      <c r="F11" s="73" t="s">
        <v>190</v>
      </c>
      <c r="G11" s="46">
        <v>48912305.759999998</v>
      </c>
      <c r="H11" s="46">
        <v>50734771.039999999</v>
      </c>
      <c r="I11" s="47">
        <v>513440.08</v>
      </c>
      <c r="J11" s="47">
        <f>H11-I11</f>
        <v>50221330.960000001</v>
      </c>
      <c r="K11" s="47">
        <f>G11-J11</f>
        <v>-1309025.200000003</v>
      </c>
    </row>
    <row r="12" spans="1:11" ht="15" hidden="1" customHeight="1" x14ac:dyDescent="0.3">
      <c r="A12" s="18">
        <v>261</v>
      </c>
      <c r="B12" s="21" t="s">
        <v>191</v>
      </c>
      <c r="C12" s="4" t="s">
        <v>183</v>
      </c>
      <c r="D12" s="4" t="s">
        <v>184</v>
      </c>
      <c r="E12" s="4" t="s">
        <v>192</v>
      </c>
      <c r="F12" s="138" t="s">
        <v>193</v>
      </c>
      <c r="G12" s="91" t="s">
        <v>719</v>
      </c>
      <c r="H12" s="87" t="s">
        <v>720</v>
      </c>
      <c r="I12" s="89" t="s">
        <v>196</v>
      </c>
      <c r="J12" s="89" t="s">
        <v>720</v>
      </c>
      <c r="K12" s="90" t="s">
        <v>721</v>
      </c>
    </row>
    <row r="13" spans="1:11" ht="15" customHeight="1" x14ac:dyDescent="0.3">
      <c r="A13" s="4">
        <v>464</v>
      </c>
      <c r="B13" s="21" t="s">
        <v>198</v>
      </c>
      <c r="C13" s="4" t="s">
        <v>183</v>
      </c>
      <c r="D13" s="4" t="s">
        <v>184</v>
      </c>
      <c r="E13" s="73" t="s">
        <v>199</v>
      </c>
      <c r="F13" s="138" t="s">
        <v>200</v>
      </c>
      <c r="G13" s="374">
        <v>26875776.030000001</v>
      </c>
      <c r="H13" s="121">
        <v>29965676.609999999</v>
      </c>
      <c r="I13" s="139">
        <v>0</v>
      </c>
      <c r="J13" s="141">
        <v>29965676.609999999</v>
      </c>
      <c r="K13" s="375">
        <f>+G13-J13</f>
        <v>-3089900.5799999982</v>
      </c>
    </row>
    <row r="14" spans="1:11" ht="15" hidden="1" customHeight="1" x14ac:dyDescent="0.3">
      <c r="A14" s="4"/>
      <c r="B14" s="21" t="s">
        <v>201</v>
      </c>
      <c r="C14" s="4" t="s">
        <v>183</v>
      </c>
      <c r="D14" s="4" t="s">
        <v>184</v>
      </c>
      <c r="E14" s="4" t="s">
        <v>722</v>
      </c>
      <c r="F14" s="138" t="s">
        <v>203</v>
      </c>
      <c r="G14" s="46" t="s">
        <v>723</v>
      </c>
      <c r="H14" s="46">
        <v>12668153.380000001</v>
      </c>
      <c r="I14" s="47">
        <v>0</v>
      </c>
      <c r="J14" s="47">
        <f>H14-I14</f>
        <v>12668153.380000001</v>
      </c>
      <c r="K14" s="47">
        <v>0</v>
      </c>
    </row>
    <row r="15" spans="1:11" ht="15" hidden="1" customHeight="1" x14ac:dyDescent="0.3">
      <c r="A15" s="4"/>
      <c r="B15" s="21" t="s">
        <v>206</v>
      </c>
      <c r="C15" s="4" t="s">
        <v>183</v>
      </c>
      <c r="D15" s="4" t="s">
        <v>184</v>
      </c>
      <c r="E15" s="65" t="s">
        <v>207</v>
      </c>
      <c r="F15" s="272" t="s">
        <v>456</v>
      </c>
      <c r="G15" s="46">
        <v>10832097.24</v>
      </c>
      <c r="H15" s="46">
        <v>13122031.92</v>
      </c>
      <c r="I15" s="46">
        <v>0</v>
      </c>
      <c r="J15" s="47">
        <f t="shared" ref="J15" si="0">(H15-I15)</f>
        <v>13122031.92</v>
      </c>
      <c r="K15" s="47">
        <f>(G15-J15)</f>
        <v>-2289934.6799999997</v>
      </c>
    </row>
    <row r="16" spans="1:11" ht="15" hidden="1" customHeight="1" x14ac:dyDescent="0.3">
      <c r="A16" s="4">
        <v>1198</v>
      </c>
      <c r="B16" s="21" t="s">
        <v>209</v>
      </c>
      <c r="C16" s="4" t="s">
        <v>183</v>
      </c>
      <c r="D16" s="4" t="s">
        <v>184</v>
      </c>
      <c r="E16" s="73" t="s">
        <v>210</v>
      </c>
      <c r="F16" s="138" t="s">
        <v>186</v>
      </c>
      <c r="G16" s="177" t="s">
        <v>724</v>
      </c>
      <c r="H16" s="89" t="s">
        <v>725</v>
      </c>
      <c r="I16" s="89" t="s">
        <v>726</v>
      </c>
      <c r="J16" s="89" t="s">
        <v>727</v>
      </c>
      <c r="K16" s="89" t="s">
        <v>728</v>
      </c>
    </row>
    <row r="17" spans="1:11" ht="15" hidden="1" customHeight="1" x14ac:dyDescent="0.3">
      <c r="A17" s="4"/>
      <c r="B17" s="21" t="s">
        <v>216</v>
      </c>
      <c r="C17" s="4" t="s">
        <v>183</v>
      </c>
      <c r="D17" s="4" t="s">
        <v>184</v>
      </c>
      <c r="E17" s="65" t="s">
        <v>217</v>
      </c>
      <c r="F17" s="138" t="s">
        <v>203</v>
      </c>
      <c r="G17" s="46">
        <v>25316453.460000001</v>
      </c>
      <c r="H17" s="46" t="s">
        <v>729</v>
      </c>
      <c r="I17" s="89" t="s">
        <v>196</v>
      </c>
      <c r="J17" s="46">
        <v>25316453.469999999</v>
      </c>
      <c r="K17" s="46">
        <v>-0.01</v>
      </c>
    </row>
    <row r="18" spans="1:11" ht="15" hidden="1" customHeight="1" x14ac:dyDescent="0.3">
      <c r="A18" s="4">
        <v>196</v>
      </c>
      <c r="B18" s="21" t="s">
        <v>219</v>
      </c>
      <c r="C18" s="4" t="s">
        <v>183</v>
      </c>
      <c r="D18" s="4" t="s">
        <v>184</v>
      </c>
      <c r="E18" s="211" t="s">
        <v>730</v>
      </c>
      <c r="F18" s="138" t="s">
        <v>203</v>
      </c>
      <c r="G18" s="48" t="s">
        <v>731</v>
      </c>
      <c r="H18" s="49">
        <v>11969519</v>
      </c>
      <c r="I18" s="89">
        <v>0</v>
      </c>
      <c r="J18" s="47">
        <v>11969519</v>
      </c>
      <c r="K18" s="47" t="s">
        <v>732</v>
      </c>
    </row>
    <row r="19" spans="1:11" ht="15" hidden="1" customHeight="1" x14ac:dyDescent="0.35">
      <c r="A19" s="4">
        <v>1842</v>
      </c>
      <c r="B19" s="21" t="s">
        <v>225</v>
      </c>
      <c r="C19" s="4" t="s">
        <v>183</v>
      </c>
      <c r="D19" s="4" t="s">
        <v>184</v>
      </c>
      <c r="E19" s="65" t="s">
        <v>226</v>
      </c>
      <c r="F19" s="65" t="s">
        <v>186</v>
      </c>
      <c r="G19" s="112">
        <v>593783.46</v>
      </c>
      <c r="H19" s="112">
        <v>593084.80000000005</v>
      </c>
      <c r="I19" s="144">
        <v>0</v>
      </c>
      <c r="J19" s="47">
        <f>(H19-I19)</f>
        <v>593084.80000000005</v>
      </c>
      <c r="K19" s="47">
        <f>(G19-J19)</f>
        <v>698.65999999991618</v>
      </c>
    </row>
    <row r="20" spans="1:11" ht="15" hidden="1" customHeight="1" x14ac:dyDescent="0.3">
      <c r="A20" s="18">
        <v>2401</v>
      </c>
      <c r="B20" s="21" t="s">
        <v>182</v>
      </c>
      <c r="C20" s="4" t="s">
        <v>46</v>
      </c>
      <c r="D20" s="4" t="s">
        <v>227</v>
      </c>
      <c r="E20" s="73" t="s">
        <v>733</v>
      </c>
      <c r="F20" s="92" t="s">
        <v>228</v>
      </c>
      <c r="G20" s="178">
        <v>3533142</v>
      </c>
      <c r="H20" s="179">
        <v>0</v>
      </c>
      <c r="I20" s="180">
        <v>0</v>
      </c>
      <c r="J20" s="180">
        <v>5300.01</v>
      </c>
      <c r="K20" s="180">
        <v>-1766868</v>
      </c>
    </row>
    <row r="21" spans="1:11" ht="15" hidden="1" customHeight="1" x14ac:dyDescent="0.3">
      <c r="A21" s="18">
        <v>359</v>
      </c>
      <c r="B21" s="21" t="s">
        <v>188</v>
      </c>
      <c r="C21" s="4" t="s">
        <v>46</v>
      </c>
      <c r="D21" s="4" t="s">
        <v>227</v>
      </c>
      <c r="E21" s="74" t="s">
        <v>733</v>
      </c>
      <c r="F21" s="71" t="s">
        <v>228</v>
      </c>
      <c r="G21" s="185">
        <v>2494049854</v>
      </c>
      <c r="H21" s="182">
        <v>313180.65999999997</v>
      </c>
      <c r="I21" s="182">
        <v>0</v>
      </c>
      <c r="J21" s="182">
        <v>277478.51</v>
      </c>
      <c r="K21" s="189">
        <v>-28073.52</v>
      </c>
    </row>
    <row r="22" spans="1:11" ht="15" hidden="1" customHeight="1" x14ac:dyDescent="0.3">
      <c r="A22" s="18">
        <v>294</v>
      </c>
      <c r="B22" s="21" t="s">
        <v>191</v>
      </c>
      <c r="C22" s="4" t="s">
        <v>46</v>
      </c>
      <c r="D22" s="4" t="s">
        <v>227</v>
      </c>
      <c r="E22" s="74" t="s">
        <v>733</v>
      </c>
      <c r="F22" s="71" t="s">
        <v>228</v>
      </c>
      <c r="G22" s="181">
        <v>0</v>
      </c>
      <c r="H22" s="182">
        <v>0</v>
      </c>
      <c r="I22" s="183">
        <v>0</v>
      </c>
      <c r="J22" s="183">
        <v>0</v>
      </c>
      <c r="K22" s="183">
        <v>0</v>
      </c>
    </row>
    <row r="23" spans="1:11" ht="15" hidden="1" customHeight="1" x14ac:dyDescent="0.3">
      <c r="A23" s="18">
        <v>778</v>
      </c>
      <c r="B23" s="21" t="s">
        <v>229</v>
      </c>
      <c r="C23" s="4" t="s">
        <v>46</v>
      </c>
      <c r="D23" s="4" t="s">
        <v>227</v>
      </c>
      <c r="E23" s="74" t="s">
        <v>733</v>
      </c>
      <c r="F23" s="71" t="s">
        <v>228</v>
      </c>
      <c r="G23" s="181">
        <v>1077953838</v>
      </c>
      <c r="H23" s="182">
        <v>152424.26</v>
      </c>
      <c r="I23" s="183">
        <v>0</v>
      </c>
      <c r="J23" s="183">
        <v>152424.26</v>
      </c>
      <c r="K23" s="183">
        <v>-446288762</v>
      </c>
    </row>
    <row r="24" spans="1:11" ht="15" hidden="1" customHeight="1" x14ac:dyDescent="0.3">
      <c r="A24" s="18">
        <v>497</v>
      </c>
      <c r="B24" s="21" t="s">
        <v>198</v>
      </c>
      <c r="C24" s="4" t="s">
        <v>46</v>
      </c>
      <c r="D24" s="4" t="s">
        <v>227</v>
      </c>
      <c r="E24" s="74" t="s">
        <v>733</v>
      </c>
      <c r="F24" s="71" t="s">
        <v>228</v>
      </c>
      <c r="G24" s="204">
        <v>299281961</v>
      </c>
      <c r="H24" s="185">
        <v>277033.5</v>
      </c>
      <c r="I24" s="182">
        <v>277033.5</v>
      </c>
      <c r="J24" s="183">
        <v>0</v>
      </c>
      <c r="K24" s="183">
        <v>299281961</v>
      </c>
    </row>
    <row r="25" spans="1:11" ht="15" hidden="1" customHeight="1" x14ac:dyDescent="0.3">
      <c r="A25" s="18">
        <v>99</v>
      </c>
      <c r="B25" s="21" t="s">
        <v>201</v>
      </c>
      <c r="C25" s="4" t="s">
        <v>46</v>
      </c>
      <c r="D25" s="4" t="s">
        <v>227</v>
      </c>
      <c r="E25" s="74" t="s">
        <v>733</v>
      </c>
      <c r="F25" s="71" t="s">
        <v>228</v>
      </c>
      <c r="G25" s="188">
        <v>192994342</v>
      </c>
      <c r="H25" s="182">
        <v>65000</v>
      </c>
      <c r="I25" s="183">
        <v>0</v>
      </c>
      <c r="J25" s="183">
        <v>65000</v>
      </c>
      <c r="K25" s="183">
        <v>0</v>
      </c>
    </row>
    <row r="26" spans="1:11" ht="15" hidden="1" customHeight="1" x14ac:dyDescent="0.3">
      <c r="A26" s="18">
        <v>164</v>
      </c>
      <c r="B26" s="21" t="s">
        <v>206</v>
      </c>
      <c r="C26" s="4" t="s">
        <v>46</v>
      </c>
      <c r="D26" s="4" t="s">
        <v>227</v>
      </c>
      <c r="E26" s="74" t="s">
        <v>733</v>
      </c>
      <c r="F26" s="71" t="s">
        <v>228</v>
      </c>
      <c r="G26" s="185">
        <v>0</v>
      </c>
      <c r="H26" s="182">
        <v>0</v>
      </c>
      <c r="I26" s="183">
        <v>0</v>
      </c>
      <c r="J26" s="183">
        <v>0</v>
      </c>
      <c r="K26" s="183">
        <v>0</v>
      </c>
    </row>
    <row r="27" spans="1:11" ht="15" hidden="1" customHeight="1" x14ac:dyDescent="0.3">
      <c r="A27" s="18">
        <v>1658</v>
      </c>
      <c r="B27" s="21" t="s">
        <v>209</v>
      </c>
      <c r="C27" s="4" t="s">
        <v>46</v>
      </c>
      <c r="D27" s="4" t="s">
        <v>227</v>
      </c>
      <c r="E27" s="74" t="s">
        <v>733</v>
      </c>
      <c r="F27" s="71" t="s">
        <v>228</v>
      </c>
      <c r="G27" s="185">
        <v>5299713</v>
      </c>
      <c r="H27" s="182">
        <v>0</v>
      </c>
      <c r="I27" s="182">
        <v>0</v>
      </c>
      <c r="J27" s="183">
        <v>0</v>
      </c>
      <c r="K27" s="183">
        <v>5299713</v>
      </c>
    </row>
    <row r="28" spans="1:11" ht="15" hidden="1" customHeight="1" x14ac:dyDescent="0.3">
      <c r="A28" s="18">
        <v>718</v>
      </c>
      <c r="B28" s="21" t="s">
        <v>230</v>
      </c>
      <c r="C28" s="4" t="s">
        <v>46</v>
      </c>
      <c r="D28" s="4" t="s">
        <v>227</v>
      </c>
      <c r="E28" s="74" t="s">
        <v>733</v>
      </c>
      <c r="F28" s="71" t="s">
        <v>228</v>
      </c>
      <c r="G28" s="185">
        <v>211988502</v>
      </c>
      <c r="H28" s="182">
        <v>21200</v>
      </c>
      <c r="I28" s="182">
        <v>21200</v>
      </c>
      <c r="J28" s="183">
        <v>0</v>
      </c>
      <c r="K28" s="183">
        <v>211988502</v>
      </c>
    </row>
    <row r="29" spans="1:11" ht="15" hidden="1" customHeight="1" x14ac:dyDescent="0.3">
      <c r="A29" s="18">
        <v>432</v>
      </c>
      <c r="B29" s="21" t="s">
        <v>216</v>
      </c>
      <c r="C29" s="4" t="s">
        <v>46</v>
      </c>
      <c r="D29" s="4" t="s">
        <v>227</v>
      </c>
      <c r="E29" s="74" t="s">
        <v>733</v>
      </c>
      <c r="F29" s="71" t="s">
        <v>228</v>
      </c>
      <c r="G29" s="185">
        <v>2181640254</v>
      </c>
      <c r="H29" s="182">
        <v>0</v>
      </c>
      <c r="I29" s="182">
        <v>0</v>
      </c>
      <c r="J29" s="183">
        <v>0</v>
      </c>
      <c r="K29" s="183">
        <v>218164.02</v>
      </c>
    </row>
    <row r="30" spans="1:11" ht="15" hidden="1" customHeight="1" x14ac:dyDescent="0.3">
      <c r="A30" s="18">
        <v>229</v>
      </c>
      <c r="B30" s="21" t="s">
        <v>219</v>
      </c>
      <c r="C30" s="4" t="s">
        <v>46</v>
      </c>
      <c r="D30" s="4" t="s">
        <v>227</v>
      </c>
      <c r="E30" s="74" t="s">
        <v>733</v>
      </c>
      <c r="F30" s="71" t="s">
        <v>228</v>
      </c>
      <c r="G30" s="185">
        <v>1112330946</v>
      </c>
      <c r="H30" s="182">
        <v>11123309</v>
      </c>
      <c r="I30" s="182">
        <v>0</v>
      </c>
      <c r="J30" s="182">
        <v>111233.09</v>
      </c>
      <c r="K30" s="182">
        <v>0</v>
      </c>
    </row>
    <row r="31" spans="1:11" ht="15" hidden="1" customHeight="1" x14ac:dyDescent="0.3">
      <c r="A31" s="18">
        <v>2402</v>
      </c>
      <c r="B31" s="21" t="s">
        <v>225</v>
      </c>
      <c r="C31" s="4" t="s">
        <v>46</v>
      </c>
      <c r="D31" s="4" t="s">
        <v>227</v>
      </c>
      <c r="E31" s="74" t="s">
        <v>733</v>
      </c>
      <c r="F31" s="71" t="s">
        <v>228</v>
      </c>
      <c r="G31" s="185">
        <v>3533142</v>
      </c>
      <c r="H31" s="182">
        <v>0</v>
      </c>
      <c r="I31" s="182">
        <v>0</v>
      </c>
      <c r="J31" s="183">
        <v>0</v>
      </c>
      <c r="K31" s="183">
        <v>3533142</v>
      </c>
    </row>
    <row r="32" spans="1:11" ht="15" hidden="1" customHeight="1" x14ac:dyDescent="0.3">
      <c r="A32" s="18">
        <v>698</v>
      </c>
      <c r="B32" s="21" t="s">
        <v>231</v>
      </c>
      <c r="C32" s="4" t="s">
        <v>46</v>
      </c>
      <c r="D32" s="4" t="s">
        <v>227</v>
      </c>
      <c r="E32" s="74" t="s">
        <v>733</v>
      </c>
      <c r="F32" s="71" t="s">
        <v>228</v>
      </c>
      <c r="G32" s="185">
        <v>211988502</v>
      </c>
      <c r="H32" s="182">
        <v>0</v>
      </c>
      <c r="I32" s="182">
        <v>0</v>
      </c>
      <c r="J32" s="183">
        <v>0</v>
      </c>
      <c r="K32" s="183">
        <v>211988502</v>
      </c>
    </row>
    <row r="33" spans="1:11" ht="15" hidden="1" customHeight="1" x14ac:dyDescent="0.35">
      <c r="A33" s="18">
        <v>898</v>
      </c>
      <c r="B33" s="21" t="s">
        <v>232</v>
      </c>
      <c r="C33" s="4" t="s">
        <v>46</v>
      </c>
      <c r="D33" s="4" t="s">
        <v>233</v>
      </c>
      <c r="E33" s="65" t="s">
        <v>217</v>
      </c>
      <c r="F33" s="273" t="s">
        <v>234</v>
      </c>
      <c r="G33" s="132">
        <v>91784.63</v>
      </c>
      <c r="H33" s="46">
        <v>126000</v>
      </c>
      <c r="I33" s="128">
        <v>0</v>
      </c>
      <c r="J33" s="47">
        <v>126000</v>
      </c>
      <c r="K33" s="47">
        <v>-34215.370000000003</v>
      </c>
    </row>
    <row r="34" spans="1:11" ht="15" hidden="1" customHeight="1" x14ac:dyDescent="0.35">
      <c r="A34" s="18">
        <v>2058</v>
      </c>
      <c r="B34" s="21" t="s">
        <v>182</v>
      </c>
      <c r="C34" s="4" t="s">
        <v>46</v>
      </c>
      <c r="D34" s="4" t="s">
        <v>233</v>
      </c>
      <c r="E34" s="65" t="s">
        <v>217</v>
      </c>
      <c r="F34" s="274" t="s">
        <v>234</v>
      </c>
      <c r="G34" s="132">
        <v>15297.44</v>
      </c>
      <c r="H34" s="46">
        <v>20397</v>
      </c>
      <c r="I34" s="128">
        <v>0</v>
      </c>
      <c r="J34" s="47">
        <v>20397</v>
      </c>
      <c r="K34" s="47">
        <v>-5099.5600000000004</v>
      </c>
    </row>
    <row r="35" spans="1:11" ht="15" hidden="1" customHeight="1" x14ac:dyDescent="0.35">
      <c r="A35" s="18">
        <v>360</v>
      </c>
      <c r="B35" s="21" t="s">
        <v>188</v>
      </c>
      <c r="C35" s="4" t="s">
        <v>46</v>
      </c>
      <c r="D35" s="4" t="s">
        <v>233</v>
      </c>
      <c r="E35" s="65" t="s">
        <v>217</v>
      </c>
      <c r="F35" s="275" t="s">
        <v>234</v>
      </c>
      <c r="G35" s="132">
        <v>1604028.03</v>
      </c>
      <c r="H35" s="46">
        <v>2095200</v>
      </c>
      <c r="I35" s="128">
        <v>0</v>
      </c>
      <c r="J35" s="47">
        <v>2095200</v>
      </c>
      <c r="K35" s="47">
        <v>-491171.97</v>
      </c>
    </row>
    <row r="36" spans="1:11" ht="15" hidden="1" customHeight="1" x14ac:dyDescent="0.35">
      <c r="A36" s="18">
        <v>295</v>
      </c>
      <c r="B36" s="21" t="s">
        <v>191</v>
      </c>
      <c r="C36" s="4" t="s">
        <v>46</v>
      </c>
      <c r="D36" s="4" t="s">
        <v>233</v>
      </c>
      <c r="E36" s="65" t="s">
        <v>217</v>
      </c>
      <c r="F36" s="274" t="s">
        <v>234</v>
      </c>
      <c r="G36" s="132">
        <v>422202.22</v>
      </c>
      <c r="H36" s="46">
        <v>432347.5</v>
      </c>
      <c r="I36" s="128">
        <v>0</v>
      </c>
      <c r="J36" s="47">
        <v>432347.5</v>
      </c>
      <c r="K36" s="47">
        <v>-10145.280000000001</v>
      </c>
    </row>
    <row r="37" spans="1:11" ht="15" hidden="1" customHeight="1" x14ac:dyDescent="0.35">
      <c r="A37" s="18">
        <v>498</v>
      </c>
      <c r="B37" s="21" t="s">
        <v>198</v>
      </c>
      <c r="C37" s="4" t="s">
        <v>46</v>
      </c>
      <c r="D37" s="4" t="s">
        <v>233</v>
      </c>
      <c r="E37" s="65" t="s">
        <v>217</v>
      </c>
      <c r="F37" s="274" t="s">
        <v>234</v>
      </c>
      <c r="G37" s="132">
        <v>922998.31</v>
      </c>
      <c r="H37" s="46">
        <v>953300.06</v>
      </c>
      <c r="I37" s="128">
        <v>0</v>
      </c>
      <c r="J37" s="47">
        <v>953300.06</v>
      </c>
      <c r="K37" s="47">
        <v>-30301.75</v>
      </c>
    </row>
    <row r="38" spans="1:11" ht="15" hidden="1" customHeight="1" x14ac:dyDescent="0.35">
      <c r="A38" s="18">
        <v>594</v>
      </c>
      <c r="B38" s="21" t="s">
        <v>235</v>
      </c>
      <c r="C38" s="4" t="s">
        <v>46</v>
      </c>
      <c r="D38" s="4" t="s">
        <v>233</v>
      </c>
      <c r="E38" s="65" t="s">
        <v>217</v>
      </c>
      <c r="F38" s="274" t="s">
        <v>234</v>
      </c>
      <c r="G38" s="132">
        <v>345842.24</v>
      </c>
      <c r="H38" s="46">
        <v>357152.01</v>
      </c>
      <c r="I38" s="128">
        <v>357152.01</v>
      </c>
      <c r="J38" s="47">
        <v>0</v>
      </c>
      <c r="K38" s="47">
        <v>345842.24</v>
      </c>
    </row>
    <row r="39" spans="1:11" ht="15" hidden="1" customHeight="1" x14ac:dyDescent="0.35">
      <c r="A39" s="18">
        <v>100</v>
      </c>
      <c r="B39" s="21" t="s">
        <v>201</v>
      </c>
      <c r="C39" s="4" t="s">
        <v>46</v>
      </c>
      <c r="D39" s="4" t="s">
        <v>233</v>
      </c>
      <c r="E39" s="65" t="s">
        <v>217</v>
      </c>
      <c r="F39" s="274" t="s">
        <v>234</v>
      </c>
      <c r="G39" s="132">
        <v>469645.45</v>
      </c>
      <c r="H39" s="46">
        <v>451003</v>
      </c>
      <c r="I39" s="128">
        <v>18642.45</v>
      </c>
      <c r="J39" s="47">
        <v>432360.55</v>
      </c>
      <c r="K39" s="47">
        <v>37284.9</v>
      </c>
    </row>
    <row r="40" spans="1:11" ht="15" hidden="1" customHeight="1" x14ac:dyDescent="0.35">
      <c r="A40" s="18">
        <v>165</v>
      </c>
      <c r="B40" s="21" t="s">
        <v>206</v>
      </c>
      <c r="C40" s="4" t="s">
        <v>46</v>
      </c>
      <c r="D40" s="4" t="s">
        <v>233</v>
      </c>
      <c r="E40" s="65" t="s">
        <v>217</v>
      </c>
      <c r="F40" s="274" t="s">
        <v>234</v>
      </c>
      <c r="G40" s="132">
        <v>299598.69</v>
      </c>
      <c r="H40" s="46">
        <v>162000</v>
      </c>
      <c r="I40" s="128">
        <v>0</v>
      </c>
      <c r="J40" s="47">
        <v>162000</v>
      </c>
      <c r="K40" s="47">
        <v>137598.69</v>
      </c>
    </row>
    <row r="41" spans="1:11" ht="15" hidden="1" customHeight="1" x14ac:dyDescent="0.35">
      <c r="A41" s="18">
        <v>1559</v>
      </c>
      <c r="B41" s="21" t="s">
        <v>209</v>
      </c>
      <c r="C41" s="4" t="s">
        <v>46</v>
      </c>
      <c r="D41" s="4" t="s">
        <v>233</v>
      </c>
      <c r="E41" s="65" t="s">
        <v>217</v>
      </c>
      <c r="F41" s="274" t="s">
        <v>234</v>
      </c>
      <c r="G41" s="132">
        <v>22946.16</v>
      </c>
      <c r="H41" s="46">
        <v>22946.16</v>
      </c>
      <c r="I41" s="128">
        <v>22946.16</v>
      </c>
      <c r="J41" s="47">
        <v>0</v>
      </c>
      <c r="K41" s="47">
        <v>22946.16</v>
      </c>
    </row>
    <row r="42" spans="1:11" ht="15" hidden="1" customHeight="1" x14ac:dyDescent="0.35">
      <c r="A42" s="18">
        <v>433</v>
      </c>
      <c r="B42" s="21" t="s">
        <v>216</v>
      </c>
      <c r="C42" s="4" t="s">
        <v>46</v>
      </c>
      <c r="D42" s="4" t="s">
        <v>233</v>
      </c>
      <c r="E42" s="65" t="s">
        <v>217</v>
      </c>
      <c r="F42" s="274" t="s">
        <v>234</v>
      </c>
      <c r="G42" s="132">
        <v>379590.9</v>
      </c>
      <c r="H42" s="46">
        <v>380902.39</v>
      </c>
      <c r="I42" s="128">
        <v>0</v>
      </c>
      <c r="J42" s="47">
        <v>380902.39</v>
      </c>
      <c r="K42" s="47">
        <v>-1311.49</v>
      </c>
    </row>
    <row r="43" spans="1:11" ht="15" hidden="1" customHeight="1" x14ac:dyDescent="0.35">
      <c r="A43" s="18">
        <v>230</v>
      </c>
      <c r="B43" s="21" t="s">
        <v>219</v>
      </c>
      <c r="C43" s="4" t="s">
        <v>46</v>
      </c>
      <c r="D43" s="4" t="s">
        <v>233</v>
      </c>
      <c r="E43" s="65" t="s">
        <v>217</v>
      </c>
      <c r="F43" s="274" t="s">
        <v>234</v>
      </c>
      <c r="G43" s="132">
        <v>0</v>
      </c>
      <c r="H43" s="46">
        <v>0</v>
      </c>
      <c r="I43" s="128">
        <v>0</v>
      </c>
      <c r="J43" s="47">
        <v>0</v>
      </c>
      <c r="K43" s="47">
        <v>0</v>
      </c>
    </row>
    <row r="44" spans="1:11" ht="15" hidden="1" customHeight="1" x14ac:dyDescent="0.35">
      <c r="A44" s="18">
        <v>1999</v>
      </c>
      <c r="B44" s="21" t="s">
        <v>225</v>
      </c>
      <c r="C44" s="4" t="s">
        <v>46</v>
      </c>
      <c r="D44" s="4" t="s">
        <v>233</v>
      </c>
      <c r="E44" s="65" t="s">
        <v>217</v>
      </c>
      <c r="F44" s="274" t="s">
        <v>234</v>
      </c>
      <c r="G44" s="132">
        <v>15297.44</v>
      </c>
      <c r="H44" s="46">
        <v>0</v>
      </c>
      <c r="I44" s="128">
        <v>15297.44</v>
      </c>
      <c r="J44" s="47">
        <v>-15297.44</v>
      </c>
      <c r="K44" s="47">
        <v>30594.880000000001</v>
      </c>
    </row>
    <row r="45" spans="1:11" ht="15" hidden="1" customHeight="1" x14ac:dyDescent="0.35">
      <c r="A45" s="18">
        <v>623</v>
      </c>
      <c r="B45" s="21" t="s">
        <v>237</v>
      </c>
      <c r="C45" s="4" t="s">
        <v>46</v>
      </c>
      <c r="D45" s="4" t="s">
        <v>238</v>
      </c>
      <c r="E45" s="65" t="s">
        <v>226</v>
      </c>
      <c r="F45" s="126" t="s">
        <v>239</v>
      </c>
      <c r="G45" s="132">
        <v>28632.97</v>
      </c>
      <c r="H45" s="113">
        <v>29500</v>
      </c>
      <c r="I45" s="128">
        <v>29500</v>
      </c>
      <c r="J45" s="47">
        <f>(H45-I45)</f>
        <v>0</v>
      </c>
      <c r="K45" s="47">
        <f>(IF(G45-J45&gt;0,G45-J45,0))</f>
        <v>28632.97</v>
      </c>
    </row>
    <row r="46" spans="1:11" ht="15" hidden="1" customHeight="1" x14ac:dyDescent="0.35">
      <c r="A46" s="18">
        <v>2078</v>
      </c>
      <c r="B46" s="21" t="s">
        <v>182</v>
      </c>
      <c r="C46" s="4" t="s">
        <v>46</v>
      </c>
      <c r="D46" s="4" t="s">
        <v>238</v>
      </c>
      <c r="E46" s="66" t="s">
        <v>226</v>
      </c>
      <c r="F46" s="129" t="s">
        <v>239</v>
      </c>
      <c r="G46" s="132">
        <v>5762.1</v>
      </c>
      <c r="H46" s="114">
        <v>6915</v>
      </c>
      <c r="I46" s="131">
        <v>0</v>
      </c>
      <c r="J46" s="47">
        <f t="shared" ref="J46:J58" si="1">(H46-I46)</f>
        <v>6915</v>
      </c>
      <c r="K46" s="47">
        <f t="shared" ref="K46:K58" si="2">(IF(G46-J46&gt;0,G46-J46,0))</f>
        <v>0</v>
      </c>
    </row>
    <row r="47" spans="1:11" ht="15" hidden="1" customHeight="1" x14ac:dyDescent="0.35">
      <c r="A47" s="18">
        <v>361</v>
      </c>
      <c r="B47" s="21" t="s">
        <v>188</v>
      </c>
      <c r="C47" s="4" t="s">
        <v>46</v>
      </c>
      <c r="D47" s="4" t="s">
        <v>238</v>
      </c>
      <c r="E47" s="66" t="s">
        <v>226</v>
      </c>
      <c r="F47" s="129" t="s">
        <v>239</v>
      </c>
      <c r="G47" s="132">
        <v>471416.86</v>
      </c>
      <c r="H47" s="114">
        <v>764157.79</v>
      </c>
      <c r="I47" s="131">
        <v>60000</v>
      </c>
      <c r="J47" s="47">
        <f t="shared" si="1"/>
        <v>704157.79</v>
      </c>
      <c r="K47" s="47">
        <f t="shared" si="2"/>
        <v>0</v>
      </c>
    </row>
    <row r="48" spans="1:11" ht="15" hidden="1" customHeight="1" x14ac:dyDescent="0.35">
      <c r="A48" s="18">
        <v>296</v>
      </c>
      <c r="B48" s="21" t="s">
        <v>191</v>
      </c>
      <c r="C48" s="4" t="s">
        <v>46</v>
      </c>
      <c r="D48" s="4" t="s">
        <v>238</v>
      </c>
      <c r="E48" s="66" t="s">
        <v>226</v>
      </c>
      <c r="F48" s="129" t="s">
        <v>239</v>
      </c>
      <c r="G48" s="127">
        <v>0</v>
      </c>
      <c r="H48" s="114">
        <v>0</v>
      </c>
      <c r="I48" s="131">
        <v>0</v>
      </c>
      <c r="J48" s="47">
        <f t="shared" si="1"/>
        <v>0</v>
      </c>
      <c r="K48" s="47">
        <f t="shared" si="2"/>
        <v>0</v>
      </c>
    </row>
    <row r="49" spans="1:11" ht="15" hidden="1" customHeight="1" x14ac:dyDescent="0.35">
      <c r="A49" s="18">
        <v>765</v>
      </c>
      <c r="B49" s="21" t="s">
        <v>240</v>
      </c>
      <c r="C49" s="4" t="s">
        <v>46</v>
      </c>
      <c r="D49" s="4" t="s">
        <v>238</v>
      </c>
      <c r="E49" s="66" t="s">
        <v>226</v>
      </c>
      <c r="F49" s="129" t="s">
        <v>239</v>
      </c>
      <c r="G49" s="133">
        <v>97348.24</v>
      </c>
      <c r="H49" s="114">
        <v>5000</v>
      </c>
      <c r="I49" s="131">
        <v>5000</v>
      </c>
      <c r="J49" s="47">
        <f t="shared" si="1"/>
        <v>0</v>
      </c>
      <c r="K49" s="47">
        <f t="shared" si="2"/>
        <v>97348.24</v>
      </c>
    </row>
    <row r="50" spans="1:11" ht="15" hidden="1" customHeight="1" x14ac:dyDescent="0.35">
      <c r="A50" s="18">
        <v>499</v>
      </c>
      <c r="B50" s="21" t="s">
        <v>198</v>
      </c>
      <c r="C50" s="4" t="s">
        <v>46</v>
      </c>
      <c r="D50" s="4" t="s">
        <v>238</v>
      </c>
      <c r="E50" s="66" t="s">
        <v>226</v>
      </c>
      <c r="F50" s="129" t="s">
        <v>239</v>
      </c>
      <c r="G50" s="132">
        <v>237234.17</v>
      </c>
      <c r="H50" s="114">
        <v>428712.61</v>
      </c>
      <c r="I50" s="131">
        <v>0</v>
      </c>
      <c r="J50" s="47">
        <f t="shared" si="1"/>
        <v>428712.61</v>
      </c>
      <c r="K50" s="47">
        <f t="shared" si="2"/>
        <v>0</v>
      </c>
    </row>
    <row r="51" spans="1:11" ht="15" hidden="1" customHeight="1" x14ac:dyDescent="0.35">
      <c r="A51" s="18">
        <v>101</v>
      </c>
      <c r="B51" s="21" t="s">
        <v>201</v>
      </c>
      <c r="C51" s="4" t="s">
        <v>46</v>
      </c>
      <c r="D51" s="4" t="s">
        <v>238</v>
      </c>
      <c r="E51" s="66" t="s">
        <v>226</v>
      </c>
      <c r="F51" s="129" t="s">
        <v>239</v>
      </c>
      <c r="G51" s="132">
        <v>109532.12</v>
      </c>
      <c r="H51" s="114">
        <v>111811.38</v>
      </c>
      <c r="I51" s="131">
        <v>41000</v>
      </c>
      <c r="J51" s="47">
        <f t="shared" si="1"/>
        <v>70811.38</v>
      </c>
      <c r="K51" s="47">
        <f t="shared" si="2"/>
        <v>38720.739999999991</v>
      </c>
    </row>
    <row r="52" spans="1:11" ht="15" hidden="1" customHeight="1" x14ac:dyDescent="0.35">
      <c r="A52" s="18">
        <v>391</v>
      </c>
      <c r="B52" s="21" t="s">
        <v>241</v>
      </c>
      <c r="C52" s="4" t="s">
        <v>46</v>
      </c>
      <c r="D52" s="4" t="s">
        <v>238</v>
      </c>
      <c r="E52" s="66" t="s">
        <v>226</v>
      </c>
      <c r="F52" s="129" t="s">
        <v>239</v>
      </c>
      <c r="G52" s="132">
        <v>74719.45</v>
      </c>
      <c r="H52" s="114">
        <v>0</v>
      </c>
      <c r="I52" s="131">
        <v>0</v>
      </c>
      <c r="J52" s="47">
        <f t="shared" si="1"/>
        <v>0</v>
      </c>
      <c r="K52" s="47">
        <f t="shared" si="2"/>
        <v>74719.45</v>
      </c>
    </row>
    <row r="53" spans="1:11" ht="15" hidden="1" customHeight="1" x14ac:dyDescent="0.35">
      <c r="A53" s="18">
        <v>166</v>
      </c>
      <c r="B53" s="21" t="s">
        <v>206</v>
      </c>
      <c r="C53" s="4" t="s">
        <v>46</v>
      </c>
      <c r="D53" s="4" t="s">
        <v>238</v>
      </c>
      <c r="E53" s="66" t="s">
        <v>226</v>
      </c>
      <c r="F53" s="129" t="s">
        <v>239</v>
      </c>
      <c r="G53" s="132">
        <v>153112.39000000001</v>
      </c>
      <c r="H53" s="114">
        <v>119681.52</v>
      </c>
      <c r="I53" s="131">
        <v>0</v>
      </c>
      <c r="J53" s="47">
        <f t="shared" si="1"/>
        <v>119681.52</v>
      </c>
      <c r="K53" s="47">
        <f t="shared" si="2"/>
        <v>33430.87000000001</v>
      </c>
    </row>
    <row r="54" spans="1:11" ht="15" hidden="1" customHeight="1" x14ac:dyDescent="0.35">
      <c r="A54" s="18">
        <v>1518</v>
      </c>
      <c r="B54" s="21" t="s">
        <v>209</v>
      </c>
      <c r="C54" s="4" t="s">
        <v>46</v>
      </c>
      <c r="D54" s="4" t="s">
        <v>238</v>
      </c>
      <c r="E54" s="66" t="s">
        <v>226</v>
      </c>
      <c r="F54" s="129" t="s">
        <v>239</v>
      </c>
      <c r="G54" s="132">
        <v>9141.9500000000007</v>
      </c>
      <c r="H54" s="114">
        <v>9364.9599999999991</v>
      </c>
      <c r="I54" s="131">
        <v>0</v>
      </c>
      <c r="J54" s="47">
        <f t="shared" si="1"/>
        <v>9364.9599999999991</v>
      </c>
      <c r="K54" s="47">
        <f t="shared" si="2"/>
        <v>0</v>
      </c>
    </row>
    <row r="55" spans="1:11" ht="15" hidden="1" customHeight="1" x14ac:dyDescent="0.35">
      <c r="A55" s="18">
        <v>619</v>
      </c>
      <c r="B55" s="21" t="s">
        <v>242</v>
      </c>
      <c r="C55" s="4" t="s">
        <v>46</v>
      </c>
      <c r="D55" s="4" t="s">
        <v>238</v>
      </c>
      <c r="E55" s="66" t="s">
        <v>226</v>
      </c>
      <c r="F55" s="129" t="s">
        <v>239</v>
      </c>
      <c r="G55" s="132">
        <v>74719.45</v>
      </c>
      <c r="H55" s="114">
        <v>0</v>
      </c>
      <c r="I55" s="131">
        <v>0</v>
      </c>
      <c r="J55" s="47">
        <f t="shared" si="1"/>
        <v>0</v>
      </c>
      <c r="K55" s="47">
        <f t="shared" si="2"/>
        <v>74719.45</v>
      </c>
    </row>
    <row r="56" spans="1:11" ht="15" hidden="1" customHeight="1" x14ac:dyDescent="0.35">
      <c r="A56" s="18">
        <v>434</v>
      </c>
      <c r="B56" s="21" t="s">
        <v>216</v>
      </c>
      <c r="C56" s="4" t="s">
        <v>46</v>
      </c>
      <c r="D56" s="4" t="s">
        <v>238</v>
      </c>
      <c r="E56" s="66" t="s">
        <v>226</v>
      </c>
      <c r="F56" s="129" t="s">
        <v>239</v>
      </c>
      <c r="G56" s="132">
        <v>156348.9</v>
      </c>
      <c r="H56" s="114">
        <v>41472.019999999997</v>
      </c>
      <c r="I56" s="131">
        <v>41472.019999999997</v>
      </c>
      <c r="J56" s="47">
        <f t="shared" si="1"/>
        <v>0</v>
      </c>
      <c r="K56" s="47">
        <f>(IF(G56-J56&gt;0,G56-J56,0))</f>
        <v>156348.9</v>
      </c>
    </row>
    <row r="57" spans="1:11" ht="15" hidden="1" customHeight="1" x14ac:dyDescent="0.35">
      <c r="A57" s="18">
        <v>231</v>
      </c>
      <c r="B57" s="21" t="s">
        <v>219</v>
      </c>
      <c r="C57" s="4" t="s">
        <v>46</v>
      </c>
      <c r="D57" s="4" t="s">
        <v>238</v>
      </c>
      <c r="E57" s="66" t="s">
        <v>226</v>
      </c>
      <c r="F57" s="129" t="s">
        <v>239</v>
      </c>
      <c r="G57" s="132">
        <v>28632.98</v>
      </c>
      <c r="H57" s="114">
        <v>5000</v>
      </c>
      <c r="I57" s="131">
        <v>0</v>
      </c>
      <c r="J57" s="47">
        <f t="shared" si="1"/>
        <v>5000</v>
      </c>
      <c r="K57" s="47">
        <f t="shared" si="2"/>
        <v>23632.98</v>
      </c>
    </row>
    <row r="58" spans="1:11" ht="15" hidden="1" customHeight="1" x14ac:dyDescent="0.35">
      <c r="A58" s="18">
        <v>2098</v>
      </c>
      <c r="B58" s="21" t="s">
        <v>225</v>
      </c>
      <c r="C58" s="4" t="s">
        <v>46</v>
      </c>
      <c r="D58" s="4" t="s">
        <v>238</v>
      </c>
      <c r="E58" s="66" t="s">
        <v>226</v>
      </c>
      <c r="F58" s="129" t="s">
        <v>239</v>
      </c>
      <c r="G58" s="132">
        <v>5762.1</v>
      </c>
      <c r="H58" s="114">
        <v>0</v>
      </c>
      <c r="I58" s="131">
        <v>0</v>
      </c>
      <c r="J58" s="47">
        <f t="shared" si="1"/>
        <v>0</v>
      </c>
      <c r="K58" s="47">
        <f t="shared" si="2"/>
        <v>5762.1</v>
      </c>
    </row>
    <row r="59" spans="1:11" ht="15" hidden="1" customHeight="1" x14ac:dyDescent="0.35">
      <c r="A59" s="18">
        <v>2378</v>
      </c>
      <c r="B59" s="21" t="s">
        <v>182</v>
      </c>
      <c r="C59" s="4" t="s">
        <v>46</v>
      </c>
      <c r="D59" s="4" t="s">
        <v>243</v>
      </c>
      <c r="E59" s="65" t="s">
        <v>244</v>
      </c>
      <c r="F59" s="259" t="s">
        <v>245</v>
      </c>
      <c r="G59" s="156">
        <v>5446.93</v>
      </c>
      <c r="H59" s="142">
        <v>4755</v>
      </c>
      <c r="I59" s="144">
        <v>0</v>
      </c>
      <c r="J59" s="142">
        <v>4755</v>
      </c>
      <c r="K59" s="145">
        <v>691.93</v>
      </c>
    </row>
    <row r="60" spans="1:11" ht="15" hidden="1" customHeight="1" x14ac:dyDescent="0.35">
      <c r="A60" s="18">
        <v>362</v>
      </c>
      <c r="B60" s="21" t="s">
        <v>188</v>
      </c>
      <c r="C60" s="4" t="s">
        <v>46</v>
      </c>
      <c r="D60" s="4" t="s">
        <v>243</v>
      </c>
      <c r="E60" s="66" t="s">
        <v>244</v>
      </c>
      <c r="F60" s="260" t="s">
        <v>246</v>
      </c>
      <c r="G60" s="156">
        <v>481387.27</v>
      </c>
      <c r="H60" s="153">
        <v>749468.65</v>
      </c>
      <c r="I60" s="147">
        <v>0</v>
      </c>
      <c r="J60" s="153">
        <v>749468.65</v>
      </c>
      <c r="K60" s="148">
        <v>0</v>
      </c>
    </row>
    <row r="61" spans="1:11" ht="15" hidden="1" customHeight="1" x14ac:dyDescent="0.35">
      <c r="A61" s="18">
        <v>297</v>
      </c>
      <c r="B61" s="21" t="s">
        <v>191</v>
      </c>
      <c r="C61" s="4" t="s">
        <v>46</v>
      </c>
      <c r="D61" s="4" t="s">
        <v>243</v>
      </c>
      <c r="E61" s="66" t="s">
        <v>244</v>
      </c>
      <c r="F61" s="260" t="s">
        <v>246</v>
      </c>
      <c r="G61" s="142">
        <v>31173.21</v>
      </c>
      <c r="H61" s="153">
        <v>31173.21</v>
      </c>
      <c r="I61" s="147">
        <v>0</v>
      </c>
      <c r="J61" s="153">
        <v>31173.21</v>
      </c>
      <c r="K61" s="148">
        <v>0</v>
      </c>
    </row>
    <row r="62" spans="1:11" ht="15" hidden="1" customHeight="1" x14ac:dyDescent="0.35">
      <c r="A62" s="18">
        <v>500</v>
      </c>
      <c r="B62" s="21" t="s">
        <v>198</v>
      </c>
      <c r="C62" s="4" t="s">
        <v>46</v>
      </c>
      <c r="D62" s="4" t="s">
        <v>243</v>
      </c>
      <c r="E62" s="66" t="s">
        <v>244</v>
      </c>
      <c r="F62" s="260" t="s">
        <v>246</v>
      </c>
      <c r="G62" s="153">
        <v>361510.83</v>
      </c>
      <c r="H62" s="155">
        <v>377000</v>
      </c>
      <c r="I62" s="147">
        <v>0</v>
      </c>
      <c r="J62" s="155">
        <v>377000</v>
      </c>
      <c r="K62" s="148">
        <v>0</v>
      </c>
    </row>
    <row r="63" spans="1:11" ht="15" hidden="1" customHeight="1" x14ac:dyDescent="0.35">
      <c r="A63" s="18">
        <v>102</v>
      </c>
      <c r="B63" s="21" t="s">
        <v>201</v>
      </c>
      <c r="C63" s="4" t="s">
        <v>46</v>
      </c>
      <c r="D63" s="4" t="s">
        <v>243</v>
      </c>
      <c r="E63" s="66" t="s">
        <v>244</v>
      </c>
      <c r="F63" s="260" t="s">
        <v>246</v>
      </c>
      <c r="G63" s="162">
        <v>31173.21</v>
      </c>
      <c r="H63" s="136">
        <v>5000.01</v>
      </c>
      <c r="I63" s="160">
        <v>5000.01</v>
      </c>
      <c r="J63" s="160">
        <f>H63-I63</f>
        <v>0</v>
      </c>
      <c r="K63" s="161">
        <f>IF(G63-J63&gt;0,G63-J63,0)</f>
        <v>31173.21</v>
      </c>
    </row>
    <row r="64" spans="1:11" ht="15" hidden="1" customHeight="1" x14ac:dyDescent="0.35">
      <c r="A64" s="18">
        <v>167</v>
      </c>
      <c r="B64" s="21" t="s">
        <v>206</v>
      </c>
      <c r="C64" s="4" t="s">
        <v>46</v>
      </c>
      <c r="D64" s="4" t="s">
        <v>243</v>
      </c>
      <c r="E64" s="66" t="s">
        <v>244</v>
      </c>
      <c r="F64" s="260" t="s">
        <v>246</v>
      </c>
      <c r="G64" s="153">
        <v>138179.93</v>
      </c>
      <c r="H64" s="153">
        <v>140100.16</v>
      </c>
      <c r="I64" s="147">
        <v>0</v>
      </c>
      <c r="J64" s="153">
        <v>140100.16</v>
      </c>
      <c r="K64" s="148">
        <v>0</v>
      </c>
    </row>
    <row r="65" spans="1:11" ht="15" hidden="1" customHeight="1" x14ac:dyDescent="0.35">
      <c r="A65" s="18">
        <v>1718</v>
      </c>
      <c r="B65" s="21" t="s">
        <v>209</v>
      </c>
      <c r="C65" s="4" t="s">
        <v>46</v>
      </c>
      <c r="D65" s="4" t="s">
        <v>243</v>
      </c>
      <c r="E65" s="66" t="s">
        <v>244</v>
      </c>
      <c r="F65" s="260" t="s">
        <v>247</v>
      </c>
      <c r="G65" s="157">
        <v>8832.41</v>
      </c>
      <c r="H65" s="153">
        <v>15000</v>
      </c>
      <c r="I65" s="147">
        <v>0</v>
      </c>
      <c r="J65" s="153">
        <v>15000</v>
      </c>
      <c r="K65" s="148">
        <v>0</v>
      </c>
    </row>
    <row r="66" spans="1:11" ht="15" hidden="1" customHeight="1" x14ac:dyDescent="0.35">
      <c r="A66" s="18">
        <v>435</v>
      </c>
      <c r="B66" s="21" t="s">
        <v>216</v>
      </c>
      <c r="C66" s="4" t="s">
        <v>46</v>
      </c>
      <c r="D66" s="4" t="s">
        <v>243</v>
      </c>
      <c r="E66" s="66" t="s">
        <v>244</v>
      </c>
      <c r="F66" s="260" t="s">
        <v>246</v>
      </c>
      <c r="G66" s="142">
        <v>442875</v>
      </c>
      <c r="H66" s="153">
        <v>442875</v>
      </c>
      <c r="I66" s="147">
        <v>0</v>
      </c>
      <c r="J66" s="153">
        <v>442875</v>
      </c>
      <c r="K66" s="148">
        <v>0</v>
      </c>
    </row>
    <row r="67" spans="1:11" ht="15" hidden="1" customHeight="1" x14ac:dyDescent="0.35">
      <c r="A67" s="18">
        <v>232</v>
      </c>
      <c r="B67" s="21" t="s">
        <v>219</v>
      </c>
      <c r="C67" s="4" t="s">
        <v>46</v>
      </c>
      <c r="D67" s="4" t="s">
        <v>243</v>
      </c>
      <c r="E67" s="66" t="s">
        <v>244</v>
      </c>
      <c r="F67" s="260" t="s">
        <v>246</v>
      </c>
      <c r="G67" s="157">
        <v>31173.21</v>
      </c>
      <c r="H67" s="153">
        <v>5000.01</v>
      </c>
      <c r="I67" s="147">
        <v>0</v>
      </c>
      <c r="J67" s="153">
        <v>5000.01</v>
      </c>
      <c r="K67" s="149">
        <v>26173.200000000001</v>
      </c>
    </row>
    <row r="68" spans="1:11" ht="15" hidden="1" customHeight="1" x14ac:dyDescent="0.35">
      <c r="A68" s="18">
        <v>2379</v>
      </c>
      <c r="B68" s="21" t="s">
        <v>225</v>
      </c>
      <c r="C68" s="4" t="s">
        <v>46</v>
      </c>
      <c r="D68" s="4" t="s">
        <v>243</v>
      </c>
      <c r="E68" s="66" t="s">
        <v>244</v>
      </c>
      <c r="F68" s="260" t="s">
        <v>245</v>
      </c>
      <c r="G68" s="150">
        <v>5614.52</v>
      </c>
      <c r="H68" s="143">
        <v>0</v>
      </c>
      <c r="I68" s="147">
        <v>0</v>
      </c>
      <c r="J68" s="147">
        <v>0</v>
      </c>
      <c r="K68" s="149">
        <v>5614.52</v>
      </c>
    </row>
    <row r="69" spans="1:11" ht="15" hidden="1" customHeight="1" x14ac:dyDescent="0.35">
      <c r="A69" s="18">
        <v>1978</v>
      </c>
      <c r="B69" s="21" t="s">
        <v>182</v>
      </c>
      <c r="C69" s="4" t="s">
        <v>46</v>
      </c>
      <c r="D69" s="4" t="s">
        <v>248</v>
      </c>
      <c r="E69" s="65" t="s">
        <v>226</v>
      </c>
      <c r="F69" s="67" t="s">
        <v>249</v>
      </c>
      <c r="G69" s="113">
        <v>1993.92</v>
      </c>
      <c r="H69" s="113">
        <v>4321</v>
      </c>
      <c r="I69" s="128">
        <v>0</v>
      </c>
      <c r="J69" s="128">
        <f>(H69-I69)</f>
        <v>4321</v>
      </c>
      <c r="K69" s="127">
        <f>IF(G69-J69&gt;0,G69-J69,0)</f>
        <v>0</v>
      </c>
    </row>
    <row r="70" spans="1:11" ht="15" hidden="1" customHeight="1" x14ac:dyDescent="0.35">
      <c r="A70" s="18">
        <v>365</v>
      </c>
      <c r="B70" s="21" t="s">
        <v>188</v>
      </c>
      <c r="C70" s="4" t="s">
        <v>46</v>
      </c>
      <c r="D70" s="4" t="s">
        <v>248</v>
      </c>
      <c r="E70" s="66" t="s">
        <v>226</v>
      </c>
      <c r="F70" s="67" t="s">
        <v>250</v>
      </c>
      <c r="G70" s="114">
        <v>2648306.75</v>
      </c>
      <c r="H70" s="114">
        <v>3792438.46</v>
      </c>
      <c r="I70" s="131">
        <v>3792438.46</v>
      </c>
      <c r="J70" s="128">
        <f t="shared" ref="J70:J82" si="3">(H70-I70)</f>
        <v>0</v>
      </c>
      <c r="K70" s="127">
        <f t="shared" ref="K70:K81" si="4">IF(G70-J70&gt;0,G70-J70,0)</f>
        <v>2648306.75</v>
      </c>
    </row>
    <row r="71" spans="1:11" ht="15" hidden="1" customHeight="1" x14ac:dyDescent="0.35">
      <c r="A71" s="18">
        <v>300</v>
      </c>
      <c r="B71" s="21" t="s">
        <v>191</v>
      </c>
      <c r="C71" s="4" t="s">
        <v>46</v>
      </c>
      <c r="D71" s="4" t="s">
        <v>248</v>
      </c>
      <c r="E71" s="66" t="s">
        <v>226</v>
      </c>
      <c r="F71" s="67" t="s">
        <v>251</v>
      </c>
      <c r="G71" s="114">
        <v>3987.84</v>
      </c>
      <c r="H71" s="114">
        <v>3987.85</v>
      </c>
      <c r="I71" s="131">
        <v>0</v>
      </c>
      <c r="J71" s="128">
        <f t="shared" si="3"/>
        <v>3987.85</v>
      </c>
      <c r="K71" s="127">
        <f t="shared" si="4"/>
        <v>0</v>
      </c>
    </row>
    <row r="72" spans="1:11" ht="15" hidden="1" customHeight="1" x14ac:dyDescent="0.35">
      <c r="A72" s="18">
        <v>738</v>
      </c>
      <c r="B72" s="21" t="s">
        <v>252</v>
      </c>
      <c r="C72" s="4" t="s">
        <v>46</v>
      </c>
      <c r="D72" s="4" t="s">
        <v>248</v>
      </c>
      <c r="E72" s="66" t="s">
        <v>226</v>
      </c>
      <c r="F72" s="67" t="s">
        <v>250</v>
      </c>
      <c r="G72" s="114">
        <v>166159.78</v>
      </c>
      <c r="H72" s="114">
        <v>124436.79</v>
      </c>
      <c r="I72" s="131">
        <v>124436.79</v>
      </c>
      <c r="J72" s="128">
        <f t="shared" si="3"/>
        <v>0</v>
      </c>
      <c r="K72" s="127">
        <f t="shared" si="4"/>
        <v>166159.78</v>
      </c>
    </row>
    <row r="73" spans="1:11" ht="15" hidden="1" customHeight="1" x14ac:dyDescent="0.35">
      <c r="A73" s="18">
        <v>503</v>
      </c>
      <c r="B73" s="21" t="s">
        <v>198</v>
      </c>
      <c r="C73" s="4" t="s">
        <v>46</v>
      </c>
      <c r="D73" s="4" t="s">
        <v>248</v>
      </c>
      <c r="E73" s="66" t="s">
        <v>226</v>
      </c>
      <c r="F73" s="67" t="s">
        <v>250</v>
      </c>
      <c r="G73" s="114">
        <v>556318.29</v>
      </c>
      <c r="H73" s="114">
        <v>597208.89</v>
      </c>
      <c r="I73" s="131">
        <v>0</v>
      </c>
      <c r="J73" s="128">
        <f t="shared" si="3"/>
        <v>597208.89</v>
      </c>
      <c r="K73" s="127">
        <f t="shared" si="4"/>
        <v>0</v>
      </c>
    </row>
    <row r="74" spans="1:11" ht="15" hidden="1" customHeight="1" x14ac:dyDescent="0.35">
      <c r="A74" s="18">
        <v>392</v>
      </c>
      <c r="B74" s="21" t="s">
        <v>253</v>
      </c>
      <c r="C74" s="4" t="s">
        <v>46</v>
      </c>
      <c r="D74" s="4" t="s">
        <v>248</v>
      </c>
      <c r="E74" s="66" t="s">
        <v>226</v>
      </c>
      <c r="F74" s="67" t="s">
        <v>250</v>
      </c>
      <c r="G74" s="114">
        <v>603957.59</v>
      </c>
      <c r="H74" s="114">
        <v>804497.98</v>
      </c>
      <c r="I74" s="131">
        <v>0</v>
      </c>
      <c r="J74" s="128">
        <f t="shared" si="3"/>
        <v>804497.98</v>
      </c>
      <c r="K74" s="127">
        <f t="shared" si="4"/>
        <v>0</v>
      </c>
    </row>
    <row r="75" spans="1:11" ht="15" hidden="1" customHeight="1" x14ac:dyDescent="0.35">
      <c r="A75" s="18">
        <v>105</v>
      </c>
      <c r="B75" s="21" t="s">
        <v>201</v>
      </c>
      <c r="C75" s="4" t="s">
        <v>46</v>
      </c>
      <c r="D75" s="4" t="s">
        <v>248</v>
      </c>
      <c r="E75" s="66" t="s">
        <v>226</v>
      </c>
      <c r="F75" s="67" t="s">
        <v>250</v>
      </c>
      <c r="G75" s="133">
        <v>538836.44999999995</v>
      </c>
      <c r="H75" s="114">
        <v>538836.44999999995</v>
      </c>
      <c r="I75" s="131">
        <v>0</v>
      </c>
      <c r="J75" s="128">
        <f t="shared" si="3"/>
        <v>538836.44999999995</v>
      </c>
      <c r="K75" s="127">
        <f t="shared" si="4"/>
        <v>0</v>
      </c>
    </row>
    <row r="76" spans="1:11" ht="15" hidden="1" customHeight="1" x14ac:dyDescent="0.35">
      <c r="A76" s="18">
        <v>170</v>
      </c>
      <c r="B76" s="21" t="s">
        <v>206</v>
      </c>
      <c r="C76" s="4" t="s">
        <v>46</v>
      </c>
      <c r="D76" s="4" t="s">
        <v>248</v>
      </c>
      <c r="E76" s="66" t="s">
        <v>226</v>
      </c>
      <c r="F76" s="67" t="s">
        <v>250</v>
      </c>
      <c r="G76" s="132">
        <v>586052.66</v>
      </c>
      <c r="H76" s="114">
        <v>596900</v>
      </c>
      <c r="I76" s="131">
        <v>0</v>
      </c>
      <c r="J76" s="128">
        <f t="shared" si="3"/>
        <v>596900</v>
      </c>
      <c r="K76" s="127">
        <f t="shared" si="4"/>
        <v>0</v>
      </c>
    </row>
    <row r="77" spans="1:11" ht="15" hidden="1" customHeight="1" x14ac:dyDescent="0.35">
      <c r="A77" s="18">
        <v>1659</v>
      </c>
      <c r="B77" s="21" t="s">
        <v>209</v>
      </c>
      <c r="C77" s="4" t="s">
        <v>46</v>
      </c>
      <c r="D77" s="4" t="s">
        <v>248</v>
      </c>
      <c r="E77" s="66" t="s">
        <v>226</v>
      </c>
      <c r="F77" s="67" t="s">
        <v>251</v>
      </c>
      <c r="G77" s="113">
        <v>3987.84</v>
      </c>
      <c r="H77" s="114">
        <v>4060</v>
      </c>
      <c r="I77" s="131">
        <v>0</v>
      </c>
      <c r="J77" s="128">
        <f t="shared" si="3"/>
        <v>4060</v>
      </c>
      <c r="K77" s="127">
        <f t="shared" si="4"/>
        <v>0</v>
      </c>
    </row>
    <row r="78" spans="1:11" ht="15" hidden="1" customHeight="1" x14ac:dyDescent="0.35">
      <c r="A78" s="18">
        <v>1078</v>
      </c>
      <c r="B78" s="21" t="s">
        <v>254</v>
      </c>
      <c r="C78" s="4" t="s">
        <v>46</v>
      </c>
      <c r="D78" s="4" t="s">
        <v>248</v>
      </c>
      <c r="E78" s="66" t="s">
        <v>226</v>
      </c>
      <c r="F78" s="67" t="s">
        <v>255</v>
      </c>
      <c r="G78" s="114">
        <v>83079.89</v>
      </c>
      <c r="H78" s="114">
        <v>110773.18</v>
      </c>
      <c r="I78" s="131">
        <v>0</v>
      </c>
      <c r="J78" s="128">
        <f t="shared" si="3"/>
        <v>110773.18</v>
      </c>
      <c r="K78" s="127">
        <f t="shared" si="4"/>
        <v>0</v>
      </c>
    </row>
    <row r="79" spans="1:11" ht="15" hidden="1" customHeight="1" x14ac:dyDescent="0.35">
      <c r="A79" s="18">
        <v>438</v>
      </c>
      <c r="B79" s="21" t="s">
        <v>216</v>
      </c>
      <c r="C79" s="4" t="s">
        <v>46</v>
      </c>
      <c r="D79" s="4" t="s">
        <v>248</v>
      </c>
      <c r="E79" s="66" t="s">
        <v>226</v>
      </c>
      <c r="F79" s="67" t="s">
        <v>250</v>
      </c>
      <c r="G79" s="114">
        <v>1175262.48</v>
      </c>
      <c r="H79" s="114">
        <v>0</v>
      </c>
      <c r="I79" s="131">
        <v>0</v>
      </c>
      <c r="J79" s="128">
        <f t="shared" si="3"/>
        <v>0</v>
      </c>
      <c r="K79" s="127">
        <f t="shared" si="4"/>
        <v>1175262.48</v>
      </c>
    </row>
    <row r="80" spans="1:11" ht="15" hidden="1" customHeight="1" x14ac:dyDescent="0.35">
      <c r="A80" s="18">
        <v>235</v>
      </c>
      <c r="B80" s="21" t="s">
        <v>219</v>
      </c>
      <c r="C80" s="4" t="s">
        <v>46</v>
      </c>
      <c r="D80" s="4" t="s">
        <v>248</v>
      </c>
      <c r="E80" s="66" t="s">
        <v>226</v>
      </c>
      <c r="F80" s="67" t="s">
        <v>250</v>
      </c>
      <c r="G80" s="114">
        <v>1313526.43</v>
      </c>
      <c r="H80" s="114">
        <v>2102974.4</v>
      </c>
      <c r="I80" s="131">
        <v>0</v>
      </c>
      <c r="J80" s="128">
        <f t="shared" si="3"/>
        <v>2102974.4</v>
      </c>
      <c r="K80" s="127">
        <f t="shared" si="4"/>
        <v>0</v>
      </c>
    </row>
    <row r="81" spans="1:11" ht="15" hidden="1" customHeight="1" x14ac:dyDescent="0.35">
      <c r="A81" s="18">
        <v>393</v>
      </c>
      <c r="B81" s="21" t="s">
        <v>256</v>
      </c>
      <c r="C81" s="4" t="s">
        <v>46</v>
      </c>
      <c r="D81" s="4" t="s">
        <v>248</v>
      </c>
      <c r="E81" s="66" t="s">
        <v>226</v>
      </c>
      <c r="F81" s="67" t="s">
        <v>250</v>
      </c>
      <c r="G81" s="114">
        <v>624525.13</v>
      </c>
      <c r="H81" s="114">
        <v>617984.07999999996</v>
      </c>
      <c r="I81" s="131">
        <v>0</v>
      </c>
      <c r="J81" s="128">
        <f t="shared" si="3"/>
        <v>617984.07999999996</v>
      </c>
      <c r="K81" s="127">
        <f t="shared" si="4"/>
        <v>6541.0500000000466</v>
      </c>
    </row>
    <row r="82" spans="1:11" ht="15" hidden="1" customHeight="1" x14ac:dyDescent="0.35">
      <c r="A82" s="18">
        <v>1959</v>
      </c>
      <c r="B82" s="21" t="s">
        <v>225</v>
      </c>
      <c r="C82" s="4" t="s">
        <v>46</v>
      </c>
      <c r="D82" s="4" t="s">
        <v>248</v>
      </c>
      <c r="E82" s="66" t="s">
        <v>226</v>
      </c>
      <c r="F82" s="69" t="s">
        <v>249</v>
      </c>
      <c r="G82" s="114">
        <v>1993.92</v>
      </c>
      <c r="H82" s="114">
        <v>2000</v>
      </c>
      <c r="I82" s="131">
        <v>2000</v>
      </c>
      <c r="J82" s="314">
        <f t="shared" si="3"/>
        <v>0</v>
      </c>
      <c r="K82" s="150">
        <f>IF(G82-J82&gt;0,G82-J82,0)</f>
        <v>1993.92</v>
      </c>
    </row>
    <row r="83" spans="1:11" ht="15" hidden="1" customHeight="1" x14ac:dyDescent="0.35">
      <c r="A83" s="73">
        <v>1998</v>
      </c>
      <c r="B83" s="73" t="s">
        <v>182</v>
      </c>
      <c r="C83" s="67" t="s">
        <v>46</v>
      </c>
      <c r="D83" s="67" t="s">
        <v>257</v>
      </c>
      <c r="E83" s="67" t="s">
        <v>189</v>
      </c>
      <c r="F83" s="92" t="s">
        <v>258</v>
      </c>
      <c r="G83" s="121">
        <v>17643.59</v>
      </c>
      <c r="H83" s="121">
        <v>23525</v>
      </c>
      <c r="I83" s="121">
        <v>0</v>
      </c>
      <c r="J83" s="314">
        <f t="shared" ref="J83:J93" si="5">(H83-I83)</f>
        <v>23525</v>
      </c>
      <c r="K83" s="150">
        <f t="shared" ref="K83:K93" si="6">SUM(G83-J83)</f>
        <v>-5881.41</v>
      </c>
    </row>
    <row r="84" spans="1:11" ht="15" hidden="1" customHeight="1" x14ac:dyDescent="0.35">
      <c r="A84" s="74">
        <v>366</v>
      </c>
      <c r="B84" s="74" t="s">
        <v>188</v>
      </c>
      <c r="C84" s="69" t="s">
        <v>46</v>
      </c>
      <c r="D84" s="69" t="s">
        <v>257</v>
      </c>
      <c r="E84" s="69" t="s">
        <v>189</v>
      </c>
      <c r="F84" s="71" t="s">
        <v>259</v>
      </c>
      <c r="G84" s="122">
        <v>1149545.5900000001</v>
      </c>
      <c r="H84" s="122">
        <v>870998.75</v>
      </c>
      <c r="I84" s="122">
        <v>0</v>
      </c>
      <c r="J84" s="314">
        <f t="shared" si="5"/>
        <v>870998.75</v>
      </c>
      <c r="K84" s="150">
        <f t="shared" si="6"/>
        <v>278546.84000000008</v>
      </c>
    </row>
    <row r="85" spans="1:11" ht="15" hidden="1" customHeight="1" x14ac:dyDescent="0.35">
      <c r="A85" s="74">
        <v>301</v>
      </c>
      <c r="B85" s="74" t="s">
        <v>191</v>
      </c>
      <c r="C85" s="69" t="s">
        <v>46</v>
      </c>
      <c r="D85" s="69" t="s">
        <v>257</v>
      </c>
      <c r="E85" s="69" t="s">
        <v>189</v>
      </c>
      <c r="F85" s="71" t="s">
        <v>259</v>
      </c>
      <c r="G85" s="122">
        <v>296134.3</v>
      </c>
      <c r="H85" s="122">
        <v>305339.83</v>
      </c>
      <c r="I85" s="122">
        <v>0</v>
      </c>
      <c r="J85" s="314">
        <f t="shared" si="5"/>
        <v>305339.83</v>
      </c>
      <c r="K85" s="150">
        <f t="shared" si="6"/>
        <v>-9205.5300000000279</v>
      </c>
    </row>
    <row r="86" spans="1:11" ht="15" hidden="1" customHeight="1" x14ac:dyDescent="0.35">
      <c r="A86" s="74">
        <v>758</v>
      </c>
      <c r="B86" s="74" t="s">
        <v>260</v>
      </c>
      <c r="C86" s="69" t="s">
        <v>46</v>
      </c>
      <c r="D86" s="69" t="s">
        <v>257</v>
      </c>
      <c r="E86" s="69" t="s">
        <v>189</v>
      </c>
      <c r="F86" s="71" t="s">
        <v>258</v>
      </c>
      <c r="G86" s="122">
        <v>329311.21000000002</v>
      </c>
      <c r="H86" s="122">
        <v>54361.03</v>
      </c>
      <c r="I86" s="122">
        <v>0</v>
      </c>
      <c r="J86" s="314">
        <f t="shared" si="5"/>
        <v>54361.03</v>
      </c>
      <c r="K86" s="150">
        <f t="shared" si="6"/>
        <v>274950.18000000005</v>
      </c>
    </row>
    <row r="87" spans="1:11" ht="15" hidden="1" customHeight="1" x14ac:dyDescent="0.35">
      <c r="A87" s="74">
        <v>504</v>
      </c>
      <c r="B87" s="74" t="s">
        <v>198</v>
      </c>
      <c r="C87" s="69" t="s">
        <v>46</v>
      </c>
      <c r="D87" s="69" t="s">
        <v>257</v>
      </c>
      <c r="E87" s="69" t="s">
        <v>189</v>
      </c>
      <c r="F87" s="71" t="s">
        <v>259</v>
      </c>
      <c r="G87" s="122">
        <v>1187611.6499999999</v>
      </c>
      <c r="H87" s="122">
        <v>1724680.76</v>
      </c>
      <c r="I87" s="122">
        <v>0</v>
      </c>
      <c r="J87" s="314">
        <f t="shared" si="5"/>
        <v>1724680.76</v>
      </c>
      <c r="K87" s="150">
        <f t="shared" si="6"/>
        <v>-537069.1100000001</v>
      </c>
    </row>
    <row r="88" spans="1:11" ht="15" hidden="1" customHeight="1" x14ac:dyDescent="0.35">
      <c r="A88" s="74">
        <v>106</v>
      </c>
      <c r="B88" s="74" t="s">
        <v>201</v>
      </c>
      <c r="C88" s="69" t="s">
        <v>46</v>
      </c>
      <c r="D88" s="69" t="s">
        <v>257</v>
      </c>
      <c r="E88" s="69" t="s">
        <v>189</v>
      </c>
      <c r="F88" s="71" t="s">
        <v>258</v>
      </c>
      <c r="G88" s="122">
        <v>0</v>
      </c>
      <c r="H88" s="122">
        <v>0</v>
      </c>
      <c r="I88" s="122">
        <v>0</v>
      </c>
      <c r="J88" s="314">
        <f t="shared" si="5"/>
        <v>0</v>
      </c>
      <c r="K88" s="150">
        <f t="shared" si="6"/>
        <v>0</v>
      </c>
    </row>
    <row r="89" spans="1:11" ht="15" hidden="1" customHeight="1" x14ac:dyDescent="0.35">
      <c r="A89" s="74">
        <v>171</v>
      </c>
      <c r="B89" s="74" t="s">
        <v>206</v>
      </c>
      <c r="C89" s="69" t="s">
        <v>46</v>
      </c>
      <c r="D89" s="69" t="s">
        <v>257</v>
      </c>
      <c r="E89" s="69" t="s">
        <v>189</v>
      </c>
      <c r="F89" s="71" t="s">
        <v>258</v>
      </c>
      <c r="G89" s="122">
        <v>301416.96000000002</v>
      </c>
      <c r="H89" s="122">
        <v>344396</v>
      </c>
      <c r="I89" s="122">
        <v>0</v>
      </c>
      <c r="J89" s="314">
        <f t="shared" si="5"/>
        <v>344396</v>
      </c>
      <c r="K89" s="150">
        <f t="shared" si="6"/>
        <v>-42979.039999999979</v>
      </c>
    </row>
    <row r="90" spans="1:11" ht="15" hidden="1" customHeight="1" x14ac:dyDescent="0.35">
      <c r="A90" s="74">
        <v>1478</v>
      </c>
      <c r="B90" s="74" t="s">
        <v>209</v>
      </c>
      <c r="C90" s="69" t="s">
        <v>46</v>
      </c>
      <c r="D90" s="69" t="s">
        <v>257</v>
      </c>
      <c r="E90" s="69" t="s">
        <v>189</v>
      </c>
      <c r="F90" s="71" t="s">
        <v>258</v>
      </c>
      <c r="G90" s="122">
        <v>28641.7</v>
      </c>
      <c r="H90" s="122">
        <v>54074.07</v>
      </c>
      <c r="I90" s="122">
        <v>0</v>
      </c>
      <c r="J90" s="314">
        <f t="shared" si="5"/>
        <v>54074.07</v>
      </c>
      <c r="K90" s="150">
        <f t="shared" si="6"/>
        <v>-25432.37</v>
      </c>
    </row>
    <row r="91" spans="1:11" ht="15" hidden="1" customHeight="1" x14ac:dyDescent="0.35">
      <c r="A91" s="74">
        <v>439</v>
      </c>
      <c r="B91" s="74" t="s">
        <v>216</v>
      </c>
      <c r="C91" s="69" t="s">
        <v>46</v>
      </c>
      <c r="D91" s="69" t="s">
        <v>257</v>
      </c>
      <c r="E91" s="69" t="s">
        <v>189</v>
      </c>
      <c r="F91" s="71" t="s">
        <v>258</v>
      </c>
      <c r="G91" s="122">
        <v>800029.05</v>
      </c>
      <c r="H91" s="122">
        <v>118149.99</v>
      </c>
      <c r="I91" s="122">
        <v>0</v>
      </c>
      <c r="J91" s="314">
        <f t="shared" si="5"/>
        <v>118149.99</v>
      </c>
      <c r="K91" s="150">
        <f t="shared" si="6"/>
        <v>681879.06</v>
      </c>
    </row>
    <row r="92" spans="1:11" ht="15" hidden="1" customHeight="1" x14ac:dyDescent="0.35">
      <c r="A92" s="74">
        <v>236</v>
      </c>
      <c r="B92" s="74" t="s">
        <v>219</v>
      </c>
      <c r="C92" s="69" t="s">
        <v>46</v>
      </c>
      <c r="D92" s="69" t="s">
        <v>257</v>
      </c>
      <c r="E92" s="69" t="s">
        <v>189</v>
      </c>
      <c r="F92" s="71" t="s">
        <v>258</v>
      </c>
      <c r="G92" s="122">
        <v>335741.58</v>
      </c>
      <c r="H92" s="122">
        <v>794600</v>
      </c>
      <c r="I92" s="122">
        <v>794600</v>
      </c>
      <c r="J92" s="314">
        <f t="shared" si="5"/>
        <v>0</v>
      </c>
      <c r="K92" s="150">
        <f t="shared" si="6"/>
        <v>335741.58</v>
      </c>
    </row>
    <row r="93" spans="1:11" ht="15" hidden="1" customHeight="1" x14ac:dyDescent="0.35">
      <c r="A93" s="74">
        <v>2018</v>
      </c>
      <c r="B93" s="74" t="s">
        <v>225</v>
      </c>
      <c r="C93" s="69" t="s">
        <v>46</v>
      </c>
      <c r="D93" s="69" t="s">
        <v>257</v>
      </c>
      <c r="E93" s="69" t="s">
        <v>189</v>
      </c>
      <c r="F93" s="71" t="s">
        <v>258</v>
      </c>
      <c r="G93" s="122">
        <v>17643.59</v>
      </c>
      <c r="H93" s="122">
        <v>0</v>
      </c>
      <c r="I93" s="122">
        <v>0</v>
      </c>
      <c r="J93" s="314">
        <f t="shared" si="5"/>
        <v>0</v>
      </c>
      <c r="K93" s="150">
        <f t="shared" si="6"/>
        <v>17643.59</v>
      </c>
    </row>
    <row r="94" spans="1:11" ht="15" hidden="1" customHeight="1" x14ac:dyDescent="0.3">
      <c r="A94" s="18">
        <v>2238</v>
      </c>
      <c r="B94" s="21" t="s">
        <v>182</v>
      </c>
      <c r="C94" s="4" t="s">
        <v>46</v>
      </c>
      <c r="D94" s="4" t="s">
        <v>261</v>
      </c>
      <c r="E94" s="73" t="s">
        <v>207</v>
      </c>
      <c r="F94" s="73" t="s">
        <v>734</v>
      </c>
      <c r="G94" s="112">
        <v>84387.16</v>
      </c>
      <c r="H94" s="112">
        <v>101265</v>
      </c>
      <c r="I94" s="112">
        <v>0</v>
      </c>
      <c r="J94" s="47">
        <f t="shared" ref="J94:J104" si="7">(H94-I94)</f>
        <v>101265</v>
      </c>
      <c r="K94" s="313">
        <f t="shared" ref="K94:K104" si="8">(IF(G94-J94&gt;0,G94-J94,0))</f>
        <v>0</v>
      </c>
    </row>
    <row r="95" spans="1:11" ht="15" hidden="1" customHeight="1" x14ac:dyDescent="0.3">
      <c r="A95" s="18">
        <v>367</v>
      </c>
      <c r="B95" s="21" t="s">
        <v>188</v>
      </c>
      <c r="C95" s="4" t="s">
        <v>46</v>
      </c>
      <c r="D95" s="4" t="s">
        <v>261</v>
      </c>
      <c r="E95" s="73" t="s">
        <v>207</v>
      </c>
      <c r="F95" s="73" t="s">
        <v>735</v>
      </c>
      <c r="G95" s="112">
        <v>8295698.5300000003</v>
      </c>
      <c r="H95" s="112">
        <v>8873210.4700000007</v>
      </c>
      <c r="I95" s="112">
        <v>877164.45</v>
      </c>
      <c r="J95" s="47">
        <f t="shared" si="7"/>
        <v>7996046.0200000005</v>
      </c>
      <c r="K95" s="47">
        <f t="shared" si="8"/>
        <v>299652.50999999978</v>
      </c>
    </row>
    <row r="96" spans="1:11" ht="15" hidden="1" customHeight="1" x14ac:dyDescent="0.3">
      <c r="A96" s="18">
        <v>302</v>
      </c>
      <c r="B96" s="21" t="s">
        <v>191</v>
      </c>
      <c r="C96" s="4" t="s">
        <v>46</v>
      </c>
      <c r="D96" s="4" t="s">
        <v>261</v>
      </c>
      <c r="E96" s="73" t="s">
        <v>207</v>
      </c>
      <c r="F96" s="73" t="s">
        <v>264</v>
      </c>
      <c r="G96" s="112">
        <v>0</v>
      </c>
      <c r="H96" s="112">
        <v>0</v>
      </c>
      <c r="I96" s="112">
        <v>0</v>
      </c>
      <c r="J96" s="47">
        <f t="shared" si="7"/>
        <v>0</v>
      </c>
      <c r="K96" s="47">
        <f t="shared" si="8"/>
        <v>0</v>
      </c>
    </row>
    <row r="97" spans="1:11" ht="15" hidden="1" customHeight="1" x14ac:dyDescent="0.3">
      <c r="A97" s="18">
        <v>505</v>
      </c>
      <c r="B97" s="21" t="s">
        <v>198</v>
      </c>
      <c r="C97" s="4" t="s">
        <v>46</v>
      </c>
      <c r="D97" s="4" t="s">
        <v>261</v>
      </c>
      <c r="E97" s="73" t="s">
        <v>207</v>
      </c>
      <c r="F97" s="73" t="s">
        <v>735</v>
      </c>
      <c r="G97" s="112">
        <v>3567878.26</v>
      </c>
      <c r="H97" s="112">
        <v>6952000</v>
      </c>
      <c r="I97" s="112">
        <v>5062000</v>
      </c>
      <c r="J97" s="47">
        <f t="shared" si="7"/>
        <v>1890000</v>
      </c>
      <c r="K97" s="47">
        <f t="shared" si="8"/>
        <v>1677878.2599999998</v>
      </c>
    </row>
    <row r="98" spans="1:11" ht="15" hidden="1" customHeight="1" x14ac:dyDescent="0.3">
      <c r="A98" s="18">
        <v>107</v>
      </c>
      <c r="B98" s="21" t="s">
        <v>201</v>
      </c>
      <c r="C98" s="4" t="s">
        <v>46</v>
      </c>
      <c r="D98" s="4" t="s">
        <v>261</v>
      </c>
      <c r="E98" s="73" t="s">
        <v>207</v>
      </c>
      <c r="F98" s="73" t="s">
        <v>735</v>
      </c>
      <c r="G98" s="112">
        <v>2913860.35</v>
      </c>
      <c r="H98" s="112">
        <v>2914396.2</v>
      </c>
      <c r="I98" s="112">
        <v>1859178.44</v>
      </c>
      <c r="J98" s="47">
        <f t="shared" si="7"/>
        <v>1055217.7600000002</v>
      </c>
      <c r="K98" s="47">
        <f t="shared" si="8"/>
        <v>1858642.5899999999</v>
      </c>
    </row>
    <row r="99" spans="1:11" ht="15" hidden="1" customHeight="1" x14ac:dyDescent="0.3">
      <c r="A99" s="18">
        <v>172</v>
      </c>
      <c r="B99" s="21" t="s">
        <v>206</v>
      </c>
      <c r="C99" s="4" t="s">
        <v>46</v>
      </c>
      <c r="D99" s="4" t="s">
        <v>261</v>
      </c>
      <c r="E99" s="73" t="s">
        <v>207</v>
      </c>
      <c r="F99" s="73" t="s">
        <v>735</v>
      </c>
      <c r="G99" s="112">
        <v>1563967.95</v>
      </c>
      <c r="H99" s="112">
        <v>1774484.26</v>
      </c>
      <c r="I99" s="112">
        <v>0</v>
      </c>
      <c r="J99" s="47">
        <f t="shared" si="7"/>
        <v>1774484.26</v>
      </c>
      <c r="K99" s="47">
        <f t="shared" si="8"/>
        <v>0</v>
      </c>
    </row>
    <row r="100" spans="1:11" ht="15" hidden="1" customHeight="1" x14ac:dyDescent="0.3">
      <c r="A100" s="18">
        <v>1378</v>
      </c>
      <c r="B100" s="21" t="s">
        <v>209</v>
      </c>
      <c r="C100" s="4" t="s">
        <v>46</v>
      </c>
      <c r="D100" s="4" t="s">
        <v>261</v>
      </c>
      <c r="E100" s="73" t="s">
        <v>207</v>
      </c>
      <c r="F100" s="73" t="s">
        <v>736</v>
      </c>
      <c r="G100" s="112">
        <v>136406.63</v>
      </c>
      <c r="H100" s="112">
        <v>136406.63</v>
      </c>
      <c r="I100" s="112">
        <v>136406.63</v>
      </c>
      <c r="J100" s="47">
        <f t="shared" si="7"/>
        <v>0</v>
      </c>
      <c r="K100" s="47">
        <f t="shared" si="8"/>
        <v>136406.63</v>
      </c>
    </row>
    <row r="101" spans="1:11" ht="15" hidden="1" customHeight="1" x14ac:dyDescent="0.3">
      <c r="A101" s="18">
        <v>1241</v>
      </c>
      <c r="B101" s="21" t="s">
        <v>266</v>
      </c>
      <c r="C101" s="4" t="s">
        <v>46</v>
      </c>
      <c r="D101" s="4" t="s">
        <v>261</v>
      </c>
      <c r="E101" s="73" t="s">
        <v>207</v>
      </c>
      <c r="F101" s="73" t="s">
        <v>736</v>
      </c>
      <c r="G101" s="112">
        <v>137562.62</v>
      </c>
      <c r="H101" s="112">
        <v>0</v>
      </c>
      <c r="I101" s="112">
        <v>0</v>
      </c>
      <c r="J101" s="47">
        <f t="shared" si="7"/>
        <v>0</v>
      </c>
      <c r="K101" s="47">
        <f t="shared" si="8"/>
        <v>137562.62</v>
      </c>
    </row>
    <row r="102" spans="1:11" ht="15" hidden="1" customHeight="1" x14ac:dyDescent="0.3">
      <c r="A102" s="18">
        <v>440</v>
      </c>
      <c r="B102" s="21" t="s">
        <v>216</v>
      </c>
      <c r="C102" s="4" t="s">
        <v>46</v>
      </c>
      <c r="D102" s="4" t="s">
        <v>261</v>
      </c>
      <c r="E102" s="73" t="s">
        <v>207</v>
      </c>
      <c r="F102" s="73" t="s">
        <v>735</v>
      </c>
      <c r="G102" s="112">
        <v>2629606.85</v>
      </c>
      <c r="H102" s="112">
        <v>2629645.21</v>
      </c>
      <c r="I102" s="112">
        <v>824109.41</v>
      </c>
      <c r="J102" s="47">
        <f t="shared" si="7"/>
        <v>1805535.7999999998</v>
      </c>
      <c r="K102" s="47">
        <f t="shared" si="8"/>
        <v>824071.05000000028</v>
      </c>
    </row>
    <row r="103" spans="1:11" ht="15" hidden="1" customHeight="1" x14ac:dyDescent="0.3">
      <c r="A103" s="18">
        <v>237</v>
      </c>
      <c r="B103" s="21" t="s">
        <v>219</v>
      </c>
      <c r="C103" s="4" t="s">
        <v>46</v>
      </c>
      <c r="D103" s="4" t="s">
        <v>261</v>
      </c>
      <c r="E103" s="73" t="s">
        <v>207</v>
      </c>
      <c r="F103" s="73" t="s">
        <v>735</v>
      </c>
      <c r="G103" s="112">
        <v>1740832.61</v>
      </c>
      <c r="H103" s="112">
        <v>1756000</v>
      </c>
      <c r="I103" s="112">
        <v>0</v>
      </c>
      <c r="J103" s="47">
        <f t="shared" si="7"/>
        <v>1756000</v>
      </c>
      <c r="K103" s="47">
        <f t="shared" si="8"/>
        <v>0</v>
      </c>
    </row>
    <row r="104" spans="1:11" ht="15" hidden="1" customHeight="1" x14ac:dyDescent="0.3">
      <c r="A104" s="18">
        <v>1920</v>
      </c>
      <c r="B104" s="21" t="s">
        <v>225</v>
      </c>
      <c r="C104" s="4" t="s">
        <v>46</v>
      </c>
      <c r="D104" s="4" t="s">
        <v>261</v>
      </c>
      <c r="E104" s="73" t="s">
        <v>207</v>
      </c>
      <c r="F104" s="73" t="s">
        <v>734</v>
      </c>
      <c r="G104" s="112">
        <v>84387.16</v>
      </c>
      <c r="H104" s="112">
        <v>161956</v>
      </c>
      <c r="I104" s="112">
        <v>161956</v>
      </c>
      <c r="J104" s="47">
        <f t="shared" si="7"/>
        <v>0</v>
      </c>
      <c r="K104" s="47">
        <f t="shared" si="8"/>
        <v>84387.16</v>
      </c>
    </row>
    <row r="105" spans="1:11" ht="15" hidden="1" customHeight="1" x14ac:dyDescent="0.3">
      <c r="A105" s="18">
        <v>1018</v>
      </c>
      <c r="B105" s="21" t="s">
        <v>267</v>
      </c>
      <c r="C105" s="4" t="s">
        <v>46</v>
      </c>
      <c r="D105" s="4" t="s">
        <v>268</v>
      </c>
      <c r="E105" s="73" t="s">
        <v>185</v>
      </c>
      <c r="F105" s="73" t="s">
        <v>269</v>
      </c>
      <c r="G105" s="112">
        <v>72805.119999999995</v>
      </c>
      <c r="H105" s="112">
        <v>0</v>
      </c>
      <c r="I105" s="112">
        <v>0</v>
      </c>
      <c r="J105" s="112">
        <v>0</v>
      </c>
      <c r="K105" s="112">
        <f t="shared" ref="K105:K118" si="9">G105-J105</f>
        <v>72805.119999999995</v>
      </c>
    </row>
    <row r="106" spans="1:11" ht="15" hidden="1" customHeight="1" x14ac:dyDescent="0.3">
      <c r="A106" s="18">
        <v>2021</v>
      </c>
      <c r="B106" s="21" t="s">
        <v>182</v>
      </c>
      <c r="C106" s="4" t="s">
        <v>46</v>
      </c>
      <c r="D106" s="4" t="s">
        <v>268</v>
      </c>
      <c r="E106" s="73" t="s">
        <v>185</v>
      </c>
      <c r="F106" s="73" t="s">
        <v>269</v>
      </c>
      <c r="G106" s="112">
        <v>18201.28</v>
      </c>
      <c r="H106" s="46">
        <v>16179</v>
      </c>
      <c r="I106" s="112">
        <v>16179</v>
      </c>
      <c r="J106" s="112">
        <v>0</v>
      </c>
      <c r="K106" s="112">
        <f t="shared" si="9"/>
        <v>18201.28</v>
      </c>
    </row>
    <row r="107" spans="1:11" ht="15" hidden="1" customHeight="1" x14ac:dyDescent="0.3">
      <c r="A107" s="18">
        <v>363</v>
      </c>
      <c r="B107" s="21" t="s">
        <v>188</v>
      </c>
      <c r="C107" s="4" t="s">
        <v>46</v>
      </c>
      <c r="D107" s="4" t="s">
        <v>268</v>
      </c>
      <c r="E107" s="73" t="s">
        <v>185</v>
      </c>
      <c r="F107" s="73" t="s">
        <v>269</v>
      </c>
      <c r="G107" s="112">
        <v>512580.79</v>
      </c>
      <c r="H107" s="46">
        <v>1355017.15</v>
      </c>
      <c r="I107" s="112">
        <v>458200</v>
      </c>
      <c r="J107" s="112">
        <v>896817.15</v>
      </c>
      <c r="K107" s="112">
        <f t="shared" si="9"/>
        <v>-384236.36000000004</v>
      </c>
    </row>
    <row r="108" spans="1:11" ht="15" hidden="1" customHeight="1" x14ac:dyDescent="0.3">
      <c r="A108" s="18">
        <v>298</v>
      </c>
      <c r="B108" s="21" t="s">
        <v>191</v>
      </c>
      <c r="C108" s="4" t="s">
        <v>46</v>
      </c>
      <c r="D108" s="4" t="s">
        <v>268</v>
      </c>
      <c r="E108" s="73" t="s">
        <v>185</v>
      </c>
      <c r="F108" s="73" t="s">
        <v>269</v>
      </c>
      <c r="G108" s="112">
        <v>0</v>
      </c>
      <c r="H108" s="112">
        <v>0</v>
      </c>
      <c r="I108" s="112">
        <v>0</v>
      </c>
      <c r="J108" s="112">
        <v>0</v>
      </c>
      <c r="K108" s="112">
        <f t="shared" si="9"/>
        <v>0</v>
      </c>
    </row>
    <row r="109" spans="1:11" ht="15" hidden="1" customHeight="1" x14ac:dyDescent="0.3">
      <c r="A109" s="18">
        <v>501</v>
      </c>
      <c r="B109" s="21" t="s">
        <v>198</v>
      </c>
      <c r="C109" s="4" t="s">
        <v>46</v>
      </c>
      <c r="D109" s="4" t="s">
        <v>268</v>
      </c>
      <c r="E109" s="73" t="s">
        <v>185</v>
      </c>
      <c r="F109" s="73" t="s">
        <v>269</v>
      </c>
      <c r="G109" s="112">
        <v>1046520.91</v>
      </c>
      <c r="H109" s="46">
        <v>1099912.49</v>
      </c>
      <c r="I109" s="112">
        <v>663520</v>
      </c>
      <c r="J109" s="112">
        <v>436392.49</v>
      </c>
      <c r="K109" s="112">
        <f t="shared" si="9"/>
        <v>610128.42000000004</v>
      </c>
    </row>
    <row r="110" spans="1:11" ht="15" hidden="1" customHeight="1" x14ac:dyDescent="0.3">
      <c r="A110" s="18">
        <v>1038</v>
      </c>
      <c r="B110" s="21" t="s">
        <v>270</v>
      </c>
      <c r="C110" s="4" t="s">
        <v>46</v>
      </c>
      <c r="D110" s="4" t="s">
        <v>268</v>
      </c>
      <c r="E110" s="73" t="s">
        <v>185</v>
      </c>
      <c r="F110" s="73" t="s">
        <v>269</v>
      </c>
      <c r="G110" s="123">
        <v>72805.13</v>
      </c>
      <c r="H110" s="112">
        <v>0</v>
      </c>
      <c r="I110" s="112">
        <v>0</v>
      </c>
      <c r="J110" s="112">
        <v>0</v>
      </c>
      <c r="K110" s="112">
        <f t="shared" si="9"/>
        <v>72805.13</v>
      </c>
    </row>
    <row r="111" spans="1:11" ht="15" hidden="1" customHeight="1" x14ac:dyDescent="0.3">
      <c r="A111" s="18">
        <v>103</v>
      </c>
      <c r="B111" s="21" t="s">
        <v>201</v>
      </c>
      <c r="C111" s="4" t="s">
        <v>46</v>
      </c>
      <c r="D111" s="4" t="s">
        <v>268</v>
      </c>
      <c r="E111" s="73" t="s">
        <v>185</v>
      </c>
      <c r="F111" s="73" t="s">
        <v>269</v>
      </c>
      <c r="G111" s="124">
        <v>288029.13</v>
      </c>
      <c r="H111" s="46">
        <v>293480</v>
      </c>
      <c r="I111" s="112">
        <v>0</v>
      </c>
      <c r="J111" s="265">
        <v>293480</v>
      </c>
      <c r="K111" s="112">
        <f t="shared" si="9"/>
        <v>-5450.8699999999953</v>
      </c>
    </row>
    <row r="112" spans="1:11" ht="15" hidden="1" customHeight="1" x14ac:dyDescent="0.3">
      <c r="A112" s="18">
        <v>168</v>
      </c>
      <c r="B112" s="21" t="s">
        <v>206</v>
      </c>
      <c r="C112" s="4" t="s">
        <v>46</v>
      </c>
      <c r="D112" s="4" t="s">
        <v>268</v>
      </c>
      <c r="E112" s="73" t="s">
        <v>185</v>
      </c>
      <c r="F112" s="73" t="s">
        <v>269</v>
      </c>
      <c r="G112" s="112">
        <v>0</v>
      </c>
      <c r="H112" s="112">
        <v>0</v>
      </c>
      <c r="I112" s="112">
        <v>0</v>
      </c>
      <c r="J112" s="112">
        <v>0</v>
      </c>
      <c r="K112" s="112">
        <f t="shared" si="9"/>
        <v>0</v>
      </c>
    </row>
    <row r="113" spans="1:11" ht="15" hidden="1" customHeight="1" x14ac:dyDescent="0.3">
      <c r="A113" s="18">
        <v>1318</v>
      </c>
      <c r="B113" s="21" t="s">
        <v>209</v>
      </c>
      <c r="C113" s="4" t="s">
        <v>46</v>
      </c>
      <c r="D113" s="4" t="s">
        <v>268</v>
      </c>
      <c r="E113" s="73" t="s">
        <v>185</v>
      </c>
      <c r="F113" s="73" t="s">
        <v>269</v>
      </c>
      <c r="G113" s="112">
        <v>24268.37</v>
      </c>
      <c r="H113" s="46">
        <v>25493.39</v>
      </c>
      <c r="I113" s="112">
        <v>0</v>
      </c>
      <c r="J113" s="112">
        <v>25493.39</v>
      </c>
      <c r="K113" s="112">
        <f t="shared" si="9"/>
        <v>-1225.0200000000004</v>
      </c>
    </row>
    <row r="114" spans="1:11" ht="15" hidden="1" customHeight="1" x14ac:dyDescent="0.3">
      <c r="A114" s="18">
        <v>436</v>
      </c>
      <c r="B114" s="21" t="s">
        <v>216</v>
      </c>
      <c r="C114" s="4" t="s">
        <v>46</v>
      </c>
      <c r="D114" s="4" t="s">
        <v>268</v>
      </c>
      <c r="E114" s="73" t="s">
        <v>185</v>
      </c>
      <c r="F114" s="73" t="s">
        <v>269</v>
      </c>
      <c r="G114" s="112">
        <v>1199467.08</v>
      </c>
      <c r="H114" s="46">
        <v>1320000</v>
      </c>
      <c r="I114" s="112">
        <v>0</v>
      </c>
      <c r="J114" s="112">
        <v>1320000</v>
      </c>
      <c r="K114" s="112">
        <f t="shared" si="9"/>
        <v>-120532.91999999993</v>
      </c>
    </row>
    <row r="115" spans="1:11" ht="15" hidden="1" customHeight="1" x14ac:dyDescent="0.3">
      <c r="A115" s="18">
        <v>233</v>
      </c>
      <c r="B115" s="21" t="s">
        <v>219</v>
      </c>
      <c r="C115" s="4" t="s">
        <v>46</v>
      </c>
      <c r="D115" s="4" t="s">
        <v>268</v>
      </c>
      <c r="E115" s="73" t="s">
        <v>185</v>
      </c>
      <c r="F115" s="73" t="s">
        <v>269</v>
      </c>
      <c r="G115" s="112">
        <v>0</v>
      </c>
      <c r="H115" s="46">
        <v>0</v>
      </c>
      <c r="I115" s="112">
        <v>0</v>
      </c>
      <c r="J115" s="112">
        <v>0</v>
      </c>
      <c r="K115" s="112">
        <f t="shared" si="9"/>
        <v>0</v>
      </c>
    </row>
    <row r="116" spans="1:11" ht="15" hidden="1" customHeight="1" x14ac:dyDescent="0.3">
      <c r="A116" s="18">
        <v>2040</v>
      </c>
      <c r="B116" s="21" t="s">
        <v>225</v>
      </c>
      <c r="C116" s="4" t="s">
        <v>46</v>
      </c>
      <c r="D116" s="4" t="s">
        <v>268</v>
      </c>
      <c r="E116" s="73" t="s">
        <v>185</v>
      </c>
      <c r="F116" s="73" t="s">
        <v>269</v>
      </c>
      <c r="G116" s="112">
        <v>18201.28</v>
      </c>
      <c r="H116" s="46">
        <v>24821</v>
      </c>
      <c r="I116" s="112">
        <v>24821</v>
      </c>
      <c r="J116" s="112">
        <v>0</v>
      </c>
      <c r="K116" s="112">
        <f t="shared" si="9"/>
        <v>18201.28</v>
      </c>
    </row>
    <row r="117" spans="1:11" ht="15" hidden="1" customHeight="1" x14ac:dyDescent="0.3">
      <c r="A117" s="18">
        <v>608</v>
      </c>
      <c r="B117" s="21" t="s">
        <v>271</v>
      </c>
      <c r="C117" s="4" t="s">
        <v>46</v>
      </c>
      <c r="D117" s="4" t="s">
        <v>268</v>
      </c>
      <c r="E117" s="73" t="s">
        <v>185</v>
      </c>
      <c r="F117" s="73" t="s">
        <v>269</v>
      </c>
      <c r="G117" s="123">
        <v>314572.19</v>
      </c>
      <c r="H117" s="46">
        <v>208800</v>
      </c>
      <c r="I117" s="112">
        <v>0</v>
      </c>
      <c r="J117" s="265">
        <v>208800</v>
      </c>
      <c r="K117" s="112">
        <f t="shared" si="9"/>
        <v>105772.19</v>
      </c>
    </row>
    <row r="118" spans="1:11" ht="15" hidden="1" customHeight="1" x14ac:dyDescent="0.3">
      <c r="A118" s="18">
        <v>998</v>
      </c>
      <c r="B118" s="21" t="s">
        <v>272</v>
      </c>
      <c r="C118" s="4" t="s">
        <v>46</v>
      </c>
      <c r="D118" s="4" t="s">
        <v>268</v>
      </c>
      <c r="E118" s="73" t="s">
        <v>185</v>
      </c>
      <c r="F118" s="73" t="s">
        <v>269</v>
      </c>
      <c r="G118" s="124">
        <v>72805.119999999995</v>
      </c>
      <c r="H118" s="46">
        <v>0</v>
      </c>
      <c r="I118" s="112">
        <v>0</v>
      </c>
      <c r="J118" s="112">
        <v>0</v>
      </c>
      <c r="K118" s="112">
        <f t="shared" si="9"/>
        <v>72805.119999999995</v>
      </c>
    </row>
    <row r="119" spans="1:11" ht="15" hidden="1" customHeight="1" x14ac:dyDescent="0.3">
      <c r="A119" s="18">
        <v>2398</v>
      </c>
      <c r="B119" s="21" t="s">
        <v>182</v>
      </c>
      <c r="C119" s="4" t="s">
        <v>46</v>
      </c>
      <c r="D119" s="4" t="s">
        <v>273</v>
      </c>
      <c r="E119" s="73" t="s">
        <v>274</v>
      </c>
      <c r="F119" s="67" t="s">
        <v>275</v>
      </c>
      <c r="G119" s="395" t="s">
        <v>737</v>
      </c>
      <c r="H119" s="395" t="s">
        <v>738</v>
      </c>
      <c r="I119" s="395" t="s">
        <v>222</v>
      </c>
      <c r="J119" s="396" t="s">
        <v>738</v>
      </c>
      <c r="K119" s="396" t="s">
        <v>222</v>
      </c>
    </row>
    <row r="120" spans="1:11" ht="15" hidden="1" customHeight="1" x14ac:dyDescent="0.3">
      <c r="A120" s="18">
        <v>364</v>
      </c>
      <c r="B120" s="21" t="s">
        <v>188</v>
      </c>
      <c r="C120" s="4" t="s">
        <v>46</v>
      </c>
      <c r="D120" s="4" t="s">
        <v>273</v>
      </c>
      <c r="E120" s="74" t="s">
        <v>274</v>
      </c>
      <c r="F120" s="69" t="s">
        <v>275</v>
      </c>
      <c r="G120" s="397" t="s">
        <v>739</v>
      </c>
      <c r="H120" s="398" t="s">
        <v>740</v>
      </c>
      <c r="I120" s="398" t="s">
        <v>222</v>
      </c>
      <c r="J120" s="399" t="s">
        <v>740</v>
      </c>
      <c r="K120" s="400" t="s">
        <v>741</v>
      </c>
    </row>
    <row r="121" spans="1:11" ht="15" hidden="1" customHeight="1" x14ac:dyDescent="0.3">
      <c r="A121" s="18">
        <v>299</v>
      </c>
      <c r="B121" s="21" t="s">
        <v>191</v>
      </c>
      <c r="C121" s="4" t="s">
        <v>46</v>
      </c>
      <c r="D121" s="4" t="s">
        <v>273</v>
      </c>
      <c r="E121" s="74" t="s">
        <v>274</v>
      </c>
      <c r="F121" s="69" t="s">
        <v>275</v>
      </c>
      <c r="G121" s="398" t="s">
        <v>742</v>
      </c>
      <c r="H121" s="398" t="s">
        <v>743</v>
      </c>
      <c r="I121" s="398" t="s">
        <v>222</v>
      </c>
      <c r="J121" s="399" t="s">
        <v>743</v>
      </c>
      <c r="K121" s="401" t="s">
        <v>744</v>
      </c>
    </row>
    <row r="122" spans="1:11" ht="15" hidden="1" customHeight="1" x14ac:dyDescent="0.3">
      <c r="A122" s="18">
        <v>766</v>
      </c>
      <c r="B122" s="21" t="s">
        <v>284</v>
      </c>
      <c r="C122" s="4" t="s">
        <v>46</v>
      </c>
      <c r="D122" s="4" t="s">
        <v>273</v>
      </c>
      <c r="E122" s="74" t="s">
        <v>274</v>
      </c>
      <c r="F122" s="69" t="s">
        <v>275</v>
      </c>
      <c r="G122" s="398" t="s">
        <v>745</v>
      </c>
      <c r="H122" s="398" t="s">
        <v>746</v>
      </c>
      <c r="I122" s="398" t="s">
        <v>746</v>
      </c>
      <c r="J122" s="399" t="s">
        <v>222</v>
      </c>
      <c r="K122" s="399" t="s">
        <v>745</v>
      </c>
    </row>
    <row r="123" spans="1:11" ht="15" hidden="1" customHeight="1" x14ac:dyDescent="0.3">
      <c r="A123" s="18">
        <v>502</v>
      </c>
      <c r="B123" s="21" t="s">
        <v>198</v>
      </c>
      <c r="C123" s="4" t="s">
        <v>46</v>
      </c>
      <c r="D123" s="4" t="s">
        <v>273</v>
      </c>
      <c r="E123" s="74" t="s">
        <v>274</v>
      </c>
      <c r="F123" s="69" t="s">
        <v>275</v>
      </c>
      <c r="G123" s="398" t="s">
        <v>747</v>
      </c>
      <c r="H123" s="398" t="s">
        <v>748</v>
      </c>
      <c r="I123" s="398" t="s">
        <v>222</v>
      </c>
      <c r="J123" s="399" t="s">
        <v>748</v>
      </c>
      <c r="K123" s="399" t="s">
        <v>749</v>
      </c>
    </row>
    <row r="124" spans="1:11" ht="15" hidden="1" customHeight="1" x14ac:dyDescent="0.3">
      <c r="A124" s="18">
        <v>104</v>
      </c>
      <c r="B124" s="21" t="s">
        <v>201</v>
      </c>
      <c r="C124" s="4" t="s">
        <v>46</v>
      </c>
      <c r="D124" s="4" t="s">
        <v>273</v>
      </c>
      <c r="E124" s="74" t="s">
        <v>274</v>
      </c>
      <c r="F124" s="69" t="s">
        <v>275</v>
      </c>
      <c r="G124" s="398" t="s">
        <v>750</v>
      </c>
      <c r="H124" s="398" t="s">
        <v>222</v>
      </c>
      <c r="I124" s="398" t="s">
        <v>222</v>
      </c>
      <c r="J124" s="399" t="s">
        <v>222</v>
      </c>
      <c r="K124" s="399" t="s">
        <v>750</v>
      </c>
    </row>
    <row r="125" spans="1:11" ht="15" hidden="1" customHeight="1" x14ac:dyDescent="0.3">
      <c r="A125" s="18">
        <v>169</v>
      </c>
      <c r="B125" s="21" t="s">
        <v>206</v>
      </c>
      <c r="C125" s="4" t="s">
        <v>46</v>
      </c>
      <c r="D125" s="4" t="s">
        <v>273</v>
      </c>
      <c r="E125" s="74" t="s">
        <v>274</v>
      </c>
      <c r="F125" s="69" t="s">
        <v>275</v>
      </c>
      <c r="G125" s="398" t="s">
        <v>751</v>
      </c>
      <c r="H125" s="398" t="s">
        <v>752</v>
      </c>
      <c r="I125" s="398" t="s">
        <v>222</v>
      </c>
      <c r="J125" s="398" t="s">
        <v>752</v>
      </c>
      <c r="K125" s="112" t="s">
        <v>753</v>
      </c>
    </row>
    <row r="126" spans="1:11" ht="15" hidden="1" customHeight="1" x14ac:dyDescent="0.3">
      <c r="A126" s="18">
        <v>1698</v>
      </c>
      <c r="B126" s="21" t="s">
        <v>209</v>
      </c>
      <c r="C126" s="4" t="s">
        <v>46</v>
      </c>
      <c r="D126" s="4" t="s">
        <v>273</v>
      </c>
      <c r="E126" s="74" t="s">
        <v>274</v>
      </c>
      <c r="F126" s="69" t="s">
        <v>275</v>
      </c>
      <c r="G126" s="398" t="s">
        <v>754</v>
      </c>
      <c r="H126" s="398" t="s">
        <v>222</v>
      </c>
      <c r="I126" s="398" t="s">
        <v>222</v>
      </c>
      <c r="J126" s="399" t="s">
        <v>222</v>
      </c>
      <c r="K126" s="399" t="s">
        <v>754</v>
      </c>
    </row>
    <row r="127" spans="1:11" ht="15" hidden="1" customHeight="1" x14ac:dyDescent="0.3">
      <c r="A127" s="18">
        <v>437</v>
      </c>
      <c r="B127" s="21" t="s">
        <v>216</v>
      </c>
      <c r="C127" s="4" t="s">
        <v>46</v>
      </c>
      <c r="D127" s="4" t="s">
        <v>273</v>
      </c>
      <c r="E127" s="74" t="s">
        <v>274</v>
      </c>
      <c r="F127" s="69" t="s">
        <v>275</v>
      </c>
      <c r="G127" s="398" t="s">
        <v>755</v>
      </c>
      <c r="H127" s="398" t="s">
        <v>756</v>
      </c>
      <c r="I127" s="398" t="s">
        <v>222</v>
      </c>
      <c r="J127" s="399" t="s">
        <v>756</v>
      </c>
      <c r="K127" s="401" t="s">
        <v>757</v>
      </c>
    </row>
    <row r="128" spans="1:11" ht="15" hidden="1" customHeight="1" x14ac:dyDescent="0.3">
      <c r="A128" s="18">
        <v>234</v>
      </c>
      <c r="B128" s="21" t="s">
        <v>219</v>
      </c>
      <c r="C128" s="4" t="s">
        <v>46</v>
      </c>
      <c r="D128" s="4" t="s">
        <v>273</v>
      </c>
      <c r="E128" s="74" t="s">
        <v>274</v>
      </c>
      <c r="F128" s="69" t="s">
        <v>275</v>
      </c>
      <c r="G128" s="398" t="s">
        <v>758</v>
      </c>
      <c r="H128" s="398" t="s">
        <v>759</v>
      </c>
      <c r="I128" s="398" t="s">
        <v>222</v>
      </c>
      <c r="J128" s="399" t="s">
        <v>759</v>
      </c>
      <c r="K128" s="401" t="s">
        <v>760</v>
      </c>
    </row>
    <row r="129" spans="1:11" ht="15" hidden="1" customHeight="1" x14ac:dyDescent="0.3">
      <c r="A129" s="18">
        <v>2198</v>
      </c>
      <c r="B129" s="21" t="s">
        <v>225</v>
      </c>
      <c r="C129" s="4" t="s">
        <v>46</v>
      </c>
      <c r="D129" s="4" t="s">
        <v>273</v>
      </c>
      <c r="E129" s="74" t="s">
        <v>274</v>
      </c>
      <c r="F129" s="69" t="s">
        <v>275</v>
      </c>
      <c r="G129" s="398" t="s">
        <v>761</v>
      </c>
      <c r="H129" s="398" t="s">
        <v>222</v>
      </c>
      <c r="I129" s="398" t="s">
        <v>222</v>
      </c>
      <c r="J129" s="399" t="s">
        <v>222</v>
      </c>
      <c r="K129" s="399" t="s">
        <v>761</v>
      </c>
    </row>
    <row r="130" spans="1:11" ht="15" hidden="1" customHeight="1" x14ac:dyDescent="0.3">
      <c r="A130" s="18">
        <v>1979</v>
      </c>
      <c r="B130" s="21" t="s">
        <v>182</v>
      </c>
      <c r="C130" s="4" t="s">
        <v>46</v>
      </c>
      <c r="D130" s="4" t="s">
        <v>303</v>
      </c>
      <c r="E130" s="4" t="s">
        <v>192</v>
      </c>
      <c r="F130" s="4" t="s">
        <v>304</v>
      </c>
      <c r="G130" s="50">
        <v>8408.9699999999993</v>
      </c>
      <c r="H130" s="46">
        <v>11212</v>
      </c>
      <c r="I130" s="50">
        <v>11212</v>
      </c>
      <c r="J130" s="47">
        <f t="shared" ref="J130:J140" si="10">+H130-I130</f>
        <v>0</v>
      </c>
      <c r="K130" s="47">
        <f>+G130-J130</f>
        <v>8408.9699999999993</v>
      </c>
    </row>
    <row r="131" spans="1:11" ht="15" hidden="1" customHeight="1" x14ac:dyDescent="0.3">
      <c r="A131" s="18">
        <v>368</v>
      </c>
      <c r="B131" s="21" t="s">
        <v>188</v>
      </c>
      <c r="C131" s="4" t="s">
        <v>46</v>
      </c>
      <c r="D131" s="4" t="s">
        <v>303</v>
      </c>
      <c r="E131" s="4" t="s">
        <v>192</v>
      </c>
      <c r="F131" s="4" t="s">
        <v>304</v>
      </c>
      <c r="G131" s="50">
        <v>510658.85</v>
      </c>
      <c r="H131" s="46">
        <v>506160.43</v>
      </c>
      <c r="I131" s="50">
        <v>0</v>
      </c>
      <c r="J131" s="47">
        <f t="shared" si="10"/>
        <v>506160.43</v>
      </c>
      <c r="K131" s="47">
        <f>+G131-J131</f>
        <v>4498.4199999999837</v>
      </c>
    </row>
    <row r="132" spans="1:11" ht="15" hidden="1" customHeight="1" x14ac:dyDescent="0.3">
      <c r="A132" s="18">
        <v>303</v>
      </c>
      <c r="B132" s="21" t="s">
        <v>191</v>
      </c>
      <c r="C132" s="4" t="s">
        <v>46</v>
      </c>
      <c r="D132" s="4" t="s">
        <v>303</v>
      </c>
      <c r="E132" s="4" t="s">
        <v>192</v>
      </c>
      <c r="F132" s="4" t="s">
        <v>304</v>
      </c>
      <c r="G132" s="50">
        <v>141261.67000000001</v>
      </c>
      <c r="H132" s="46">
        <v>148371.07999999999</v>
      </c>
      <c r="I132" s="50">
        <v>148371.07999999999</v>
      </c>
      <c r="J132" s="47">
        <f t="shared" si="10"/>
        <v>0</v>
      </c>
      <c r="K132" s="47">
        <f>+G132-J132</f>
        <v>141261.67000000001</v>
      </c>
    </row>
    <row r="133" spans="1:11" ht="15" hidden="1" customHeight="1" x14ac:dyDescent="0.3">
      <c r="A133" s="18">
        <v>506</v>
      </c>
      <c r="B133" s="21" t="s">
        <v>198</v>
      </c>
      <c r="C133" s="4" t="s">
        <v>46</v>
      </c>
      <c r="D133" s="4" t="s">
        <v>303</v>
      </c>
      <c r="E133" s="4" t="s">
        <v>192</v>
      </c>
      <c r="F133" s="4" t="s">
        <v>304</v>
      </c>
      <c r="G133" s="50">
        <v>351810.57509999996</v>
      </c>
      <c r="H133" s="46">
        <v>385171.39</v>
      </c>
      <c r="I133" s="50">
        <v>0</v>
      </c>
      <c r="J133" s="47">
        <f t="shared" si="10"/>
        <v>385171.39</v>
      </c>
      <c r="K133" s="208">
        <v>0</v>
      </c>
    </row>
    <row r="134" spans="1:11" ht="15" hidden="1" customHeight="1" x14ac:dyDescent="0.3">
      <c r="A134" s="18">
        <v>108</v>
      </c>
      <c r="B134" s="21" t="s">
        <v>201</v>
      </c>
      <c r="C134" s="4" t="s">
        <v>46</v>
      </c>
      <c r="D134" s="4" t="s">
        <v>303</v>
      </c>
      <c r="E134" s="4" t="s">
        <v>192</v>
      </c>
      <c r="F134" s="4" t="s">
        <v>304</v>
      </c>
      <c r="G134" s="50">
        <v>153100.37</v>
      </c>
      <c r="H134" s="46">
        <v>155206.18</v>
      </c>
      <c r="I134" s="50">
        <v>134979.59</v>
      </c>
      <c r="J134" s="47">
        <f t="shared" si="10"/>
        <v>20226.589999999997</v>
      </c>
      <c r="K134" s="47">
        <f t="shared" ref="K134:K140" si="11">+G134-J134</f>
        <v>132873.78</v>
      </c>
    </row>
    <row r="135" spans="1:11" ht="15" hidden="1" customHeight="1" x14ac:dyDescent="0.3">
      <c r="A135" s="18">
        <v>173</v>
      </c>
      <c r="B135" s="21" t="s">
        <v>206</v>
      </c>
      <c r="C135" s="4" t="s">
        <v>46</v>
      </c>
      <c r="D135" s="4" t="s">
        <v>303</v>
      </c>
      <c r="E135" s="4" t="s">
        <v>192</v>
      </c>
      <c r="F135" s="4" t="s">
        <v>304</v>
      </c>
      <c r="G135" s="50">
        <v>201654</v>
      </c>
      <c r="H135" s="46">
        <v>0</v>
      </c>
      <c r="I135" s="50">
        <v>0</v>
      </c>
      <c r="J135" s="47">
        <f t="shared" si="10"/>
        <v>0</v>
      </c>
      <c r="K135" s="47">
        <f t="shared" si="11"/>
        <v>201654</v>
      </c>
    </row>
    <row r="136" spans="1:11" ht="15" hidden="1" customHeight="1" x14ac:dyDescent="0.3">
      <c r="A136" s="18">
        <v>394</v>
      </c>
      <c r="B136" s="21" t="s">
        <v>305</v>
      </c>
      <c r="C136" s="4" t="s">
        <v>46</v>
      </c>
      <c r="D136" s="4" t="s">
        <v>303</v>
      </c>
      <c r="E136" s="4" t="s">
        <v>192</v>
      </c>
      <c r="F136" s="4" t="s">
        <v>304</v>
      </c>
      <c r="G136" s="50">
        <v>150552.81</v>
      </c>
      <c r="H136" s="46">
        <v>155367.32999999999</v>
      </c>
      <c r="I136" s="50">
        <v>22668.6</v>
      </c>
      <c r="J136" s="47">
        <f t="shared" si="10"/>
        <v>132698.72999999998</v>
      </c>
      <c r="K136" s="47">
        <f t="shared" si="11"/>
        <v>17854.080000000016</v>
      </c>
    </row>
    <row r="137" spans="1:11" ht="15" hidden="1" customHeight="1" x14ac:dyDescent="0.3">
      <c r="A137" s="18">
        <v>1458</v>
      </c>
      <c r="B137" s="21" t="s">
        <v>209</v>
      </c>
      <c r="C137" s="4" t="s">
        <v>46</v>
      </c>
      <c r="D137" s="4" t="s">
        <v>303</v>
      </c>
      <c r="E137" s="4" t="s">
        <v>192</v>
      </c>
      <c r="F137" s="4" t="s">
        <v>304</v>
      </c>
      <c r="G137" s="50">
        <v>12038.8</v>
      </c>
      <c r="H137" s="46">
        <v>0</v>
      </c>
      <c r="I137" s="50">
        <v>0</v>
      </c>
      <c r="J137" s="47">
        <f t="shared" si="10"/>
        <v>0</v>
      </c>
      <c r="K137" s="47">
        <f t="shared" si="11"/>
        <v>12038.8</v>
      </c>
    </row>
    <row r="138" spans="1:11" ht="15" hidden="1" customHeight="1" x14ac:dyDescent="0.3">
      <c r="A138" s="18">
        <v>441</v>
      </c>
      <c r="B138" s="21" t="s">
        <v>216</v>
      </c>
      <c r="C138" s="4" t="s">
        <v>46</v>
      </c>
      <c r="D138" s="4" t="s">
        <v>303</v>
      </c>
      <c r="E138" s="4" t="s">
        <v>192</v>
      </c>
      <c r="F138" s="4" t="s">
        <v>304</v>
      </c>
      <c r="G138" s="50">
        <v>449816.97</v>
      </c>
      <c r="H138" s="46">
        <v>604565.41</v>
      </c>
      <c r="I138" s="50">
        <v>604565.41</v>
      </c>
      <c r="J138" s="47">
        <f t="shared" si="10"/>
        <v>0</v>
      </c>
      <c r="K138" s="47">
        <f t="shared" si="11"/>
        <v>449816.97</v>
      </c>
    </row>
    <row r="139" spans="1:11" ht="15" hidden="1" customHeight="1" x14ac:dyDescent="0.3">
      <c r="A139" s="18">
        <v>238</v>
      </c>
      <c r="B139" s="21" t="s">
        <v>219</v>
      </c>
      <c r="C139" s="4" t="s">
        <v>46</v>
      </c>
      <c r="D139" s="4" t="s">
        <v>303</v>
      </c>
      <c r="E139" s="4" t="s">
        <v>192</v>
      </c>
      <c r="F139" s="4" t="s">
        <v>304</v>
      </c>
      <c r="G139" s="50">
        <v>153100.37</v>
      </c>
      <c r="H139" s="46">
        <v>213630</v>
      </c>
      <c r="I139" s="50">
        <v>160000</v>
      </c>
      <c r="J139" s="47">
        <f t="shared" si="10"/>
        <v>53630</v>
      </c>
      <c r="K139" s="47">
        <f t="shared" si="11"/>
        <v>99470.37</v>
      </c>
    </row>
    <row r="140" spans="1:11" ht="15" hidden="1" customHeight="1" x14ac:dyDescent="0.3">
      <c r="A140" s="18">
        <v>1960</v>
      </c>
      <c r="B140" s="21" t="s">
        <v>225</v>
      </c>
      <c r="C140" s="4" t="s">
        <v>46</v>
      </c>
      <c r="D140" s="4" t="s">
        <v>303</v>
      </c>
      <c r="E140" s="4" t="s">
        <v>192</v>
      </c>
      <c r="F140" s="4" t="s">
        <v>304</v>
      </c>
      <c r="G140" s="50">
        <v>8408.9699999999993</v>
      </c>
      <c r="H140" s="46">
        <v>0</v>
      </c>
      <c r="I140" s="50">
        <v>0</v>
      </c>
      <c r="J140" s="47">
        <f t="shared" si="10"/>
        <v>0</v>
      </c>
      <c r="K140" s="47">
        <f t="shared" si="11"/>
        <v>8408.9699999999993</v>
      </c>
    </row>
    <row r="141" spans="1:11" ht="15" hidden="1" customHeight="1" x14ac:dyDescent="0.3">
      <c r="A141" s="18">
        <v>1945</v>
      </c>
      <c r="B141" s="21" t="s">
        <v>182</v>
      </c>
      <c r="C141" s="4" t="s">
        <v>46</v>
      </c>
      <c r="D141" s="4" t="s">
        <v>306</v>
      </c>
      <c r="E141" s="65" t="s">
        <v>226</v>
      </c>
      <c r="F141" s="276" t="s">
        <v>307</v>
      </c>
      <c r="G141" s="277">
        <v>18025.580000000002</v>
      </c>
      <c r="H141" s="108">
        <v>24035</v>
      </c>
      <c r="I141" s="112">
        <v>0</v>
      </c>
      <c r="J141" s="112">
        <f>H141-I141</f>
        <v>24035</v>
      </c>
      <c r="K141" s="278">
        <f>(IF(G141-J141&gt;0,G141-J141,0))</f>
        <v>0</v>
      </c>
    </row>
    <row r="142" spans="1:11" ht="15" hidden="1" customHeight="1" x14ac:dyDescent="0.3">
      <c r="A142" s="18">
        <v>369</v>
      </c>
      <c r="B142" s="21" t="s">
        <v>188</v>
      </c>
      <c r="C142" s="4" t="s">
        <v>46</v>
      </c>
      <c r="D142" s="4" t="s">
        <v>306</v>
      </c>
      <c r="E142" s="66" t="s">
        <v>226</v>
      </c>
      <c r="F142" s="167" t="s">
        <v>307</v>
      </c>
      <c r="G142" s="277">
        <v>821867.15</v>
      </c>
      <c r="H142" s="109">
        <v>842725.87</v>
      </c>
      <c r="I142" s="279">
        <v>0</v>
      </c>
      <c r="J142" s="112">
        <f t="shared" ref="J142:J151" si="12">H142-I142</f>
        <v>842725.87</v>
      </c>
      <c r="K142" s="278">
        <f>(IF(G142-J142&gt;0,G142-J142,0))</f>
        <v>0</v>
      </c>
    </row>
    <row r="143" spans="1:11" ht="15" hidden="1" customHeight="1" x14ac:dyDescent="0.3">
      <c r="A143" s="18">
        <v>304</v>
      </c>
      <c r="B143" s="21" t="s">
        <v>191</v>
      </c>
      <c r="C143" s="4" t="s">
        <v>46</v>
      </c>
      <c r="D143" s="4" t="s">
        <v>306</v>
      </c>
      <c r="E143" s="66" t="s">
        <v>226</v>
      </c>
      <c r="F143" s="167" t="s">
        <v>307</v>
      </c>
      <c r="G143" s="277">
        <v>326810.84000000003</v>
      </c>
      <c r="H143" s="109">
        <v>359762.13</v>
      </c>
      <c r="I143" s="279">
        <v>0</v>
      </c>
      <c r="J143" s="112">
        <f t="shared" si="12"/>
        <v>359762.13</v>
      </c>
      <c r="K143" s="278">
        <f>(IF(G143-J143&gt;0,G143-J143,0))</f>
        <v>0</v>
      </c>
    </row>
    <row r="144" spans="1:11" ht="15" hidden="1" customHeight="1" x14ac:dyDescent="0.3">
      <c r="A144" s="18">
        <v>780</v>
      </c>
      <c r="B144" s="21" t="s">
        <v>308</v>
      </c>
      <c r="C144" s="4" t="s">
        <v>46</v>
      </c>
      <c r="D144" s="4" t="s">
        <v>306</v>
      </c>
      <c r="E144" s="66" t="s">
        <v>226</v>
      </c>
      <c r="F144" s="167" t="s">
        <v>307</v>
      </c>
      <c r="G144" s="277">
        <v>338671.15</v>
      </c>
      <c r="H144" s="109">
        <v>348059.44</v>
      </c>
      <c r="I144" s="279">
        <v>0</v>
      </c>
      <c r="J144" s="112">
        <f t="shared" si="12"/>
        <v>348059.44</v>
      </c>
      <c r="K144" s="278">
        <f t="shared" ref="K144:K151" si="13">(IF(G144-J144&gt;0,G144-J144,0))</f>
        <v>0</v>
      </c>
    </row>
    <row r="145" spans="1:11" ht="15" hidden="1" customHeight="1" x14ac:dyDescent="0.3">
      <c r="A145" s="18">
        <v>507</v>
      </c>
      <c r="B145" s="21" t="s">
        <v>198</v>
      </c>
      <c r="C145" s="4" t="s">
        <v>46</v>
      </c>
      <c r="D145" s="4" t="s">
        <v>306</v>
      </c>
      <c r="E145" s="66" t="s">
        <v>226</v>
      </c>
      <c r="F145" s="167" t="s">
        <v>307</v>
      </c>
      <c r="G145" s="277">
        <v>1456521.84</v>
      </c>
      <c r="H145" s="109">
        <v>1502357.01</v>
      </c>
      <c r="I145" s="279">
        <v>0</v>
      </c>
      <c r="J145" s="112">
        <f t="shared" si="12"/>
        <v>1502357.01</v>
      </c>
      <c r="K145" s="278">
        <f t="shared" si="13"/>
        <v>0</v>
      </c>
    </row>
    <row r="146" spans="1:11" ht="15" hidden="1" customHeight="1" x14ac:dyDescent="0.3">
      <c r="A146" s="18">
        <v>109</v>
      </c>
      <c r="B146" s="21" t="s">
        <v>201</v>
      </c>
      <c r="C146" s="4" t="s">
        <v>46</v>
      </c>
      <c r="D146" s="4" t="s">
        <v>306</v>
      </c>
      <c r="E146" s="66" t="s">
        <v>226</v>
      </c>
      <c r="F146" s="167" t="s">
        <v>307</v>
      </c>
      <c r="G146" s="277">
        <v>331591.53999999998</v>
      </c>
      <c r="H146" s="109">
        <v>399999.55</v>
      </c>
      <c r="I146" s="279">
        <v>0</v>
      </c>
      <c r="J146" s="112">
        <f t="shared" si="12"/>
        <v>399999.55</v>
      </c>
      <c r="K146" s="278">
        <f t="shared" si="13"/>
        <v>0</v>
      </c>
    </row>
    <row r="147" spans="1:11" ht="15" hidden="1" customHeight="1" x14ac:dyDescent="0.3">
      <c r="A147" s="18">
        <v>174</v>
      </c>
      <c r="B147" s="21" t="s">
        <v>206</v>
      </c>
      <c r="C147" s="4" t="s">
        <v>46</v>
      </c>
      <c r="D147" s="4" t="s">
        <v>306</v>
      </c>
      <c r="E147" s="66" t="s">
        <v>226</v>
      </c>
      <c r="F147" s="167" t="s">
        <v>307</v>
      </c>
      <c r="G147" s="277">
        <v>0</v>
      </c>
      <c r="H147" s="109">
        <v>0</v>
      </c>
      <c r="I147" s="279">
        <v>0</v>
      </c>
      <c r="J147" s="112">
        <f t="shared" si="12"/>
        <v>0</v>
      </c>
      <c r="K147" s="278">
        <f t="shared" si="13"/>
        <v>0</v>
      </c>
    </row>
    <row r="148" spans="1:11" ht="15" hidden="1" customHeight="1" x14ac:dyDescent="0.3">
      <c r="A148" s="18">
        <v>1498</v>
      </c>
      <c r="B148" s="21" t="s">
        <v>209</v>
      </c>
      <c r="C148" s="4" t="s">
        <v>46</v>
      </c>
      <c r="D148" s="4" t="s">
        <v>306</v>
      </c>
      <c r="E148" s="66" t="s">
        <v>226</v>
      </c>
      <c r="F148" s="167" t="s">
        <v>307</v>
      </c>
      <c r="G148" s="277">
        <v>28625.83</v>
      </c>
      <c r="H148" s="109">
        <v>33420.300000000003</v>
      </c>
      <c r="I148" s="279">
        <v>0</v>
      </c>
      <c r="J148" s="112">
        <f t="shared" si="12"/>
        <v>33420.300000000003</v>
      </c>
      <c r="K148" s="278">
        <f t="shared" si="13"/>
        <v>0</v>
      </c>
    </row>
    <row r="149" spans="1:11" ht="15" hidden="1" customHeight="1" x14ac:dyDescent="0.3">
      <c r="A149" s="18">
        <v>442</v>
      </c>
      <c r="B149" s="21" t="s">
        <v>216</v>
      </c>
      <c r="C149" s="4" t="s">
        <v>46</v>
      </c>
      <c r="D149" s="4" t="s">
        <v>306</v>
      </c>
      <c r="E149" s="66" t="s">
        <v>226</v>
      </c>
      <c r="F149" s="167" t="s">
        <v>307</v>
      </c>
      <c r="G149" s="277">
        <v>693502.78</v>
      </c>
      <c r="H149" s="109">
        <v>693505.7</v>
      </c>
      <c r="I149" s="279">
        <v>0</v>
      </c>
      <c r="J149" s="112">
        <f t="shared" si="12"/>
        <v>693505.7</v>
      </c>
      <c r="K149" s="278">
        <f t="shared" si="13"/>
        <v>0</v>
      </c>
    </row>
    <row r="150" spans="1:11" ht="15" hidden="1" customHeight="1" x14ac:dyDescent="0.3">
      <c r="A150" s="18">
        <v>239</v>
      </c>
      <c r="B150" s="21" t="s">
        <v>219</v>
      </c>
      <c r="C150" s="4" t="s">
        <v>46</v>
      </c>
      <c r="D150" s="4" t="s">
        <v>306</v>
      </c>
      <c r="E150" s="66" t="s">
        <v>226</v>
      </c>
      <c r="F150" s="167" t="s">
        <v>307</v>
      </c>
      <c r="G150" s="277">
        <v>509790.76</v>
      </c>
      <c r="H150" s="109">
        <v>518312</v>
      </c>
      <c r="I150" s="279">
        <v>0</v>
      </c>
      <c r="J150" s="112">
        <f t="shared" si="12"/>
        <v>518312</v>
      </c>
      <c r="K150" s="278">
        <f t="shared" si="13"/>
        <v>0</v>
      </c>
    </row>
    <row r="151" spans="1:11" ht="15" hidden="1" customHeight="1" x14ac:dyDescent="0.3">
      <c r="A151" s="18">
        <v>1946</v>
      </c>
      <c r="B151" s="21" t="s">
        <v>225</v>
      </c>
      <c r="C151" s="4" t="s">
        <v>46</v>
      </c>
      <c r="D151" s="4" t="s">
        <v>306</v>
      </c>
      <c r="E151" s="66" t="s">
        <v>226</v>
      </c>
      <c r="F151" s="167" t="s">
        <v>307</v>
      </c>
      <c r="G151" s="277">
        <v>18025.580000000002</v>
      </c>
      <c r="H151" s="109">
        <v>0</v>
      </c>
      <c r="I151" s="279">
        <v>0</v>
      </c>
      <c r="J151" s="112">
        <f t="shared" si="12"/>
        <v>0</v>
      </c>
      <c r="K151" s="278">
        <f t="shared" si="13"/>
        <v>18025.580000000002</v>
      </c>
    </row>
    <row r="152" spans="1:11" ht="15" hidden="1" customHeight="1" x14ac:dyDescent="0.3">
      <c r="A152" s="18">
        <v>1922</v>
      </c>
      <c r="B152" s="21" t="s">
        <v>182</v>
      </c>
      <c r="C152" s="4" t="s">
        <v>46</v>
      </c>
      <c r="D152" s="4" t="s">
        <v>309</v>
      </c>
      <c r="E152" s="65" t="s">
        <v>217</v>
      </c>
      <c r="F152" s="73" t="s">
        <v>310</v>
      </c>
      <c r="G152" s="277">
        <v>25736.76</v>
      </c>
      <c r="H152" s="46">
        <v>30885</v>
      </c>
      <c r="I152" s="86" t="s">
        <v>264</v>
      </c>
      <c r="J152" s="46">
        <v>30885</v>
      </c>
      <c r="K152" s="206">
        <v>-5148.24</v>
      </c>
    </row>
    <row r="153" spans="1:11" ht="15" hidden="1" customHeight="1" x14ac:dyDescent="0.3">
      <c r="A153" s="18">
        <v>370</v>
      </c>
      <c r="B153" s="21" t="s">
        <v>188</v>
      </c>
      <c r="C153" s="4" t="s">
        <v>46</v>
      </c>
      <c r="D153" s="4" t="s">
        <v>309</v>
      </c>
      <c r="E153" s="65" t="s">
        <v>217</v>
      </c>
      <c r="F153" s="74" t="s">
        <v>310</v>
      </c>
      <c r="G153" s="277">
        <v>2070194.14</v>
      </c>
      <c r="H153" s="46">
        <v>2193528.7799999998</v>
      </c>
      <c r="I153" s="99" t="s">
        <v>264</v>
      </c>
      <c r="J153" s="46">
        <v>2193528.7799999998</v>
      </c>
      <c r="K153" s="207">
        <v>-123334.64</v>
      </c>
    </row>
    <row r="154" spans="1:11" ht="15" hidden="1" customHeight="1" x14ac:dyDescent="0.3">
      <c r="A154" s="18">
        <v>305</v>
      </c>
      <c r="B154" s="21" t="s">
        <v>191</v>
      </c>
      <c r="C154" s="4" t="s">
        <v>46</v>
      </c>
      <c r="D154" s="4" t="s">
        <v>309</v>
      </c>
      <c r="E154" s="65" t="s">
        <v>217</v>
      </c>
      <c r="F154" s="74" t="s">
        <v>310</v>
      </c>
      <c r="G154" s="277">
        <v>488351.38</v>
      </c>
      <c r="H154" s="46">
        <v>550296.17000000004</v>
      </c>
      <c r="I154" s="99" t="s">
        <v>264</v>
      </c>
      <c r="J154" s="46">
        <v>550296.17000000004</v>
      </c>
      <c r="K154" s="207">
        <v>-61944.79</v>
      </c>
    </row>
    <row r="155" spans="1:11" ht="15" hidden="1" customHeight="1" x14ac:dyDescent="0.3">
      <c r="A155" s="18">
        <v>508</v>
      </c>
      <c r="B155" s="21" t="s">
        <v>198</v>
      </c>
      <c r="C155" s="4" t="s">
        <v>46</v>
      </c>
      <c r="D155" s="4" t="s">
        <v>309</v>
      </c>
      <c r="E155" s="65" t="s">
        <v>217</v>
      </c>
      <c r="F155" s="74" t="s">
        <v>310</v>
      </c>
      <c r="G155" s="277">
        <v>520846.66</v>
      </c>
      <c r="H155" s="46">
        <v>520847</v>
      </c>
      <c r="I155" s="99" t="s">
        <v>196</v>
      </c>
      <c r="J155" s="46">
        <v>520847</v>
      </c>
      <c r="K155" s="207">
        <v>-0.34</v>
      </c>
    </row>
    <row r="156" spans="1:11" ht="15" hidden="1" customHeight="1" x14ac:dyDescent="0.3">
      <c r="A156" s="18">
        <v>110</v>
      </c>
      <c r="B156" s="21" t="s">
        <v>201</v>
      </c>
      <c r="C156" s="4" t="s">
        <v>46</v>
      </c>
      <c r="D156" s="4" t="s">
        <v>309</v>
      </c>
      <c r="E156" s="65" t="s">
        <v>217</v>
      </c>
      <c r="F156" s="74" t="s">
        <v>310</v>
      </c>
      <c r="G156" s="277">
        <v>1174574.06</v>
      </c>
      <c r="H156" s="46">
        <v>1174603.1299999999</v>
      </c>
      <c r="I156" s="99" t="s">
        <v>196</v>
      </c>
      <c r="J156" s="46">
        <v>1174603.1299999999</v>
      </c>
      <c r="K156" s="207">
        <v>0</v>
      </c>
    </row>
    <row r="157" spans="1:11" ht="15" hidden="1" customHeight="1" x14ac:dyDescent="0.3">
      <c r="A157" s="18">
        <v>175</v>
      </c>
      <c r="B157" s="21" t="s">
        <v>206</v>
      </c>
      <c r="C157" s="4" t="s">
        <v>46</v>
      </c>
      <c r="D157" s="4" t="s">
        <v>309</v>
      </c>
      <c r="E157" s="65" t="s">
        <v>217</v>
      </c>
      <c r="F157" s="74" t="s">
        <v>310</v>
      </c>
      <c r="G157" s="277">
        <v>610183.41</v>
      </c>
      <c r="H157" s="46">
        <v>322249.98</v>
      </c>
      <c r="I157" s="99" t="s">
        <v>264</v>
      </c>
      <c r="J157" s="46">
        <v>322249.98</v>
      </c>
      <c r="K157" s="207">
        <v>287933.43</v>
      </c>
    </row>
    <row r="158" spans="1:11" ht="15" hidden="1" customHeight="1" x14ac:dyDescent="0.3">
      <c r="A158" s="18">
        <v>1398</v>
      </c>
      <c r="B158" s="21" t="s">
        <v>209</v>
      </c>
      <c r="C158" s="4" t="s">
        <v>46</v>
      </c>
      <c r="D158" s="4" t="s">
        <v>309</v>
      </c>
      <c r="E158" s="65" t="s">
        <v>217</v>
      </c>
      <c r="F158" s="74" t="s">
        <v>310</v>
      </c>
      <c r="G158" s="277">
        <v>39926.800000000003</v>
      </c>
      <c r="H158" s="46">
        <v>39926.79</v>
      </c>
      <c r="I158" s="99" t="s">
        <v>264</v>
      </c>
      <c r="J158" s="46">
        <v>39926.79</v>
      </c>
      <c r="K158" s="207">
        <v>0.01</v>
      </c>
    </row>
    <row r="159" spans="1:11" ht="15" hidden="1" customHeight="1" x14ac:dyDescent="0.3">
      <c r="A159" s="18">
        <v>443</v>
      </c>
      <c r="B159" s="21" t="s">
        <v>216</v>
      </c>
      <c r="C159" s="4" t="s">
        <v>46</v>
      </c>
      <c r="D159" s="4" t="s">
        <v>309</v>
      </c>
      <c r="E159" s="65" t="s">
        <v>217</v>
      </c>
      <c r="F159" s="74" t="s">
        <v>310</v>
      </c>
      <c r="G159" s="277">
        <v>1345865.6</v>
      </c>
      <c r="H159" s="46">
        <v>1364800</v>
      </c>
      <c r="I159" s="99" t="s">
        <v>196</v>
      </c>
      <c r="J159" s="46">
        <v>1364800</v>
      </c>
      <c r="K159" s="207">
        <v>-18934.400000000001</v>
      </c>
    </row>
    <row r="160" spans="1:11" ht="15" hidden="1" customHeight="1" x14ac:dyDescent="0.3">
      <c r="A160" s="18">
        <v>240</v>
      </c>
      <c r="B160" s="21" t="s">
        <v>219</v>
      </c>
      <c r="C160" s="4" t="s">
        <v>46</v>
      </c>
      <c r="D160" s="4" t="s">
        <v>309</v>
      </c>
      <c r="E160" s="65" t="s">
        <v>217</v>
      </c>
      <c r="F160" s="74" t="s">
        <v>310</v>
      </c>
      <c r="G160" s="277">
        <v>544139.77</v>
      </c>
      <c r="H160" s="46">
        <v>559830.01</v>
      </c>
      <c r="I160" s="99" t="s">
        <v>264</v>
      </c>
      <c r="J160" s="46">
        <v>559830.01</v>
      </c>
      <c r="K160" s="207">
        <v>-15690.24</v>
      </c>
    </row>
    <row r="161" spans="1:11" ht="15" hidden="1" customHeight="1" x14ac:dyDescent="0.3">
      <c r="A161" s="18">
        <v>1938</v>
      </c>
      <c r="B161" s="21" t="s">
        <v>225</v>
      </c>
      <c r="C161" s="4" t="s">
        <v>46</v>
      </c>
      <c r="D161" s="4" t="s">
        <v>309</v>
      </c>
      <c r="E161" s="65" t="s">
        <v>217</v>
      </c>
      <c r="F161" s="74" t="s">
        <v>310</v>
      </c>
      <c r="G161" s="277">
        <v>25736.76</v>
      </c>
      <c r="H161" s="46">
        <v>0</v>
      </c>
      <c r="I161" s="99" t="s">
        <v>264</v>
      </c>
      <c r="J161" s="46">
        <v>0</v>
      </c>
      <c r="K161" s="207">
        <v>25736.76</v>
      </c>
    </row>
    <row r="162" spans="1:11" ht="15" hidden="1" customHeight="1" x14ac:dyDescent="0.3">
      <c r="A162" s="18">
        <v>878</v>
      </c>
      <c r="B162" s="21" t="s">
        <v>311</v>
      </c>
      <c r="C162" s="4" t="s">
        <v>46</v>
      </c>
      <c r="D162" s="4" t="s">
        <v>312</v>
      </c>
      <c r="E162" s="283" t="s">
        <v>220</v>
      </c>
      <c r="F162" s="402" t="s">
        <v>762</v>
      </c>
      <c r="G162" s="87" t="s">
        <v>763</v>
      </c>
      <c r="H162" s="87" t="s">
        <v>764</v>
      </c>
      <c r="I162" s="87" t="s">
        <v>222</v>
      </c>
      <c r="J162" s="89" t="s">
        <v>764</v>
      </c>
      <c r="K162" s="90" t="s">
        <v>765</v>
      </c>
    </row>
    <row r="163" spans="1:11" ht="15" hidden="1" customHeight="1" x14ac:dyDescent="0.3">
      <c r="A163" s="18">
        <v>2118</v>
      </c>
      <c r="B163" s="21" t="s">
        <v>182</v>
      </c>
      <c r="C163" s="4" t="s">
        <v>46</v>
      </c>
      <c r="D163" s="4" t="s">
        <v>312</v>
      </c>
      <c r="E163" s="211" t="s">
        <v>220</v>
      </c>
      <c r="F163" s="403" t="s">
        <v>766</v>
      </c>
      <c r="G163" s="96" t="s">
        <v>767</v>
      </c>
      <c r="H163" s="96" t="s">
        <v>768</v>
      </c>
      <c r="I163" s="96" t="s">
        <v>222</v>
      </c>
      <c r="J163" s="97" t="s">
        <v>768</v>
      </c>
      <c r="K163" s="98" t="s">
        <v>769</v>
      </c>
    </row>
    <row r="164" spans="1:11" ht="15" hidden="1" customHeight="1" x14ac:dyDescent="0.3">
      <c r="A164" s="18">
        <v>660</v>
      </c>
      <c r="B164" s="21" t="s">
        <v>320</v>
      </c>
      <c r="C164" s="4" t="s">
        <v>46</v>
      </c>
      <c r="D164" s="4" t="s">
        <v>312</v>
      </c>
      <c r="E164" s="211" t="s">
        <v>220</v>
      </c>
      <c r="F164" s="403" t="s">
        <v>762</v>
      </c>
      <c r="G164" s="96" t="s">
        <v>770</v>
      </c>
      <c r="H164" s="96" t="s">
        <v>771</v>
      </c>
      <c r="I164" s="96" t="s">
        <v>222</v>
      </c>
      <c r="J164" s="97" t="s">
        <v>771</v>
      </c>
      <c r="K164" s="98" t="s">
        <v>772</v>
      </c>
    </row>
    <row r="165" spans="1:11" ht="15" hidden="1" customHeight="1" x14ac:dyDescent="0.3">
      <c r="A165" s="18">
        <v>371</v>
      </c>
      <c r="B165" s="21" t="s">
        <v>188</v>
      </c>
      <c r="C165" s="4" t="s">
        <v>46</v>
      </c>
      <c r="D165" s="4" t="s">
        <v>312</v>
      </c>
      <c r="E165" s="211" t="s">
        <v>220</v>
      </c>
      <c r="F165" s="404" t="s">
        <v>313</v>
      </c>
      <c r="G165" s="96" t="s">
        <v>773</v>
      </c>
      <c r="H165" s="96" t="s">
        <v>774</v>
      </c>
      <c r="I165" s="96" t="s">
        <v>775</v>
      </c>
      <c r="J165" s="97" t="s">
        <v>776</v>
      </c>
      <c r="K165" s="97" t="s">
        <v>777</v>
      </c>
    </row>
    <row r="166" spans="1:11" ht="15" hidden="1" customHeight="1" x14ac:dyDescent="0.3">
      <c r="A166" s="18">
        <v>306</v>
      </c>
      <c r="B166" s="21" t="s">
        <v>191</v>
      </c>
      <c r="C166" s="4" t="s">
        <v>46</v>
      </c>
      <c r="D166" s="4" t="s">
        <v>312</v>
      </c>
      <c r="E166" s="211" t="s">
        <v>220</v>
      </c>
      <c r="F166" s="405" t="s">
        <v>778</v>
      </c>
      <c r="G166" s="99" t="s">
        <v>222</v>
      </c>
      <c r="H166" s="96" t="s">
        <v>222</v>
      </c>
      <c r="I166" s="96" t="s">
        <v>222</v>
      </c>
      <c r="J166" s="97" t="s">
        <v>222</v>
      </c>
      <c r="K166" s="97" t="s">
        <v>222</v>
      </c>
    </row>
    <row r="167" spans="1:11" ht="15" hidden="1" customHeight="1" x14ac:dyDescent="0.3">
      <c r="A167" s="18">
        <v>760</v>
      </c>
      <c r="B167" s="21" t="s">
        <v>329</v>
      </c>
      <c r="C167" s="4" t="s">
        <v>46</v>
      </c>
      <c r="D167" s="4" t="s">
        <v>312</v>
      </c>
      <c r="E167" s="406" t="s">
        <v>220</v>
      </c>
      <c r="F167" s="402" t="s">
        <v>762</v>
      </c>
      <c r="G167" s="96" t="s">
        <v>779</v>
      </c>
      <c r="H167" s="96" t="s">
        <v>780</v>
      </c>
      <c r="I167" s="96" t="s">
        <v>781</v>
      </c>
      <c r="J167" s="97" t="s">
        <v>782</v>
      </c>
      <c r="K167" s="97" t="s">
        <v>783</v>
      </c>
    </row>
    <row r="168" spans="1:11" ht="15" hidden="1" customHeight="1" x14ac:dyDescent="0.3">
      <c r="A168" s="18">
        <v>509</v>
      </c>
      <c r="B168" s="21" t="s">
        <v>198</v>
      </c>
      <c r="C168" s="4" t="s">
        <v>46</v>
      </c>
      <c r="D168" s="4" t="s">
        <v>312</v>
      </c>
      <c r="E168" s="406" t="s">
        <v>220</v>
      </c>
      <c r="F168" s="405" t="s">
        <v>778</v>
      </c>
      <c r="G168" s="99" t="s">
        <v>784</v>
      </c>
      <c r="H168" s="96" t="s">
        <v>785</v>
      </c>
      <c r="I168" s="96" t="s">
        <v>222</v>
      </c>
      <c r="J168" s="97" t="s">
        <v>785</v>
      </c>
      <c r="K168" s="98" t="s">
        <v>786</v>
      </c>
    </row>
    <row r="169" spans="1:11" ht="15" hidden="1" customHeight="1" x14ac:dyDescent="0.3">
      <c r="A169" s="18">
        <v>111</v>
      </c>
      <c r="B169" s="21" t="s">
        <v>201</v>
      </c>
      <c r="C169" s="4" t="s">
        <v>46</v>
      </c>
      <c r="D169" s="4" t="s">
        <v>312</v>
      </c>
      <c r="E169" s="406" t="s">
        <v>220</v>
      </c>
      <c r="F169" s="407" t="s">
        <v>313</v>
      </c>
      <c r="G169" s="96" t="s">
        <v>787</v>
      </c>
      <c r="H169" s="96" t="s">
        <v>788</v>
      </c>
      <c r="I169" s="96" t="s">
        <v>222</v>
      </c>
      <c r="J169" s="97" t="s">
        <v>788</v>
      </c>
      <c r="K169" s="98" t="s">
        <v>789</v>
      </c>
    </row>
    <row r="170" spans="1:11" ht="15" hidden="1" customHeight="1" x14ac:dyDescent="0.3">
      <c r="A170" s="18">
        <v>176</v>
      </c>
      <c r="B170" s="21" t="s">
        <v>206</v>
      </c>
      <c r="C170" s="4" t="s">
        <v>46</v>
      </c>
      <c r="D170" s="4" t="s">
        <v>312</v>
      </c>
      <c r="E170" s="211" t="s">
        <v>220</v>
      </c>
      <c r="F170" s="404" t="s">
        <v>313</v>
      </c>
      <c r="G170" s="96" t="s">
        <v>790</v>
      </c>
      <c r="H170" s="96" t="s">
        <v>791</v>
      </c>
      <c r="I170" s="96" t="s">
        <v>222</v>
      </c>
      <c r="J170" s="97" t="s">
        <v>791</v>
      </c>
      <c r="K170" s="98" t="s">
        <v>792</v>
      </c>
    </row>
    <row r="171" spans="1:11" ht="15" hidden="1" customHeight="1" x14ac:dyDescent="0.3">
      <c r="A171" s="18">
        <v>1539</v>
      </c>
      <c r="B171" s="21" t="s">
        <v>209</v>
      </c>
      <c r="C171" s="4" t="s">
        <v>46</v>
      </c>
      <c r="D171" s="4" t="s">
        <v>312</v>
      </c>
      <c r="E171" s="211" t="s">
        <v>220</v>
      </c>
      <c r="F171" s="404" t="s">
        <v>313</v>
      </c>
      <c r="G171" s="96" t="s">
        <v>793</v>
      </c>
      <c r="H171" s="96" t="s">
        <v>794</v>
      </c>
      <c r="I171" s="96" t="s">
        <v>222</v>
      </c>
      <c r="J171" s="97" t="s">
        <v>794</v>
      </c>
      <c r="K171" s="98" t="s">
        <v>795</v>
      </c>
    </row>
    <row r="172" spans="1:11" ht="15" hidden="1" customHeight="1" x14ac:dyDescent="0.3">
      <c r="A172" s="18">
        <v>444</v>
      </c>
      <c r="B172" s="21" t="s">
        <v>216</v>
      </c>
      <c r="C172" s="4" t="s">
        <v>46</v>
      </c>
      <c r="D172" s="4" t="s">
        <v>312</v>
      </c>
      <c r="E172" s="211" t="s">
        <v>220</v>
      </c>
      <c r="F172" s="404" t="s">
        <v>313</v>
      </c>
      <c r="G172" s="96" t="s">
        <v>796</v>
      </c>
      <c r="H172" s="96" t="s">
        <v>797</v>
      </c>
      <c r="I172" s="96" t="s">
        <v>798</v>
      </c>
      <c r="J172" s="97" t="s">
        <v>799</v>
      </c>
      <c r="K172" s="97" t="s">
        <v>800</v>
      </c>
    </row>
    <row r="173" spans="1:11" ht="15" hidden="1" customHeight="1" x14ac:dyDescent="0.3">
      <c r="A173" s="18">
        <v>241</v>
      </c>
      <c r="B173" s="21" t="s">
        <v>219</v>
      </c>
      <c r="C173" s="4" t="s">
        <v>46</v>
      </c>
      <c r="D173" s="4" t="s">
        <v>312</v>
      </c>
      <c r="E173" s="211" t="s">
        <v>220</v>
      </c>
      <c r="F173" s="404" t="s">
        <v>313</v>
      </c>
      <c r="G173" s="96" t="s">
        <v>222</v>
      </c>
      <c r="H173" s="96" t="s">
        <v>222</v>
      </c>
      <c r="I173" s="96" t="s">
        <v>222</v>
      </c>
      <c r="J173" s="97" t="s">
        <v>222</v>
      </c>
      <c r="K173" s="97" t="s">
        <v>222</v>
      </c>
    </row>
    <row r="174" spans="1:11" ht="15" hidden="1" customHeight="1" x14ac:dyDescent="0.3">
      <c r="A174" s="18">
        <v>678</v>
      </c>
      <c r="B174" s="21" t="s">
        <v>351</v>
      </c>
      <c r="C174" s="4" t="s">
        <v>46</v>
      </c>
      <c r="D174" s="4" t="s">
        <v>312</v>
      </c>
      <c r="E174" s="406" t="s">
        <v>220</v>
      </c>
      <c r="F174" s="403" t="s">
        <v>801</v>
      </c>
      <c r="G174" s="96" t="s">
        <v>770</v>
      </c>
      <c r="H174" s="96" t="s">
        <v>802</v>
      </c>
      <c r="I174" s="96" t="s">
        <v>222</v>
      </c>
      <c r="J174" s="97" t="s">
        <v>802</v>
      </c>
      <c r="K174" s="98" t="s">
        <v>803</v>
      </c>
    </row>
    <row r="175" spans="1:11" ht="15" hidden="1" customHeight="1" x14ac:dyDescent="0.3">
      <c r="A175" s="18">
        <v>2158</v>
      </c>
      <c r="B175" s="21" t="s">
        <v>225</v>
      </c>
      <c r="C175" s="4" t="s">
        <v>46</v>
      </c>
      <c r="D175" s="4" t="s">
        <v>312</v>
      </c>
      <c r="E175" s="211" t="s">
        <v>220</v>
      </c>
      <c r="F175" s="403" t="s">
        <v>766</v>
      </c>
      <c r="G175" s="96" t="s">
        <v>767</v>
      </c>
      <c r="H175" s="96" t="s">
        <v>222</v>
      </c>
      <c r="I175" s="96" t="s">
        <v>222</v>
      </c>
      <c r="J175" s="97" t="s">
        <v>222</v>
      </c>
      <c r="K175" s="97" t="s">
        <v>767</v>
      </c>
    </row>
    <row r="176" spans="1:11" ht="15" hidden="1" customHeight="1" x14ac:dyDescent="0.3">
      <c r="A176" s="18">
        <v>2201</v>
      </c>
      <c r="B176" s="21" t="s">
        <v>182</v>
      </c>
      <c r="C176" s="4" t="s">
        <v>46</v>
      </c>
      <c r="D176" s="4" t="s">
        <v>355</v>
      </c>
      <c r="E176" s="73" t="s">
        <v>804</v>
      </c>
      <c r="F176" s="67" t="s">
        <v>805</v>
      </c>
      <c r="G176" s="115">
        <v>10211.292600000001</v>
      </c>
      <c r="H176" s="46">
        <v>13616</v>
      </c>
      <c r="I176" s="115">
        <v>0</v>
      </c>
      <c r="J176" s="47">
        <f t="shared" ref="J176:J188" si="14">H176-I176</f>
        <v>13616</v>
      </c>
      <c r="K176" s="47">
        <f t="shared" ref="K176:K188" si="15">G176-J176</f>
        <v>-3404.7073999999993</v>
      </c>
    </row>
    <row r="177" spans="1:11" ht="15" hidden="1" customHeight="1" x14ac:dyDescent="0.3">
      <c r="A177" s="18">
        <v>1578</v>
      </c>
      <c r="B177" s="21" t="s">
        <v>358</v>
      </c>
      <c r="C177" s="4" t="s">
        <v>46</v>
      </c>
      <c r="D177" s="4" t="s">
        <v>355</v>
      </c>
      <c r="E177" s="74" t="s">
        <v>804</v>
      </c>
      <c r="F177" s="69" t="s">
        <v>805</v>
      </c>
      <c r="G177" s="115">
        <v>49780.050300000003</v>
      </c>
      <c r="H177" s="46">
        <v>0</v>
      </c>
      <c r="I177" s="115">
        <v>0</v>
      </c>
      <c r="J177" s="47">
        <f t="shared" si="14"/>
        <v>0</v>
      </c>
      <c r="K177" s="47">
        <f t="shared" si="15"/>
        <v>49780.050300000003</v>
      </c>
    </row>
    <row r="178" spans="1:11" ht="15" hidden="1" customHeight="1" x14ac:dyDescent="0.3">
      <c r="A178" s="18">
        <v>1560</v>
      </c>
      <c r="B178" s="21" t="s">
        <v>359</v>
      </c>
      <c r="C178" s="4" t="s">
        <v>46</v>
      </c>
      <c r="D178" s="4" t="s">
        <v>355</v>
      </c>
      <c r="E178" s="74" t="s">
        <v>804</v>
      </c>
      <c r="F178" s="69" t="s">
        <v>805</v>
      </c>
      <c r="G178" s="115">
        <v>49780.050300000003</v>
      </c>
      <c r="H178" s="46">
        <v>60000</v>
      </c>
      <c r="I178" s="115">
        <v>0</v>
      </c>
      <c r="J178" s="47">
        <f t="shared" si="14"/>
        <v>60000</v>
      </c>
      <c r="K178" s="47">
        <f t="shared" si="15"/>
        <v>-10219.949699999997</v>
      </c>
    </row>
    <row r="179" spans="1:11" ht="15" hidden="1" customHeight="1" x14ac:dyDescent="0.3">
      <c r="A179" s="18">
        <v>372</v>
      </c>
      <c r="B179" s="21" t="s">
        <v>188</v>
      </c>
      <c r="C179" s="4" t="s">
        <v>46</v>
      </c>
      <c r="D179" s="4" t="s">
        <v>355</v>
      </c>
      <c r="E179" s="74" t="s">
        <v>804</v>
      </c>
      <c r="F179" s="69" t="s">
        <v>805</v>
      </c>
      <c r="G179" s="115">
        <v>726029.50080000004</v>
      </c>
      <c r="H179" s="46">
        <v>876000</v>
      </c>
      <c r="I179" s="115">
        <v>0</v>
      </c>
      <c r="J179" s="47">
        <f t="shared" si="14"/>
        <v>876000</v>
      </c>
      <c r="K179" s="47">
        <f t="shared" si="15"/>
        <v>-149970.49919999996</v>
      </c>
    </row>
    <row r="180" spans="1:11" ht="15" hidden="1" customHeight="1" x14ac:dyDescent="0.3">
      <c r="A180" s="18">
        <v>307</v>
      </c>
      <c r="B180" s="21" t="s">
        <v>191</v>
      </c>
      <c r="C180" s="4" t="s">
        <v>46</v>
      </c>
      <c r="D180" s="4" t="s">
        <v>355</v>
      </c>
      <c r="E180" s="74" t="s">
        <v>804</v>
      </c>
      <c r="F180" s="69" t="s">
        <v>805</v>
      </c>
      <c r="G180" s="115">
        <v>878337.10889999999</v>
      </c>
      <c r="H180" s="46">
        <v>965000</v>
      </c>
      <c r="I180" s="115">
        <v>0</v>
      </c>
      <c r="J180" s="47">
        <f t="shared" si="14"/>
        <v>965000</v>
      </c>
      <c r="K180" s="47">
        <f t="shared" si="15"/>
        <v>-86662.891100000008</v>
      </c>
    </row>
    <row r="181" spans="1:11" ht="15" hidden="1" customHeight="1" x14ac:dyDescent="0.3">
      <c r="A181" s="18">
        <v>510</v>
      </c>
      <c r="B181" s="21" t="s">
        <v>198</v>
      </c>
      <c r="C181" s="4" t="s">
        <v>46</v>
      </c>
      <c r="D181" s="4" t="s">
        <v>355</v>
      </c>
      <c r="E181" s="74" t="s">
        <v>804</v>
      </c>
      <c r="F181" s="69" t="s">
        <v>805</v>
      </c>
      <c r="G181" s="115">
        <v>556100.16119999997</v>
      </c>
      <c r="H181" s="46">
        <v>562665</v>
      </c>
      <c r="I181" s="115">
        <v>0</v>
      </c>
      <c r="J181" s="47">
        <f t="shared" si="14"/>
        <v>562665</v>
      </c>
      <c r="K181" s="47">
        <f t="shared" si="15"/>
        <v>-6564.8388000000268</v>
      </c>
    </row>
    <row r="182" spans="1:11" ht="15" hidden="1" customHeight="1" x14ac:dyDescent="0.3">
      <c r="A182" s="18">
        <v>112</v>
      </c>
      <c r="B182" s="21" t="s">
        <v>201</v>
      </c>
      <c r="C182" s="4" t="s">
        <v>46</v>
      </c>
      <c r="D182" s="4" t="s">
        <v>355</v>
      </c>
      <c r="E182" s="74" t="s">
        <v>804</v>
      </c>
      <c r="F182" s="69" t="s">
        <v>805</v>
      </c>
      <c r="G182" s="115">
        <v>0</v>
      </c>
      <c r="H182" s="46">
        <v>0</v>
      </c>
      <c r="I182" s="115">
        <v>0</v>
      </c>
      <c r="J182" s="47">
        <f t="shared" si="14"/>
        <v>0</v>
      </c>
      <c r="K182" s="47">
        <f t="shared" si="15"/>
        <v>0</v>
      </c>
    </row>
    <row r="183" spans="1:11" ht="15" hidden="1" customHeight="1" x14ac:dyDescent="0.3">
      <c r="A183" s="18">
        <v>177</v>
      </c>
      <c r="B183" s="21" t="s">
        <v>206</v>
      </c>
      <c r="C183" s="4" t="s">
        <v>46</v>
      </c>
      <c r="D183" s="4" t="s">
        <v>355</v>
      </c>
      <c r="E183" s="74" t="s">
        <v>804</v>
      </c>
      <c r="F183" s="69" t="s">
        <v>805</v>
      </c>
      <c r="G183" s="115">
        <v>0</v>
      </c>
      <c r="H183" s="46">
        <v>0</v>
      </c>
      <c r="I183" s="115">
        <v>0</v>
      </c>
      <c r="J183" s="47">
        <f t="shared" si="14"/>
        <v>0</v>
      </c>
      <c r="K183" s="47">
        <f t="shared" si="15"/>
        <v>0</v>
      </c>
    </row>
    <row r="184" spans="1:11" ht="15" hidden="1" customHeight="1" x14ac:dyDescent="0.3">
      <c r="A184" s="18">
        <v>1699</v>
      </c>
      <c r="B184" s="21" t="s">
        <v>209</v>
      </c>
      <c r="C184" s="4" t="s">
        <v>46</v>
      </c>
      <c r="D184" s="4" t="s">
        <v>355</v>
      </c>
      <c r="E184" s="74" t="s">
        <v>804</v>
      </c>
      <c r="F184" s="69" t="s">
        <v>805</v>
      </c>
      <c r="G184" s="115">
        <v>15316.938899999999</v>
      </c>
      <c r="H184" s="46">
        <v>0</v>
      </c>
      <c r="I184" s="115">
        <v>0</v>
      </c>
      <c r="J184" s="47">
        <f t="shared" si="14"/>
        <v>0</v>
      </c>
      <c r="K184" s="47">
        <f t="shared" si="15"/>
        <v>15316.938899999999</v>
      </c>
    </row>
    <row r="185" spans="1:11" ht="15" hidden="1" customHeight="1" x14ac:dyDescent="0.3">
      <c r="A185" s="18">
        <v>445</v>
      </c>
      <c r="B185" s="21" t="s">
        <v>216</v>
      </c>
      <c r="C185" s="4" t="s">
        <v>46</v>
      </c>
      <c r="D185" s="4" t="s">
        <v>355</v>
      </c>
      <c r="E185" s="74" t="s">
        <v>804</v>
      </c>
      <c r="F185" s="69" t="s">
        <v>805</v>
      </c>
      <c r="G185" s="115">
        <v>567102.33330000006</v>
      </c>
      <c r="H185" s="46">
        <v>573797</v>
      </c>
      <c r="I185" s="115">
        <v>0</v>
      </c>
      <c r="J185" s="47">
        <f t="shared" si="14"/>
        <v>573797</v>
      </c>
      <c r="K185" s="47">
        <f t="shared" si="15"/>
        <v>-6694.6666999999434</v>
      </c>
    </row>
    <row r="186" spans="1:11" ht="15" hidden="1" customHeight="1" x14ac:dyDescent="0.3">
      <c r="A186" s="18">
        <v>242</v>
      </c>
      <c r="B186" s="21" t="s">
        <v>219</v>
      </c>
      <c r="C186" s="4" t="s">
        <v>46</v>
      </c>
      <c r="D186" s="4" t="s">
        <v>355</v>
      </c>
      <c r="E186" s="74" t="s">
        <v>804</v>
      </c>
      <c r="F186" s="69" t="s">
        <v>805</v>
      </c>
      <c r="G186" s="115">
        <v>300079.09830000001</v>
      </c>
      <c r="H186" s="46">
        <v>360876</v>
      </c>
      <c r="I186" s="115">
        <v>0</v>
      </c>
      <c r="J186" s="47">
        <f t="shared" si="14"/>
        <v>360876</v>
      </c>
      <c r="K186" s="47">
        <f t="shared" si="15"/>
        <v>-60796.901699999988</v>
      </c>
    </row>
    <row r="187" spans="1:11" ht="15" hidden="1" customHeight="1" x14ac:dyDescent="0.3">
      <c r="A187" s="18">
        <v>2218</v>
      </c>
      <c r="B187" s="21" t="s">
        <v>225</v>
      </c>
      <c r="C187" s="4" t="s">
        <v>46</v>
      </c>
      <c r="D187" s="4" t="s">
        <v>355</v>
      </c>
      <c r="E187" s="74" t="s">
        <v>804</v>
      </c>
      <c r="F187" s="69" t="s">
        <v>805</v>
      </c>
      <c r="G187" s="115">
        <v>10211.292600000001</v>
      </c>
      <c r="H187" s="46">
        <v>0</v>
      </c>
      <c r="I187" s="115">
        <v>0</v>
      </c>
      <c r="J187" s="47">
        <f t="shared" si="14"/>
        <v>0</v>
      </c>
      <c r="K187" s="47">
        <f t="shared" si="15"/>
        <v>10211.292600000001</v>
      </c>
    </row>
    <row r="188" spans="1:11" ht="15" hidden="1" customHeight="1" x14ac:dyDescent="0.3">
      <c r="A188" s="18">
        <v>978</v>
      </c>
      <c r="B188" s="21" t="s">
        <v>360</v>
      </c>
      <c r="C188" s="4" t="s">
        <v>46</v>
      </c>
      <c r="D188" s="4" t="s">
        <v>355</v>
      </c>
      <c r="E188" s="74" t="s">
        <v>804</v>
      </c>
      <c r="F188" s="69" t="s">
        <v>805</v>
      </c>
      <c r="G188" s="115">
        <v>49780.050300000003</v>
      </c>
      <c r="H188" s="46">
        <v>104518.85</v>
      </c>
      <c r="I188" s="115">
        <v>0</v>
      </c>
      <c r="J188" s="47">
        <f t="shared" si="14"/>
        <v>104518.85</v>
      </c>
      <c r="K188" s="47">
        <f t="shared" si="15"/>
        <v>-54738.799700000003</v>
      </c>
    </row>
    <row r="189" spans="1:11" ht="15" hidden="1" customHeight="1" x14ac:dyDescent="0.3">
      <c r="A189" s="18">
        <v>1923</v>
      </c>
      <c r="B189" s="21" t="s">
        <v>182</v>
      </c>
      <c r="C189" s="4" t="s">
        <v>46</v>
      </c>
      <c r="D189" s="4" t="s">
        <v>362</v>
      </c>
      <c r="E189" s="4" t="s">
        <v>363</v>
      </c>
      <c r="F189" s="4" t="s">
        <v>364</v>
      </c>
      <c r="G189" s="115" t="s">
        <v>806</v>
      </c>
      <c r="H189" s="46" t="s">
        <v>807</v>
      </c>
      <c r="I189" s="115" t="s">
        <v>196</v>
      </c>
      <c r="J189" s="47" t="s">
        <v>807</v>
      </c>
      <c r="K189" s="47" t="s">
        <v>808</v>
      </c>
    </row>
    <row r="190" spans="1:11" ht="15" hidden="1" customHeight="1" x14ac:dyDescent="0.3">
      <c r="A190" s="18">
        <v>373</v>
      </c>
      <c r="B190" s="21" t="s">
        <v>188</v>
      </c>
      <c r="C190" s="4" t="s">
        <v>46</v>
      </c>
      <c r="D190" s="4" t="s">
        <v>362</v>
      </c>
      <c r="E190" s="4" t="s">
        <v>363</v>
      </c>
      <c r="F190" s="4" t="s">
        <v>364</v>
      </c>
      <c r="G190" s="115" t="s">
        <v>809</v>
      </c>
      <c r="H190" s="46" t="s">
        <v>810</v>
      </c>
      <c r="I190" s="115" t="s">
        <v>196</v>
      </c>
      <c r="J190" s="47" t="s">
        <v>810</v>
      </c>
      <c r="K190" s="47" t="s">
        <v>811</v>
      </c>
    </row>
    <row r="191" spans="1:11" ht="15" hidden="1" customHeight="1" x14ac:dyDescent="0.3">
      <c r="A191" s="18">
        <v>308</v>
      </c>
      <c r="B191" s="21" t="s">
        <v>191</v>
      </c>
      <c r="C191" s="4" t="s">
        <v>46</v>
      </c>
      <c r="D191" s="4" t="s">
        <v>362</v>
      </c>
      <c r="E191" s="4" t="s">
        <v>363</v>
      </c>
      <c r="F191" s="4" t="s">
        <v>364</v>
      </c>
      <c r="G191" s="115" t="s">
        <v>812</v>
      </c>
      <c r="H191" s="46" t="s">
        <v>813</v>
      </c>
      <c r="I191" s="115" t="s">
        <v>196</v>
      </c>
      <c r="J191" s="47" t="s">
        <v>813</v>
      </c>
      <c r="K191" s="47" t="s">
        <v>814</v>
      </c>
    </row>
    <row r="192" spans="1:11" ht="15" hidden="1" customHeight="1" x14ac:dyDescent="0.3">
      <c r="A192" s="18">
        <v>759</v>
      </c>
      <c r="B192" s="21" t="s">
        <v>374</v>
      </c>
      <c r="C192" s="4" t="s">
        <v>46</v>
      </c>
      <c r="D192" s="4" t="s">
        <v>362</v>
      </c>
      <c r="E192" s="4" t="s">
        <v>363</v>
      </c>
      <c r="F192" s="4" t="s">
        <v>364</v>
      </c>
      <c r="G192" s="115" t="s">
        <v>815</v>
      </c>
      <c r="H192" s="46" t="s">
        <v>816</v>
      </c>
      <c r="I192" s="115" t="s">
        <v>196</v>
      </c>
      <c r="J192" s="47" t="s">
        <v>816</v>
      </c>
      <c r="K192" s="47" t="s">
        <v>817</v>
      </c>
    </row>
    <row r="193" spans="1:11" ht="15" hidden="1" customHeight="1" x14ac:dyDescent="0.3">
      <c r="A193" s="18">
        <v>511</v>
      </c>
      <c r="B193" s="21" t="s">
        <v>198</v>
      </c>
      <c r="C193" s="4" t="s">
        <v>46</v>
      </c>
      <c r="D193" s="4" t="s">
        <v>362</v>
      </c>
      <c r="E193" s="4" t="s">
        <v>363</v>
      </c>
      <c r="F193" s="4" t="s">
        <v>364</v>
      </c>
      <c r="G193" s="115" t="s">
        <v>818</v>
      </c>
      <c r="H193" s="46" t="s">
        <v>819</v>
      </c>
      <c r="I193" s="115" t="s">
        <v>196</v>
      </c>
      <c r="J193" s="47" t="s">
        <v>819</v>
      </c>
      <c r="K193" s="47" t="s">
        <v>820</v>
      </c>
    </row>
    <row r="194" spans="1:11" ht="15" hidden="1" customHeight="1" x14ac:dyDescent="0.3">
      <c r="A194" s="18">
        <v>113</v>
      </c>
      <c r="B194" s="21" t="s">
        <v>201</v>
      </c>
      <c r="C194" s="4" t="s">
        <v>46</v>
      </c>
      <c r="D194" s="4" t="s">
        <v>362</v>
      </c>
      <c r="E194" s="65" t="s">
        <v>363</v>
      </c>
      <c r="F194" s="93" t="s">
        <v>364</v>
      </c>
      <c r="G194" s="280" t="s">
        <v>821</v>
      </c>
      <c r="H194" s="280" t="s">
        <v>822</v>
      </c>
      <c r="I194" s="280" t="s">
        <v>196</v>
      </c>
      <c r="J194" s="280" t="s">
        <v>822</v>
      </c>
      <c r="K194" s="47" t="s">
        <v>823</v>
      </c>
    </row>
    <row r="195" spans="1:11" ht="15" hidden="1" customHeight="1" x14ac:dyDescent="0.3">
      <c r="A195" s="18">
        <v>178</v>
      </c>
      <c r="B195" s="21" t="s">
        <v>206</v>
      </c>
      <c r="C195" s="4" t="s">
        <v>46</v>
      </c>
      <c r="D195" s="4" t="s">
        <v>362</v>
      </c>
      <c r="E195" s="4" t="s">
        <v>363</v>
      </c>
      <c r="F195" s="4" t="s">
        <v>364</v>
      </c>
      <c r="G195" s="115" t="s">
        <v>824</v>
      </c>
      <c r="H195" s="46" t="s">
        <v>825</v>
      </c>
      <c r="I195" s="115" t="s">
        <v>196</v>
      </c>
      <c r="J195" s="47" t="s">
        <v>825</v>
      </c>
      <c r="K195" s="47" t="s">
        <v>826</v>
      </c>
    </row>
    <row r="196" spans="1:11" ht="15" hidden="1" customHeight="1" x14ac:dyDescent="0.3">
      <c r="A196" s="18">
        <v>1558</v>
      </c>
      <c r="B196" s="21" t="s">
        <v>209</v>
      </c>
      <c r="C196" s="4" t="s">
        <v>46</v>
      </c>
      <c r="D196" s="4" t="s">
        <v>362</v>
      </c>
      <c r="E196" s="4" t="s">
        <v>363</v>
      </c>
      <c r="F196" s="4" t="s">
        <v>364</v>
      </c>
      <c r="G196" s="115" t="s">
        <v>388</v>
      </c>
      <c r="H196" s="46" t="s">
        <v>827</v>
      </c>
      <c r="I196" s="115" t="s">
        <v>196</v>
      </c>
      <c r="J196" s="47" t="s">
        <v>827</v>
      </c>
      <c r="K196" s="47" t="s">
        <v>828</v>
      </c>
    </row>
    <row r="197" spans="1:11" ht="15" hidden="1" customHeight="1" x14ac:dyDescent="0.3">
      <c r="A197" s="18">
        <v>446</v>
      </c>
      <c r="B197" s="21" t="s">
        <v>216</v>
      </c>
      <c r="C197" s="4" t="s">
        <v>46</v>
      </c>
      <c r="D197" s="4" t="s">
        <v>362</v>
      </c>
      <c r="E197" s="4" t="s">
        <v>363</v>
      </c>
      <c r="F197" s="4" t="s">
        <v>364</v>
      </c>
      <c r="G197" s="115" t="s">
        <v>829</v>
      </c>
      <c r="H197" s="46" t="s">
        <v>830</v>
      </c>
      <c r="I197" s="115" t="s">
        <v>196</v>
      </c>
      <c r="J197" s="47" t="s">
        <v>830</v>
      </c>
      <c r="K197" s="47" t="s">
        <v>831</v>
      </c>
    </row>
    <row r="198" spans="1:11" ht="15" hidden="1" customHeight="1" x14ac:dyDescent="0.3">
      <c r="A198" s="18">
        <v>243</v>
      </c>
      <c r="B198" s="21" t="s">
        <v>219</v>
      </c>
      <c r="C198" s="4" t="s">
        <v>46</v>
      </c>
      <c r="D198" s="4" t="s">
        <v>362</v>
      </c>
      <c r="E198" s="4" t="s">
        <v>363</v>
      </c>
      <c r="F198" s="4" t="s">
        <v>364</v>
      </c>
      <c r="G198" s="115" t="s">
        <v>832</v>
      </c>
      <c r="H198" s="46" t="s">
        <v>833</v>
      </c>
      <c r="I198" s="115" t="s">
        <v>196</v>
      </c>
      <c r="J198" s="47" t="s">
        <v>833</v>
      </c>
      <c r="K198" s="47" t="s">
        <v>834</v>
      </c>
    </row>
    <row r="199" spans="1:11" ht="15" hidden="1" customHeight="1" x14ac:dyDescent="0.3">
      <c r="A199" s="18">
        <v>1921</v>
      </c>
      <c r="B199" s="21" t="s">
        <v>225</v>
      </c>
      <c r="C199" s="4" t="s">
        <v>46</v>
      </c>
      <c r="D199" s="4" t="s">
        <v>362</v>
      </c>
      <c r="E199" s="4" t="s">
        <v>363</v>
      </c>
      <c r="F199" s="4" t="s">
        <v>364</v>
      </c>
      <c r="G199" s="115" t="s">
        <v>806</v>
      </c>
      <c r="H199" s="46" t="s">
        <v>835</v>
      </c>
      <c r="I199" s="115" t="s">
        <v>196</v>
      </c>
      <c r="J199" s="47" t="s">
        <v>835</v>
      </c>
      <c r="K199" s="47" t="s">
        <v>836</v>
      </c>
    </row>
    <row r="200" spans="1:11" ht="15" hidden="1" customHeight="1" x14ac:dyDescent="0.3">
      <c r="A200" s="18">
        <v>2000</v>
      </c>
      <c r="B200" s="21" t="s">
        <v>182</v>
      </c>
      <c r="C200" s="4" t="s">
        <v>46</v>
      </c>
      <c r="D200" s="4" t="s">
        <v>398</v>
      </c>
      <c r="E200" s="4" t="s">
        <v>192</v>
      </c>
      <c r="F200" s="18" t="s">
        <v>399</v>
      </c>
      <c r="G200" s="50">
        <v>26033.37</v>
      </c>
      <c r="H200" s="46">
        <v>34712</v>
      </c>
      <c r="I200" s="50">
        <v>0</v>
      </c>
      <c r="J200" s="47">
        <f t="shared" ref="J200:J209" si="16">H200-I200</f>
        <v>34712</v>
      </c>
      <c r="K200" s="50">
        <f t="shared" ref="K200:K209" si="17">IF(G200-H200&gt;0,G200-H200,0)</f>
        <v>0</v>
      </c>
    </row>
    <row r="201" spans="1:11" ht="15" hidden="1" customHeight="1" x14ac:dyDescent="0.3">
      <c r="A201" s="18">
        <v>374</v>
      </c>
      <c r="B201" s="21" t="s">
        <v>188</v>
      </c>
      <c r="C201" s="4" t="s">
        <v>46</v>
      </c>
      <c r="D201" s="4" t="s">
        <v>398</v>
      </c>
      <c r="E201" s="4" t="s">
        <v>192</v>
      </c>
      <c r="F201" s="18" t="s">
        <v>399</v>
      </c>
      <c r="G201" s="50">
        <v>1475790.01</v>
      </c>
      <c r="H201" s="46">
        <v>209371.54</v>
      </c>
      <c r="I201" s="50">
        <v>0</v>
      </c>
      <c r="J201" s="47">
        <f t="shared" si="16"/>
        <v>209371.54</v>
      </c>
      <c r="K201" s="50">
        <f t="shared" si="17"/>
        <v>1266418.47</v>
      </c>
    </row>
    <row r="202" spans="1:11" ht="15" hidden="1" customHeight="1" x14ac:dyDescent="0.3">
      <c r="A202" s="18">
        <v>309</v>
      </c>
      <c r="B202" s="21" t="s">
        <v>191</v>
      </c>
      <c r="C202" s="4" t="s">
        <v>46</v>
      </c>
      <c r="D202" s="4" t="s">
        <v>398</v>
      </c>
      <c r="E202" s="4" t="s">
        <v>192</v>
      </c>
      <c r="F202" s="18" t="s">
        <v>399</v>
      </c>
      <c r="G202" s="50">
        <v>405280.71</v>
      </c>
      <c r="H202" s="46">
        <v>428601.1</v>
      </c>
      <c r="I202" s="50">
        <v>0</v>
      </c>
      <c r="J202" s="47">
        <f t="shared" si="16"/>
        <v>428601.1</v>
      </c>
      <c r="K202" s="50">
        <f t="shared" si="17"/>
        <v>0</v>
      </c>
    </row>
    <row r="203" spans="1:11" ht="15" hidden="1" customHeight="1" x14ac:dyDescent="0.3">
      <c r="A203" s="18">
        <v>512</v>
      </c>
      <c r="B203" s="21" t="s">
        <v>198</v>
      </c>
      <c r="C203" s="4" t="s">
        <v>46</v>
      </c>
      <c r="D203" s="4" t="s">
        <v>398</v>
      </c>
      <c r="E203" s="4" t="s">
        <v>192</v>
      </c>
      <c r="F203" s="18" t="s">
        <v>399</v>
      </c>
      <c r="G203" s="50">
        <v>823512.17</v>
      </c>
      <c r="H203" s="46">
        <v>503496.79</v>
      </c>
      <c r="I203" s="50">
        <v>0</v>
      </c>
      <c r="J203" s="47">
        <f t="shared" si="16"/>
        <v>503496.79</v>
      </c>
      <c r="K203" s="50">
        <f t="shared" si="17"/>
        <v>320015.38000000006</v>
      </c>
    </row>
    <row r="204" spans="1:11" ht="15" hidden="1" customHeight="1" x14ac:dyDescent="0.3">
      <c r="A204" s="18">
        <v>114</v>
      </c>
      <c r="B204" s="21" t="s">
        <v>201</v>
      </c>
      <c r="C204" s="4" t="s">
        <v>46</v>
      </c>
      <c r="D204" s="4" t="s">
        <v>398</v>
      </c>
      <c r="E204" s="4" t="s">
        <v>192</v>
      </c>
      <c r="F204" s="18" t="s">
        <v>399</v>
      </c>
      <c r="G204" s="50">
        <v>967865.34</v>
      </c>
      <c r="H204" s="46">
        <v>980400.01</v>
      </c>
      <c r="I204" s="50">
        <v>0</v>
      </c>
      <c r="J204" s="47">
        <f t="shared" si="16"/>
        <v>980400.01</v>
      </c>
      <c r="K204" s="50">
        <f t="shared" si="17"/>
        <v>0</v>
      </c>
    </row>
    <row r="205" spans="1:11" ht="15" hidden="1" customHeight="1" x14ac:dyDescent="0.3">
      <c r="A205" s="18">
        <v>179</v>
      </c>
      <c r="B205" s="21" t="s">
        <v>206</v>
      </c>
      <c r="C205" s="4" t="s">
        <v>46</v>
      </c>
      <c r="D205" s="4" t="s">
        <v>398</v>
      </c>
      <c r="E205" s="4" t="s">
        <v>192</v>
      </c>
      <c r="F205" s="18" t="s">
        <v>399</v>
      </c>
      <c r="G205" s="50">
        <v>516792.5</v>
      </c>
      <c r="H205" s="46">
        <v>574361.49</v>
      </c>
      <c r="I205" s="50">
        <v>0</v>
      </c>
      <c r="J205" s="47">
        <f t="shared" si="16"/>
        <v>574361.49</v>
      </c>
      <c r="K205" s="50">
        <f t="shared" si="17"/>
        <v>0</v>
      </c>
    </row>
    <row r="206" spans="1:11" ht="15" hidden="1" customHeight="1" x14ac:dyDescent="0.3">
      <c r="A206" s="18">
        <v>1418</v>
      </c>
      <c r="B206" s="21" t="s">
        <v>209</v>
      </c>
      <c r="C206" s="4" t="s">
        <v>46</v>
      </c>
      <c r="D206" s="4" t="s">
        <v>398</v>
      </c>
      <c r="E206" s="4" t="s">
        <v>192</v>
      </c>
      <c r="F206" s="18" t="s">
        <v>399</v>
      </c>
      <c r="G206" s="50">
        <v>35496.79</v>
      </c>
      <c r="H206" s="46">
        <v>35600.400000000001</v>
      </c>
      <c r="I206" s="50">
        <v>0</v>
      </c>
      <c r="J206" s="47">
        <f t="shared" si="16"/>
        <v>35600.400000000001</v>
      </c>
      <c r="K206" s="50">
        <f t="shared" si="17"/>
        <v>0</v>
      </c>
    </row>
    <row r="207" spans="1:11" ht="15" hidden="1" customHeight="1" x14ac:dyDescent="0.3">
      <c r="A207" s="18">
        <v>447</v>
      </c>
      <c r="B207" s="21" t="s">
        <v>216</v>
      </c>
      <c r="C207" s="4" t="s">
        <v>46</v>
      </c>
      <c r="D207" s="4" t="s">
        <v>398</v>
      </c>
      <c r="E207" s="4" t="s">
        <v>192</v>
      </c>
      <c r="F207" s="18" t="s">
        <v>399</v>
      </c>
      <c r="G207" s="50">
        <v>1064439.25</v>
      </c>
      <c r="H207" s="46">
        <v>1068437.2</v>
      </c>
      <c r="I207" s="50">
        <v>0</v>
      </c>
      <c r="J207" s="47">
        <f t="shared" si="16"/>
        <v>1068437.2</v>
      </c>
      <c r="K207" s="50">
        <f t="shared" si="17"/>
        <v>0</v>
      </c>
    </row>
    <row r="208" spans="1:11" ht="15" hidden="1" customHeight="1" x14ac:dyDescent="0.3">
      <c r="A208" s="18">
        <v>244</v>
      </c>
      <c r="B208" s="21" t="s">
        <v>219</v>
      </c>
      <c r="C208" s="4" t="s">
        <v>46</v>
      </c>
      <c r="D208" s="4" t="s">
        <v>398</v>
      </c>
      <c r="E208" s="4" t="s">
        <v>192</v>
      </c>
      <c r="F208" s="18" t="s">
        <v>399</v>
      </c>
      <c r="G208" s="50">
        <v>627947.93000000005</v>
      </c>
      <c r="H208" s="46">
        <v>640397.91</v>
      </c>
      <c r="I208" s="50">
        <v>0</v>
      </c>
      <c r="J208" s="47">
        <f t="shared" si="16"/>
        <v>640397.91</v>
      </c>
      <c r="K208" s="50">
        <f t="shared" si="17"/>
        <v>0</v>
      </c>
    </row>
    <row r="209" spans="1:11" ht="15" hidden="1" customHeight="1" x14ac:dyDescent="0.3">
      <c r="A209" s="18">
        <v>2041</v>
      </c>
      <c r="B209" s="21" t="s">
        <v>225</v>
      </c>
      <c r="C209" s="4" t="s">
        <v>46</v>
      </c>
      <c r="D209" s="4" t="s">
        <v>398</v>
      </c>
      <c r="E209" s="4" t="s">
        <v>192</v>
      </c>
      <c r="F209" s="18" t="s">
        <v>399</v>
      </c>
      <c r="G209" s="50">
        <v>26033.37</v>
      </c>
      <c r="H209" s="46">
        <v>20792.45</v>
      </c>
      <c r="I209" s="50">
        <v>0</v>
      </c>
      <c r="J209" s="47">
        <f t="shared" si="16"/>
        <v>20792.45</v>
      </c>
      <c r="K209" s="50">
        <f t="shared" si="17"/>
        <v>5240.9199999999983</v>
      </c>
    </row>
    <row r="210" spans="1:11" ht="15" hidden="1" customHeight="1" x14ac:dyDescent="0.3">
      <c r="A210" s="18">
        <v>1301</v>
      </c>
      <c r="B210" s="21" t="s">
        <v>400</v>
      </c>
      <c r="C210" s="4" t="s">
        <v>46</v>
      </c>
      <c r="D210" s="4" t="s">
        <v>401</v>
      </c>
      <c r="E210" s="2" t="s">
        <v>244</v>
      </c>
      <c r="F210" s="261" t="s">
        <v>402</v>
      </c>
      <c r="G210" s="50">
        <v>15878.6</v>
      </c>
      <c r="H210" s="46">
        <v>0</v>
      </c>
      <c r="I210" s="50">
        <v>0</v>
      </c>
      <c r="J210" s="47">
        <f>+H210-I210</f>
        <v>0</v>
      </c>
      <c r="K210" s="47">
        <f>+G210-J210</f>
        <v>15878.6</v>
      </c>
    </row>
    <row r="211" spans="1:11" ht="15" hidden="1" customHeight="1" x14ac:dyDescent="0.3">
      <c r="A211" s="18">
        <v>2318</v>
      </c>
      <c r="B211" s="21" t="s">
        <v>182</v>
      </c>
      <c r="C211" s="4" t="s">
        <v>46</v>
      </c>
      <c r="D211" s="4" t="s">
        <v>401</v>
      </c>
      <c r="E211" s="2" t="s">
        <v>244</v>
      </c>
      <c r="F211" s="261" t="s">
        <v>402</v>
      </c>
      <c r="G211" s="46">
        <v>0</v>
      </c>
      <c r="H211" s="46">
        <v>0</v>
      </c>
      <c r="I211" s="50">
        <v>0</v>
      </c>
      <c r="J211" s="47">
        <f>H211-I211</f>
        <v>0</v>
      </c>
      <c r="K211" s="47">
        <f>G211-J211</f>
        <v>0</v>
      </c>
    </row>
    <row r="212" spans="1:11" ht="15" hidden="1" customHeight="1" x14ac:dyDescent="0.3">
      <c r="A212" s="18">
        <v>1300</v>
      </c>
      <c r="B212" s="21" t="s">
        <v>403</v>
      </c>
      <c r="C212" s="4" t="s">
        <v>46</v>
      </c>
      <c r="D212" s="4" t="s">
        <v>401</v>
      </c>
      <c r="E212" s="2" t="s">
        <v>244</v>
      </c>
      <c r="F212" s="261" t="s">
        <v>402</v>
      </c>
      <c r="G212" s="372">
        <v>15878.6</v>
      </c>
      <c r="H212" s="46">
        <v>11097.82</v>
      </c>
      <c r="I212" s="50">
        <v>0</v>
      </c>
      <c r="J212" s="47">
        <f>H212-I212</f>
        <v>11097.82</v>
      </c>
      <c r="K212" s="371">
        <f>G212-J212</f>
        <v>4780.7800000000007</v>
      </c>
    </row>
    <row r="213" spans="1:11" ht="15" hidden="1" customHeight="1" x14ac:dyDescent="0.3">
      <c r="A213" s="18">
        <v>1281</v>
      </c>
      <c r="B213" s="21" t="s">
        <v>404</v>
      </c>
      <c r="C213" s="4" t="s">
        <v>46</v>
      </c>
      <c r="D213" s="4" t="s">
        <v>401</v>
      </c>
      <c r="E213" s="2" t="s">
        <v>244</v>
      </c>
      <c r="F213" s="261" t="s">
        <v>402</v>
      </c>
      <c r="G213" s="50">
        <v>15878.6</v>
      </c>
      <c r="H213" s="46">
        <v>22935.75</v>
      </c>
      <c r="I213" s="50">
        <v>0</v>
      </c>
      <c r="J213" s="47">
        <f>+H213-I213</f>
        <v>22935.75</v>
      </c>
      <c r="K213" s="47">
        <f>+G213-J213</f>
        <v>-7057.15</v>
      </c>
    </row>
    <row r="214" spans="1:11" ht="15" hidden="1" customHeight="1" x14ac:dyDescent="0.3">
      <c r="A214" s="18">
        <v>1280</v>
      </c>
      <c r="B214" s="21" t="s">
        <v>405</v>
      </c>
      <c r="C214" s="4" t="s">
        <v>46</v>
      </c>
      <c r="D214" s="4" t="s">
        <v>401</v>
      </c>
      <c r="E214" s="2" t="s">
        <v>244</v>
      </c>
      <c r="F214" s="261" t="s">
        <v>402</v>
      </c>
      <c r="G214" s="50">
        <v>15878.6</v>
      </c>
      <c r="H214" s="46">
        <v>15878.6</v>
      </c>
      <c r="I214" s="50">
        <v>0</v>
      </c>
      <c r="J214" s="47">
        <f>H214-I214</f>
        <v>15878.6</v>
      </c>
      <c r="K214" s="47">
        <f>G214-J214</f>
        <v>0</v>
      </c>
    </row>
    <row r="215" spans="1:11" ht="15" hidden="1" customHeight="1" x14ac:dyDescent="0.3">
      <c r="A215" s="18">
        <v>375</v>
      </c>
      <c r="B215" s="21" t="s">
        <v>188</v>
      </c>
      <c r="C215" s="4" t="s">
        <v>46</v>
      </c>
      <c r="D215" s="4" t="s">
        <v>401</v>
      </c>
      <c r="E215" s="2" t="s">
        <v>244</v>
      </c>
      <c r="F215" s="261" t="s">
        <v>402</v>
      </c>
      <c r="G215" s="50">
        <v>538418.67989999987</v>
      </c>
      <c r="H215" s="46">
        <v>559822.88</v>
      </c>
      <c r="I215" s="50">
        <v>0</v>
      </c>
      <c r="J215" s="47">
        <v>559822.88</v>
      </c>
      <c r="K215" s="47">
        <v>0</v>
      </c>
    </row>
    <row r="216" spans="1:11" ht="15" hidden="1" customHeight="1" x14ac:dyDescent="0.3">
      <c r="A216" s="18">
        <v>1299</v>
      </c>
      <c r="B216" s="21" t="s">
        <v>406</v>
      </c>
      <c r="C216" s="4" t="s">
        <v>46</v>
      </c>
      <c r="D216" s="4" t="s">
        <v>401</v>
      </c>
      <c r="E216" s="2" t="s">
        <v>244</v>
      </c>
      <c r="F216" s="261" t="s">
        <v>402</v>
      </c>
      <c r="G216" s="50">
        <v>15878.599200000001</v>
      </c>
      <c r="H216" s="46">
        <v>9440</v>
      </c>
      <c r="I216" s="50">
        <v>9440</v>
      </c>
      <c r="J216" s="47">
        <v>0</v>
      </c>
      <c r="K216" s="47">
        <v>15878.599200000001</v>
      </c>
    </row>
    <row r="217" spans="1:11" ht="15" hidden="1" customHeight="1" x14ac:dyDescent="0.3">
      <c r="A217" s="18">
        <v>310</v>
      </c>
      <c r="B217" s="21" t="s">
        <v>191</v>
      </c>
      <c r="C217" s="4" t="s">
        <v>46</v>
      </c>
      <c r="D217" s="4" t="s">
        <v>401</v>
      </c>
      <c r="E217" s="2" t="s">
        <v>244</v>
      </c>
      <c r="F217" s="261" t="s">
        <v>402</v>
      </c>
      <c r="G217" s="263">
        <v>129461</v>
      </c>
      <c r="H217" s="46">
        <v>181772</v>
      </c>
      <c r="I217" s="50">
        <v>0</v>
      </c>
      <c r="J217" s="47">
        <f>H217-I217</f>
        <v>181772</v>
      </c>
      <c r="K217" s="47">
        <f>G217-J217</f>
        <v>-52311</v>
      </c>
    </row>
    <row r="218" spans="1:11" ht="15" hidden="1" customHeight="1" x14ac:dyDescent="0.3">
      <c r="A218" s="18">
        <v>838</v>
      </c>
      <c r="B218" s="21" t="s">
        <v>407</v>
      </c>
      <c r="C218" s="4" t="s">
        <v>46</v>
      </c>
      <c r="D218" s="4" t="s">
        <v>401</v>
      </c>
      <c r="E218" s="2" t="s">
        <v>244</v>
      </c>
      <c r="F218" s="261" t="s">
        <v>402</v>
      </c>
      <c r="G218" s="50">
        <v>129793.67</v>
      </c>
      <c r="H218" s="46">
        <v>140500</v>
      </c>
      <c r="I218" s="50">
        <v>0</v>
      </c>
      <c r="J218" s="47">
        <f>H218-I218</f>
        <v>140500</v>
      </c>
      <c r="K218" s="47">
        <f>G218-J218</f>
        <v>-10706.330000000002</v>
      </c>
    </row>
    <row r="219" spans="1:11" ht="15" hidden="1" customHeight="1" x14ac:dyDescent="0.3">
      <c r="A219" s="18">
        <v>513</v>
      </c>
      <c r="B219" s="21" t="s">
        <v>198</v>
      </c>
      <c r="C219" s="4" t="s">
        <v>46</v>
      </c>
      <c r="D219" s="4" t="s">
        <v>401</v>
      </c>
      <c r="E219" s="2" t="s">
        <v>244</v>
      </c>
      <c r="F219" s="261" t="s">
        <v>402</v>
      </c>
      <c r="G219" s="281">
        <v>224496.91</v>
      </c>
      <c r="H219" s="46">
        <v>224496.91</v>
      </c>
      <c r="I219" s="50">
        <v>0</v>
      </c>
      <c r="J219" s="47">
        <v>224496.91</v>
      </c>
      <c r="K219" s="47">
        <f>G219-J219</f>
        <v>0</v>
      </c>
    </row>
    <row r="220" spans="1:11" ht="15" hidden="1" customHeight="1" x14ac:dyDescent="0.3">
      <c r="A220" s="18">
        <v>1279</v>
      </c>
      <c r="B220" s="21" t="s">
        <v>408</v>
      </c>
      <c r="C220" s="4" t="s">
        <v>46</v>
      </c>
      <c r="D220" s="4" t="s">
        <v>401</v>
      </c>
      <c r="E220" s="2" t="s">
        <v>244</v>
      </c>
      <c r="F220" s="261" t="s">
        <v>402</v>
      </c>
      <c r="G220" s="46">
        <v>15897.82</v>
      </c>
      <c r="H220" s="46">
        <v>0</v>
      </c>
      <c r="I220" s="50">
        <v>0</v>
      </c>
      <c r="J220" s="47">
        <f>H220-I220</f>
        <v>0</v>
      </c>
      <c r="K220" s="47">
        <f>G220-J220</f>
        <v>15897.82</v>
      </c>
    </row>
    <row r="221" spans="1:11" ht="15" hidden="1" customHeight="1" x14ac:dyDescent="0.3">
      <c r="A221" s="18">
        <v>115</v>
      </c>
      <c r="B221" s="21" t="s">
        <v>201</v>
      </c>
      <c r="C221" s="4" t="s">
        <v>46</v>
      </c>
      <c r="D221" s="4" t="s">
        <v>401</v>
      </c>
      <c r="E221" s="2" t="s">
        <v>244</v>
      </c>
      <c r="F221" s="261" t="s">
        <v>402</v>
      </c>
      <c r="G221" s="50">
        <v>275394.51240000001</v>
      </c>
      <c r="H221" s="46">
        <v>142000</v>
      </c>
      <c r="I221" s="50">
        <v>0</v>
      </c>
      <c r="J221" s="47">
        <v>142000</v>
      </c>
      <c r="K221" s="47">
        <v>133394.51240000001</v>
      </c>
    </row>
    <row r="222" spans="1:11" ht="15" hidden="1" customHeight="1" x14ac:dyDescent="0.3">
      <c r="A222" s="18">
        <v>180</v>
      </c>
      <c r="B222" s="21" t="s">
        <v>206</v>
      </c>
      <c r="C222" s="4" t="s">
        <v>46</v>
      </c>
      <c r="D222" s="4" t="s">
        <v>401</v>
      </c>
      <c r="E222" s="2" t="s">
        <v>244</v>
      </c>
      <c r="F222" s="261" t="s">
        <v>402</v>
      </c>
      <c r="G222" s="50">
        <v>143633.04</v>
      </c>
      <c r="H222" s="46">
        <v>175000</v>
      </c>
      <c r="I222" s="50">
        <v>0</v>
      </c>
      <c r="J222" s="47">
        <f>+H222-I222</f>
        <v>175000</v>
      </c>
      <c r="K222" s="47">
        <f>+G222-J222</f>
        <v>-31366.959999999992</v>
      </c>
    </row>
    <row r="223" spans="1:11" ht="15" hidden="1" customHeight="1" x14ac:dyDescent="0.3">
      <c r="A223" s="18">
        <v>1039</v>
      </c>
      <c r="B223" s="21" t="s">
        <v>409</v>
      </c>
      <c r="C223" s="4" t="s">
        <v>46</v>
      </c>
      <c r="D223" s="4" t="s">
        <v>401</v>
      </c>
      <c r="E223" s="2" t="s">
        <v>244</v>
      </c>
      <c r="F223" s="261" t="s">
        <v>402</v>
      </c>
      <c r="G223" s="281">
        <v>153500</v>
      </c>
      <c r="H223" s="46">
        <v>153500</v>
      </c>
      <c r="I223" s="50">
        <v>0</v>
      </c>
      <c r="J223" s="47">
        <v>153500</v>
      </c>
      <c r="K223" s="47">
        <f>G223-J223</f>
        <v>0</v>
      </c>
    </row>
    <row r="224" spans="1:11" ht="15" hidden="1" customHeight="1" x14ac:dyDescent="0.3">
      <c r="A224" s="18">
        <v>2358</v>
      </c>
      <c r="B224" s="21" t="s">
        <v>209</v>
      </c>
      <c r="C224" s="4" t="s">
        <v>46</v>
      </c>
      <c r="D224" s="4" t="s">
        <v>401</v>
      </c>
      <c r="E224" s="2" t="s">
        <v>244</v>
      </c>
      <c r="F224" s="261" t="s">
        <v>402</v>
      </c>
      <c r="G224" s="263">
        <v>10700.96</v>
      </c>
      <c r="H224" s="46">
        <v>10700.97</v>
      </c>
      <c r="I224" s="50">
        <v>0</v>
      </c>
      <c r="J224" s="47">
        <f>H224-I224</f>
        <v>10700.97</v>
      </c>
      <c r="K224" s="47">
        <f>G224-J224</f>
        <v>-1.0000000000218279E-2</v>
      </c>
    </row>
    <row r="225" spans="1:11" ht="15" hidden="1" customHeight="1" x14ac:dyDescent="0.3">
      <c r="A225" s="18">
        <v>615</v>
      </c>
      <c r="B225" s="21" t="s">
        <v>242</v>
      </c>
      <c r="C225" s="4" t="s">
        <v>46</v>
      </c>
      <c r="D225" s="4" t="s">
        <v>401</v>
      </c>
      <c r="E225" s="2" t="s">
        <v>244</v>
      </c>
      <c r="F225" s="261" t="s">
        <v>402</v>
      </c>
      <c r="G225" s="263">
        <v>121790.1</v>
      </c>
      <c r="H225" s="46">
        <v>126730</v>
      </c>
      <c r="I225" s="50">
        <v>0</v>
      </c>
      <c r="J225" s="47">
        <f>H225-I225</f>
        <v>126730</v>
      </c>
      <c r="K225" s="47">
        <f>G225-J225</f>
        <v>-4939.8999999999942</v>
      </c>
    </row>
    <row r="226" spans="1:11" ht="15" hidden="1" customHeight="1" x14ac:dyDescent="0.3">
      <c r="A226" s="18">
        <v>448</v>
      </c>
      <c r="B226" s="21" t="s">
        <v>216</v>
      </c>
      <c r="C226" s="4" t="s">
        <v>46</v>
      </c>
      <c r="D226" s="4" t="s">
        <v>401</v>
      </c>
      <c r="E226" s="2" t="s">
        <v>244</v>
      </c>
      <c r="F226" s="261" t="s">
        <v>402</v>
      </c>
      <c r="G226" s="50">
        <v>276034.74</v>
      </c>
      <c r="H226" s="46">
        <v>168000</v>
      </c>
      <c r="I226" s="50">
        <v>0</v>
      </c>
      <c r="J226" s="47">
        <f>+H226-I226</f>
        <v>168000</v>
      </c>
      <c r="K226" s="47">
        <f>+G226-J226</f>
        <v>108034.73999999999</v>
      </c>
    </row>
    <row r="227" spans="1:11" ht="15" hidden="1" customHeight="1" x14ac:dyDescent="0.3">
      <c r="A227" s="18">
        <v>614</v>
      </c>
      <c r="B227" s="21" t="s">
        <v>410</v>
      </c>
      <c r="C227" s="4" t="s">
        <v>46</v>
      </c>
      <c r="D227" s="4" t="s">
        <v>401</v>
      </c>
      <c r="E227" s="2" t="s">
        <v>244</v>
      </c>
      <c r="F227" s="261" t="s">
        <v>402</v>
      </c>
      <c r="G227" s="50">
        <v>113573.4801</v>
      </c>
      <c r="H227" s="46">
        <v>128000</v>
      </c>
      <c r="I227" s="50">
        <v>0</v>
      </c>
      <c r="J227" s="47">
        <v>128000</v>
      </c>
      <c r="K227" s="47">
        <v>0</v>
      </c>
    </row>
    <row r="228" spans="1:11" ht="15" hidden="1" customHeight="1" x14ac:dyDescent="0.3">
      <c r="A228" s="18">
        <v>245</v>
      </c>
      <c r="B228" s="21" t="s">
        <v>219</v>
      </c>
      <c r="C228" s="4" t="s">
        <v>46</v>
      </c>
      <c r="D228" s="4" t="s">
        <v>401</v>
      </c>
      <c r="E228" s="2" t="s">
        <v>244</v>
      </c>
      <c r="F228" s="261" t="s">
        <v>402</v>
      </c>
      <c r="G228" s="263">
        <v>140928</v>
      </c>
      <c r="H228" s="264">
        <v>150000</v>
      </c>
      <c r="I228" s="263">
        <v>0</v>
      </c>
      <c r="J228" s="262">
        <f>H228-I228</f>
        <v>150000</v>
      </c>
      <c r="K228" s="262">
        <f>G228-J228</f>
        <v>-9072</v>
      </c>
    </row>
    <row r="229" spans="1:11" ht="15" hidden="1" customHeight="1" x14ac:dyDescent="0.3">
      <c r="A229" s="18">
        <v>1298</v>
      </c>
      <c r="B229" s="21" t="s">
        <v>411</v>
      </c>
      <c r="C229" s="4" t="s">
        <v>46</v>
      </c>
      <c r="D229" s="4" t="s">
        <v>401</v>
      </c>
      <c r="E229" s="2" t="s">
        <v>244</v>
      </c>
      <c r="F229" s="261" t="s">
        <v>402</v>
      </c>
      <c r="G229" s="50">
        <v>15878.6</v>
      </c>
      <c r="H229" s="46">
        <v>0</v>
      </c>
      <c r="I229" s="50">
        <v>0</v>
      </c>
      <c r="J229" s="47">
        <f>H229-I229</f>
        <v>0</v>
      </c>
      <c r="K229" s="47">
        <f>G229-J229</f>
        <v>15878.6</v>
      </c>
    </row>
    <row r="230" spans="1:11" ht="15" hidden="1" customHeight="1" x14ac:dyDescent="0.3">
      <c r="A230" s="18">
        <v>2338</v>
      </c>
      <c r="B230" s="21" t="s">
        <v>225</v>
      </c>
      <c r="C230" s="4" t="s">
        <v>46</v>
      </c>
      <c r="D230" s="4" t="s">
        <v>401</v>
      </c>
      <c r="E230" s="2" t="s">
        <v>244</v>
      </c>
      <c r="F230" s="261" t="s">
        <v>402</v>
      </c>
      <c r="G230" s="50">
        <v>9347.8799999999992</v>
      </c>
      <c r="H230" s="46">
        <v>6304.33</v>
      </c>
      <c r="I230" s="50">
        <v>0</v>
      </c>
      <c r="J230" s="47">
        <f>+H230-I230</f>
        <v>6304.33</v>
      </c>
      <c r="K230" s="47">
        <f>+G230-J230</f>
        <v>3043.5499999999993</v>
      </c>
    </row>
    <row r="231" spans="1:11" ht="15" hidden="1" customHeight="1" x14ac:dyDescent="0.3">
      <c r="A231" s="18">
        <v>1278</v>
      </c>
      <c r="B231" s="21" t="s">
        <v>412</v>
      </c>
      <c r="C231" s="4" t="s">
        <v>46</v>
      </c>
      <c r="D231" s="4" t="s">
        <v>401</v>
      </c>
      <c r="E231" s="2" t="s">
        <v>244</v>
      </c>
      <c r="F231" s="261" t="s">
        <v>402</v>
      </c>
      <c r="G231" s="50">
        <v>15878.599200000001</v>
      </c>
      <c r="H231" s="46">
        <v>30000.01</v>
      </c>
      <c r="I231" s="50">
        <v>0</v>
      </c>
      <c r="J231" s="47">
        <v>30000.01</v>
      </c>
      <c r="K231" s="47">
        <v>0</v>
      </c>
    </row>
    <row r="232" spans="1:11" ht="15" hidden="1" customHeight="1" x14ac:dyDescent="0.3">
      <c r="A232" s="18">
        <v>1926</v>
      </c>
      <c r="B232" s="21" t="s">
        <v>182</v>
      </c>
      <c r="C232" s="4" t="s">
        <v>46</v>
      </c>
      <c r="D232" s="4" t="s">
        <v>413</v>
      </c>
      <c r="E232" s="73" t="s">
        <v>414</v>
      </c>
      <c r="F232" s="67" t="s">
        <v>415</v>
      </c>
      <c r="G232" s="87" t="s">
        <v>837</v>
      </c>
      <c r="H232" s="46">
        <v>6381</v>
      </c>
      <c r="I232" s="86" t="s">
        <v>196</v>
      </c>
      <c r="J232" s="89" t="s">
        <v>838</v>
      </c>
      <c r="K232" s="90" t="s">
        <v>839</v>
      </c>
    </row>
    <row r="233" spans="1:11" ht="15" hidden="1" customHeight="1" x14ac:dyDescent="0.3">
      <c r="A233" s="18">
        <v>376</v>
      </c>
      <c r="B233" s="21" t="s">
        <v>188</v>
      </c>
      <c r="C233" s="4" t="s">
        <v>46</v>
      </c>
      <c r="D233" s="4" t="s">
        <v>413</v>
      </c>
      <c r="E233" s="74" t="s">
        <v>414</v>
      </c>
      <c r="F233" s="69" t="s">
        <v>415</v>
      </c>
      <c r="G233" s="96" t="s">
        <v>840</v>
      </c>
      <c r="H233" s="46">
        <v>230376</v>
      </c>
      <c r="I233" s="99" t="s">
        <v>196</v>
      </c>
      <c r="J233" s="97" t="s">
        <v>841</v>
      </c>
      <c r="K233" s="98" t="s">
        <v>842</v>
      </c>
    </row>
    <row r="234" spans="1:11" ht="15" hidden="1" customHeight="1" x14ac:dyDescent="0.3">
      <c r="A234" s="18">
        <v>311</v>
      </c>
      <c r="B234" s="21" t="s">
        <v>191</v>
      </c>
      <c r="C234" s="4" t="s">
        <v>46</v>
      </c>
      <c r="D234" s="4" t="s">
        <v>413</v>
      </c>
      <c r="E234" s="74" t="s">
        <v>414</v>
      </c>
      <c r="F234" s="69" t="s">
        <v>415</v>
      </c>
      <c r="G234" s="96" t="s">
        <v>843</v>
      </c>
      <c r="H234" s="46">
        <v>200000</v>
      </c>
      <c r="I234" s="99" t="s">
        <v>196</v>
      </c>
      <c r="J234" s="97" t="s">
        <v>844</v>
      </c>
      <c r="K234" s="98" t="s">
        <v>845</v>
      </c>
    </row>
    <row r="235" spans="1:11" ht="15" hidden="1" customHeight="1" x14ac:dyDescent="0.3">
      <c r="A235" s="18">
        <v>958</v>
      </c>
      <c r="B235" s="21" t="s">
        <v>425</v>
      </c>
      <c r="C235" s="4" t="s">
        <v>46</v>
      </c>
      <c r="D235" s="4" t="s">
        <v>413</v>
      </c>
      <c r="E235" s="74" t="s">
        <v>414</v>
      </c>
      <c r="F235" s="69" t="s">
        <v>415</v>
      </c>
      <c r="G235" s="96" t="s">
        <v>846</v>
      </c>
      <c r="H235" s="46">
        <v>40048.81</v>
      </c>
      <c r="I235" s="99" t="s">
        <v>196</v>
      </c>
      <c r="J235" s="97" t="s">
        <v>847</v>
      </c>
      <c r="K235" s="98" t="s">
        <v>848</v>
      </c>
    </row>
    <row r="236" spans="1:11" ht="15" hidden="1" customHeight="1" x14ac:dyDescent="0.3">
      <c r="A236" s="18">
        <v>798</v>
      </c>
      <c r="B236" s="21" t="s">
        <v>429</v>
      </c>
      <c r="C236" s="4" t="s">
        <v>46</v>
      </c>
      <c r="D236" s="4" t="s">
        <v>413</v>
      </c>
      <c r="E236" s="74" t="s">
        <v>414</v>
      </c>
      <c r="F236" s="69" t="s">
        <v>415</v>
      </c>
      <c r="G236" s="96" t="s">
        <v>849</v>
      </c>
      <c r="H236" s="46">
        <v>96819.9</v>
      </c>
      <c r="I236" s="99" t="s">
        <v>196</v>
      </c>
      <c r="J236" s="97" t="s">
        <v>850</v>
      </c>
      <c r="K236" s="98" t="s">
        <v>851</v>
      </c>
    </row>
    <row r="237" spans="1:11" ht="15" hidden="1" customHeight="1" x14ac:dyDescent="0.3">
      <c r="A237" s="18">
        <v>514</v>
      </c>
      <c r="B237" s="21" t="s">
        <v>198</v>
      </c>
      <c r="C237" s="4" t="s">
        <v>46</v>
      </c>
      <c r="D237" s="4" t="s">
        <v>413</v>
      </c>
      <c r="E237" s="74" t="s">
        <v>414</v>
      </c>
      <c r="F237" s="69" t="s">
        <v>415</v>
      </c>
      <c r="G237" s="96" t="s">
        <v>852</v>
      </c>
      <c r="H237" s="46">
        <v>339625.82</v>
      </c>
      <c r="I237" s="99" t="s">
        <v>196</v>
      </c>
      <c r="J237" s="97" t="s">
        <v>853</v>
      </c>
      <c r="K237" s="98" t="s">
        <v>854</v>
      </c>
    </row>
    <row r="238" spans="1:11" ht="15" hidden="1" customHeight="1" x14ac:dyDescent="0.3">
      <c r="A238" s="18">
        <v>116</v>
      </c>
      <c r="B238" s="21" t="s">
        <v>201</v>
      </c>
      <c r="C238" s="4" t="s">
        <v>46</v>
      </c>
      <c r="D238" s="4" t="s">
        <v>413</v>
      </c>
      <c r="E238" s="74" t="s">
        <v>414</v>
      </c>
      <c r="F238" s="69" t="s">
        <v>415</v>
      </c>
      <c r="G238" s="96" t="s">
        <v>855</v>
      </c>
      <c r="H238" s="46">
        <v>127071</v>
      </c>
      <c r="I238" s="99" t="s">
        <v>196</v>
      </c>
      <c r="J238" s="97" t="s">
        <v>856</v>
      </c>
      <c r="K238" s="97" t="s">
        <v>857</v>
      </c>
    </row>
    <row r="239" spans="1:11" ht="15" hidden="1" customHeight="1" x14ac:dyDescent="0.3">
      <c r="A239" s="18">
        <v>181</v>
      </c>
      <c r="B239" s="21" t="s">
        <v>206</v>
      </c>
      <c r="C239" s="4" t="s">
        <v>46</v>
      </c>
      <c r="D239" s="4" t="s">
        <v>413</v>
      </c>
      <c r="E239" s="74" t="s">
        <v>414</v>
      </c>
      <c r="F239" s="69" t="s">
        <v>415</v>
      </c>
      <c r="G239" s="96" t="s">
        <v>858</v>
      </c>
      <c r="H239" s="46">
        <v>114921.26</v>
      </c>
      <c r="I239" s="99" t="s">
        <v>196</v>
      </c>
      <c r="J239" s="97" t="s">
        <v>859</v>
      </c>
      <c r="K239" s="98" t="s">
        <v>860</v>
      </c>
    </row>
    <row r="240" spans="1:11" ht="15" hidden="1" customHeight="1" x14ac:dyDescent="0.3">
      <c r="A240" s="18">
        <v>1419</v>
      </c>
      <c r="B240" s="21" t="s">
        <v>209</v>
      </c>
      <c r="C240" s="4" t="s">
        <v>46</v>
      </c>
      <c r="D240" s="4" t="s">
        <v>413</v>
      </c>
      <c r="E240" s="74" t="s">
        <v>414</v>
      </c>
      <c r="F240" s="69" t="s">
        <v>415</v>
      </c>
      <c r="G240" s="96" t="s">
        <v>861</v>
      </c>
      <c r="H240" s="46">
        <v>17978.419999999998</v>
      </c>
      <c r="I240" s="99" t="s">
        <v>196</v>
      </c>
      <c r="J240" s="97" t="s">
        <v>862</v>
      </c>
      <c r="K240" s="98" t="s">
        <v>863</v>
      </c>
    </row>
    <row r="241" spans="1:11" ht="15" hidden="1" customHeight="1" x14ac:dyDescent="0.3">
      <c r="A241" s="18">
        <v>449</v>
      </c>
      <c r="B241" s="21" t="s">
        <v>216</v>
      </c>
      <c r="C241" s="4" t="s">
        <v>46</v>
      </c>
      <c r="D241" s="4" t="s">
        <v>413</v>
      </c>
      <c r="E241" s="74" t="s">
        <v>414</v>
      </c>
      <c r="F241" s="69" t="s">
        <v>415</v>
      </c>
      <c r="G241" s="96" t="s">
        <v>864</v>
      </c>
      <c r="H241" s="46">
        <v>338840.6</v>
      </c>
      <c r="I241" s="99" t="s">
        <v>196</v>
      </c>
      <c r="J241" s="97" t="s">
        <v>865</v>
      </c>
      <c r="K241" s="97" t="s">
        <v>866</v>
      </c>
    </row>
    <row r="242" spans="1:11" ht="15" hidden="1" customHeight="1" x14ac:dyDescent="0.3">
      <c r="A242" s="18">
        <v>246</v>
      </c>
      <c r="B242" s="21" t="s">
        <v>219</v>
      </c>
      <c r="C242" s="4" t="s">
        <v>46</v>
      </c>
      <c r="D242" s="4" t="s">
        <v>413</v>
      </c>
      <c r="E242" s="74" t="s">
        <v>414</v>
      </c>
      <c r="F242" s="69" t="s">
        <v>415</v>
      </c>
      <c r="G242" s="96" t="s">
        <v>196</v>
      </c>
      <c r="H242" s="46">
        <v>0</v>
      </c>
      <c r="I242" s="99" t="s">
        <v>196</v>
      </c>
      <c r="J242" s="97" t="s">
        <v>196</v>
      </c>
      <c r="K242" s="97" t="s">
        <v>196</v>
      </c>
    </row>
    <row r="243" spans="1:11" ht="15" hidden="1" customHeight="1" x14ac:dyDescent="0.3">
      <c r="A243" s="18">
        <v>1958</v>
      </c>
      <c r="B243" s="21" t="s">
        <v>225</v>
      </c>
      <c r="C243" s="4" t="s">
        <v>46</v>
      </c>
      <c r="D243" s="4" t="s">
        <v>413</v>
      </c>
      <c r="E243" s="74" t="s">
        <v>414</v>
      </c>
      <c r="F243" s="69" t="s">
        <v>415</v>
      </c>
      <c r="G243" s="96" t="s">
        <v>837</v>
      </c>
      <c r="H243" s="46">
        <v>0</v>
      </c>
      <c r="I243" s="99" t="s">
        <v>196</v>
      </c>
      <c r="J243" s="97" t="s">
        <v>196</v>
      </c>
      <c r="K243" s="97" t="s">
        <v>837</v>
      </c>
    </row>
    <row r="244" spans="1:11" ht="15" hidden="1" customHeight="1" x14ac:dyDescent="0.3">
      <c r="A244" s="18">
        <v>938</v>
      </c>
      <c r="B244" s="21" t="s">
        <v>446</v>
      </c>
      <c r="C244" s="4" t="s">
        <v>46</v>
      </c>
      <c r="D244" s="4" t="s">
        <v>413</v>
      </c>
      <c r="E244" s="74" t="s">
        <v>414</v>
      </c>
      <c r="F244" s="69" t="s">
        <v>415</v>
      </c>
      <c r="G244" s="96" t="s">
        <v>846</v>
      </c>
      <c r="H244" s="46">
        <v>29000</v>
      </c>
      <c r="I244" s="99" t="s">
        <v>196</v>
      </c>
      <c r="J244" s="97" t="s">
        <v>867</v>
      </c>
      <c r="K244" s="98" t="s">
        <v>868</v>
      </c>
    </row>
    <row r="245" spans="1:11" ht="15" hidden="1" customHeight="1" x14ac:dyDescent="0.3">
      <c r="A245" s="18">
        <v>1928</v>
      </c>
      <c r="B245" s="21" t="s">
        <v>182</v>
      </c>
      <c r="C245" s="4" t="s">
        <v>46</v>
      </c>
      <c r="D245" s="4" t="s">
        <v>449</v>
      </c>
      <c r="E245" s="4" t="s">
        <v>192</v>
      </c>
      <c r="F245" s="4" t="s">
        <v>450</v>
      </c>
      <c r="G245" s="50">
        <v>18021.25</v>
      </c>
      <c r="H245" s="46">
        <v>24029.01</v>
      </c>
      <c r="I245" s="50">
        <v>0</v>
      </c>
      <c r="J245" s="47">
        <f t="shared" ref="J245:J255" si="18">H245-I245</f>
        <v>24029.01</v>
      </c>
      <c r="K245" s="47">
        <f t="shared" ref="K245:K255" si="19">+IF(G245-J245&gt;0,G245-J245,0)</f>
        <v>0</v>
      </c>
    </row>
    <row r="246" spans="1:11" ht="15" hidden="1" customHeight="1" x14ac:dyDescent="0.3">
      <c r="A246" s="18">
        <v>377</v>
      </c>
      <c r="B246" s="21" t="s">
        <v>188</v>
      </c>
      <c r="C246" s="4" t="s">
        <v>46</v>
      </c>
      <c r="D246" s="4" t="s">
        <v>449</v>
      </c>
      <c r="E246" s="4" t="s">
        <v>192</v>
      </c>
      <c r="F246" s="4" t="s">
        <v>451</v>
      </c>
      <c r="G246" s="50">
        <v>1168284.1734</v>
      </c>
      <c r="H246" s="46">
        <v>831326.56</v>
      </c>
      <c r="I246" s="50">
        <v>0</v>
      </c>
      <c r="J246" s="47">
        <f t="shared" si="18"/>
        <v>831326.56</v>
      </c>
      <c r="K246" s="47">
        <f t="shared" si="19"/>
        <v>336957.61339999991</v>
      </c>
    </row>
    <row r="247" spans="1:11" ht="15" hidden="1" customHeight="1" x14ac:dyDescent="0.3">
      <c r="A247" s="18">
        <v>312</v>
      </c>
      <c r="B247" s="21" t="s">
        <v>191</v>
      </c>
      <c r="C247" s="4" t="s">
        <v>46</v>
      </c>
      <c r="D247" s="4" t="s">
        <v>449</v>
      </c>
      <c r="E247" s="4" t="s">
        <v>192</v>
      </c>
      <c r="F247" s="4" t="s">
        <v>451</v>
      </c>
      <c r="G247" s="50">
        <v>871119.30570000003</v>
      </c>
      <c r="H247" s="46">
        <v>885336</v>
      </c>
      <c r="I247" s="50">
        <v>0</v>
      </c>
      <c r="J247" s="47">
        <f t="shared" si="18"/>
        <v>885336</v>
      </c>
      <c r="K247" s="47">
        <f t="shared" si="19"/>
        <v>0</v>
      </c>
    </row>
    <row r="248" spans="1:11" ht="15" hidden="1" customHeight="1" x14ac:dyDescent="0.3">
      <c r="A248" s="18">
        <v>739</v>
      </c>
      <c r="B248" s="21" t="s">
        <v>452</v>
      </c>
      <c r="C248" s="4" t="s">
        <v>46</v>
      </c>
      <c r="D248" s="4" t="s">
        <v>449</v>
      </c>
      <c r="E248" s="4" t="s">
        <v>192</v>
      </c>
      <c r="F248" s="4" t="s">
        <v>451</v>
      </c>
      <c r="G248" s="50">
        <v>458488.77630000003</v>
      </c>
      <c r="H248" s="46">
        <v>609740.25</v>
      </c>
      <c r="I248" s="50">
        <v>0</v>
      </c>
      <c r="J248" s="47">
        <f t="shared" si="18"/>
        <v>609740.25</v>
      </c>
      <c r="K248" s="47">
        <f t="shared" si="19"/>
        <v>0</v>
      </c>
    </row>
    <row r="249" spans="1:11" ht="15" hidden="1" customHeight="1" x14ac:dyDescent="0.3">
      <c r="A249" s="18">
        <v>515</v>
      </c>
      <c r="B249" s="21" t="s">
        <v>198</v>
      </c>
      <c r="C249" s="4" t="s">
        <v>46</v>
      </c>
      <c r="D249" s="4" t="s">
        <v>449</v>
      </c>
      <c r="E249" s="4" t="s">
        <v>192</v>
      </c>
      <c r="F249" s="4" t="s">
        <v>451</v>
      </c>
      <c r="G249" s="50">
        <v>1827704.871</v>
      </c>
      <c r="H249" s="46">
        <v>2350001.11</v>
      </c>
      <c r="I249" s="50">
        <v>0</v>
      </c>
      <c r="J249" s="47">
        <f t="shared" si="18"/>
        <v>2350001.11</v>
      </c>
      <c r="K249" s="47">
        <f t="shared" si="19"/>
        <v>0</v>
      </c>
    </row>
    <row r="250" spans="1:11" ht="15" hidden="1" customHeight="1" x14ac:dyDescent="0.3">
      <c r="A250" s="18">
        <v>117</v>
      </c>
      <c r="B250" s="21" t="s">
        <v>201</v>
      </c>
      <c r="C250" s="4" t="s">
        <v>46</v>
      </c>
      <c r="D250" s="4" t="s">
        <v>449</v>
      </c>
      <c r="E250" s="4" t="s">
        <v>192</v>
      </c>
      <c r="F250" s="4" t="s">
        <v>451</v>
      </c>
      <c r="G250" s="46">
        <v>0</v>
      </c>
      <c r="H250" s="46">
        <v>0</v>
      </c>
      <c r="I250" s="50">
        <v>0</v>
      </c>
      <c r="J250" s="47">
        <f t="shared" si="18"/>
        <v>0</v>
      </c>
      <c r="K250" s="47">
        <f t="shared" si="19"/>
        <v>0</v>
      </c>
    </row>
    <row r="251" spans="1:11" ht="15" hidden="1" customHeight="1" x14ac:dyDescent="0.3">
      <c r="A251" s="18">
        <v>182</v>
      </c>
      <c r="B251" s="21" t="s">
        <v>206</v>
      </c>
      <c r="C251" s="4" t="s">
        <v>46</v>
      </c>
      <c r="D251" s="4" t="s">
        <v>449</v>
      </c>
      <c r="E251" s="4" t="s">
        <v>192</v>
      </c>
      <c r="F251" s="4" t="s">
        <v>451</v>
      </c>
      <c r="G251" s="50">
        <v>527046.35099999991</v>
      </c>
      <c r="H251" s="46">
        <v>692213.29</v>
      </c>
      <c r="I251" s="50">
        <v>0</v>
      </c>
      <c r="J251" s="47">
        <f t="shared" si="18"/>
        <v>692213.29</v>
      </c>
      <c r="K251" s="47">
        <f t="shared" si="19"/>
        <v>0</v>
      </c>
    </row>
    <row r="252" spans="1:11" ht="15" hidden="1" customHeight="1" x14ac:dyDescent="0.3">
      <c r="A252" s="18">
        <v>1438</v>
      </c>
      <c r="B252" s="21" t="s">
        <v>209</v>
      </c>
      <c r="C252" s="4" t="s">
        <v>46</v>
      </c>
      <c r="D252" s="4" t="s">
        <v>449</v>
      </c>
      <c r="E252" s="4" t="s">
        <v>192</v>
      </c>
      <c r="F252" s="4" t="s">
        <v>450</v>
      </c>
      <c r="G252" s="50">
        <v>26228.11</v>
      </c>
      <c r="H252" s="46">
        <v>26519.9</v>
      </c>
      <c r="I252" s="50">
        <v>0</v>
      </c>
      <c r="J252" s="47">
        <f t="shared" si="18"/>
        <v>26519.9</v>
      </c>
      <c r="K252" s="47">
        <f t="shared" si="19"/>
        <v>0</v>
      </c>
    </row>
    <row r="253" spans="1:11" ht="15" hidden="1" customHeight="1" x14ac:dyDescent="0.3">
      <c r="A253" s="18">
        <v>450</v>
      </c>
      <c r="B253" s="21" t="s">
        <v>216</v>
      </c>
      <c r="C253" s="4" t="s">
        <v>46</v>
      </c>
      <c r="D253" s="4" t="s">
        <v>449</v>
      </c>
      <c r="E253" s="4" t="s">
        <v>192</v>
      </c>
      <c r="F253" s="4" t="s">
        <v>451</v>
      </c>
      <c r="G253" s="50">
        <v>1305080.6429999999</v>
      </c>
      <c r="H253" s="46">
        <v>1305000</v>
      </c>
      <c r="I253" s="50">
        <v>0</v>
      </c>
      <c r="J253" s="47">
        <f t="shared" si="18"/>
        <v>1305000</v>
      </c>
      <c r="K253" s="47">
        <f t="shared" si="19"/>
        <v>80.642999999923632</v>
      </c>
    </row>
    <row r="254" spans="1:11" ht="15" hidden="1" customHeight="1" x14ac:dyDescent="0.3">
      <c r="A254" s="18">
        <v>247</v>
      </c>
      <c r="B254" s="21" t="s">
        <v>219</v>
      </c>
      <c r="C254" s="4" t="s">
        <v>46</v>
      </c>
      <c r="D254" s="4" t="s">
        <v>449</v>
      </c>
      <c r="E254" s="4" t="s">
        <v>192</v>
      </c>
      <c r="F254" s="4" t="s">
        <v>451</v>
      </c>
      <c r="G254" s="50">
        <v>586647.21420000005</v>
      </c>
      <c r="H254" s="46">
        <v>591901.6</v>
      </c>
      <c r="I254" s="50">
        <v>0</v>
      </c>
      <c r="J254" s="47">
        <f t="shared" si="18"/>
        <v>591901.6</v>
      </c>
      <c r="K254" s="47">
        <f t="shared" si="19"/>
        <v>0</v>
      </c>
    </row>
    <row r="255" spans="1:11" ht="15" hidden="1" customHeight="1" x14ac:dyDescent="0.3">
      <c r="A255" s="18">
        <v>1942</v>
      </c>
      <c r="B255" s="21" t="s">
        <v>225</v>
      </c>
      <c r="C255" s="4" t="s">
        <v>46</v>
      </c>
      <c r="D255" s="4" t="s">
        <v>449</v>
      </c>
      <c r="E255" s="4" t="s">
        <v>192</v>
      </c>
      <c r="F255" s="4" t="s">
        <v>450</v>
      </c>
      <c r="G255" s="50">
        <v>18021.25</v>
      </c>
      <c r="H255" s="46">
        <v>0</v>
      </c>
      <c r="I255" s="50">
        <v>0</v>
      </c>
      <c r="J255" s="47">
        <f t="shared" si="18"/>
        <v>0</v>
      </c>
      <c r="K255" s="47">
        <f t="shared" si="19"/>
        <v>18021.25</v>
      </c>
    </row>
    <row r="256" spans="1:11" ht="15" hidden="1" customHeight="1" x14ac:dyDescent="0.3">
      <c r="A256" s="18">
        <v>2258</v>
      </c>
      <c r="B256" s="21" t="s">
        <v>182</v>
      </c>
      <c r="C256" s="4" t="s">
        <v>46</v>
      </c>
      <c r="D256" s="4" t="s">
        <v>453</v>
      </c>
      <c r="E256" s="217" t="s">
        <v>226</v>
      </c>
      <c r="F256" s="218" t="s">
        <v>454</v>
      </c>
      <c r="G256" s="246">
        <v>18984.169999999998</v>
      </c>
      <c r="H256" s="246">
        <v>25313</v>
      </c>
      <c r="I256" s="218">
        <v>0</v>
      </c>
      <c r="J256" s="47">
        <f>(H256-I256)</f>
        <v>25313</v>
      </c>
      <c r="K256" s="47">
        <f>(G256-J256)</f>
        <v>-6328.8300000000017</v>
      </c>
    </row>
    <row r="257" spans="1:11" ht="15" hidden="1" customHeight="1" x14ac:dyDescent="0.3">
      <c r="A257" s="18">
        <v>378</v>
      </c>
      <c r="B257" s="21" t="s">
        <v>188</v>
      </c>
      <c r="C257" s="4" t="s">
        <v>46</v>
      </c>
      <c r="D257" s="4" t="s">
        <v>453</v>
      </c>
      <c r="E257" s="125" t="s">
        <v>226</v>
      </c>
      <c r="F257" s="248"/>
      <c r="G257" s="249">
        <v>1719403.77</v>
      </c>
      <c r="H257" s="249">
        <v>1972000</v>
      </c>
      <c r="I257" s="218">
        <v>0</v>
      </c>
      <c r="J257" s="47">
        <f t="shared" ref="J257:J267" si="20">(H257-I257)</f>
        <v>1972000</v>
      </c>
      <c r="K257" s="47">
        <f t="shared" ref="K257:K267" si="21">(G257-J257)</f>
        <v>-252596.22999999998</v>
      </c>
    </row>
    <row r="258" spans="1:11" ht="15" hidden="1" customHeight="1" x14ac:dyDescent="0.3">
      <c r="A258" s="18">
        <v>313</v>
      </c>
      <c r="B258" s="21" t="s">
        <v>191</v>
      </c>
      <c r="C258" s="4" t="s">
        <v>46</v>
      </c>
      <c r="D258" s="4" t="s">
        <v>453</v>
      </c>
      <c r="E258" s="125" t="s">
        <v>226</v>
      </c>
      <c r="F258" s="218" t="s">
        <v>456</v>
      </c>
      <c r="G258" s="218">
        <v>0</v>
      </c>
      <c r="H258" s="218">
        <v>0</v>
      </c>
      <c r="I258" s="218">
        <v>0</v>
      </c>
      <c r="J258" s="47">
        <f t="shared" si="20"/>
        <v>0</v>
      </c>
      <c r="K258" s="47">
        <f t="shared" si="21"/>
        <v>0</v>
      </c>
    </row>
    <row r="259" spans="1:11" ht="15" hidden="1" customHeight="1" x14ac:dyDescent="0.3">
      <c r="A259" s="18">
        <v>781</v>
      </c>
      <c r="B259" s="21" t="s">
        <v>457</v>
      </c>
      <c r="C259" s="4" t="s">
        <v>46</v>
      </c>
      <c r="D259" s="4" t="s">
        <v>453</v>
      </c>
      <c r="E259" s="125" t="s">
        <v>226</v>
      </c>
      <c r="F259" s="248"/>
      <c r="G259" s="249">
        <v>332173.67</v>
      </c>
      <c r="H259" s="247">
        <v>337200</v>
      </c>
      <c r="I259" s="218">
        <v>0</v>
      </c>
      <c r="J259" s="47">
        <f t="shared" si="20"/>
        <v>337200</v>
      </c>
      <c r="K259" s="47">
        <f t="shared" si="21"/>
        <v>-5026.3300000000163</v>
      </c>
    </row>
    <row r="260" spans="1:11" ht="15" hidden="1" customHeight="1" x14ac:dyDescent="0.3">
      <c r="A260" s="18">
        <v>516</v>
      </c>
      <c r="B260" s="21" t="s">
        <v>198</v>
      </c>
      <c r="C260" s="4" t="s">
        <v>46</v>
      </c>
      <c r="D260" s="4" t="s">
        <v>453</v>
      </c>
      <c r="E260" s="125" t="s">
        <v>226</v>
      </c>
      <c r="F260" s="216"/>
      <c r="G260" s="246">
        <v>453435.04</v>
      </c>
      <c r="H260" s="247">
        <v>590320</v>
      </c>
      <c r="I260" s="218">
        <v>0</v>
      </c>
      <c r="J260" s="47">
        <f t="shared" si="20"/>
        <v>590320</v>
      </c>
      <c r="K260" s="47">
        <f t="shared" si="21"/>
        <v>-136884.96000000002</v>
      </c>
    </row>
    <row r="261" spans="1:11" ht="15" hidden="1" customHeight="1" x14ac:dyDescent="0.3">
      <c r="A261" s="18">
        <v>118</v>
      </c>
      <c r="B261" s="21" t="s">
        <v>201</v>
      </c>
      <c r="C261" s="4" t="s">
        <v>46</v>
      </c>
      <c r="D261" s="4" t="s">
        <v>453</v>
      </c>
      <c r="E261" s="125" t="s">
        <v>226</v>
      </c>
      <c r="F261" s="214"/>
      <c r="G261" s="244">
        <v>471183.83</v>
      </c>
      <c r="H261" s="244">
        <v>486824.56</v>
      </c>
      <c r="I261" s="218">
        <v>0</v>
      </c>
      <c r="J261" s="47">
        <f t="shared" si="20"/>
        <v>486824.56</v>
      </c>
      <c r="K261" s="47">
        <f t="shared" si="21"/>
        <v>-15640.729999999981</v>
      </c>
    </row>
    <row r="262" spans="1:11" ht="15" hidden="1" customHeight="1" x14ac:dyDescent="0.3">
      <c r="A262" s="18">
        <v>183</v>
      </c>
      <c r="B262" s="21" t="s">
        <v>206</v>
      </c>
      <c r="C262" s="4" t="s">
        <v>46</v>
      </c>
      <c r="D262" s="4" t="s">
        <v>453</v>
      </c>
      <c r="E262" s="125" t="s">
        <v>226</v>
      </c>
      <c r="F262" s="69" t="s">
        <v>869</v>
      </c>
      <c r="G262" s="109">
        <v>416671.59</v>
      </c>
      <c r="H262" s="247">
        <v>660607.92000000004</v>
      </c>
      <c r="I262" s="109">
        <v>419200</v>
      </c>
      <c r="J262" s="47">
        <f t="shared" si="20"/>
        <v>241407.92000000004</v>
      </c>
      <c r="K262" s="47">
        <f t="shared" si="21"/>
        <v>175263.66999999998</v>
      </c>
    </row>
    <row r="263" spans="1:11" ht="15" hidden="1" customHeight="1" x14ac:dyDescent="0.3">
      <c r="A263" s="18">
        <v>1738</v>
      </c>
      <c r="B263" s="21" t="s">
        <v>209</v>
      </c>
      <c r="C263" s="4" t="s">
        <v>46</v>
      </c>
      <c r="D263" s="4" t="s">
        <v>453</v>
      </c>
      <c r="E263" s="125" t="s">
        <v>226</v>
      </c>
      <c r="F263" s="219" t="s">
        <v>461</v>
      </c>
      <c r="G263" s="247">
        <v>31900.34</v>
      </c>
      <c r="H263" s="247">
        <v>53000</v>
      </c>
      <c r="I263" s="218">
        <v>0</v>
      </c>
      <c r="J263" s="47">
        <f t="shared" si="20"/>
        <v>53000</v>
      </c>
      <c r="K263" s="47">
        <f t="shared" si="21"/>
        <v>-21099.66</v>
      </c>
    </row>
    <row r="264" spans="1:11" ht="15" hidden="1" customHeight="1" x14ac:dyDescent="0.3">
      <c r="A264" s="18">
        <v>451</v>
      </c>
      <c r="B264" s="21" t="s">
        <v>216</v>
      </c>
      <c r="C264" s="4" t="s">
        <v>46</v>
      </c>
      <c r="D264" s="4" t="s">
        <v>453</v>
      </c>
      <c r="E264" s="125" t="s">
        <v>226</v>
      </c>
      <c r="F264" s="218"/>
      <c r="G264" s="244">
        <v>913992.51</v>
      </c>
      <c r="H264" s="244">
        <v>914570</v>
      </c>
      <c r="I264" s="218">
        <v>0</v>
      </c>
      <c r="J264" s="47">
        <f t="shared" si="20"/>
        <v>914570</v>
      </c>
      <c r="K264" s="47">
        <f t="shared" si="21"/>
        <v>-577.48999999999069</v>
      </c>
    </row>
    <row r="265" spans="1:11" ht="15" hidden="1" customHeight="1" x14ac:dyDescent="0.3">
      <c r="A265" s="18">
        <v>598</v>
      </c>
      <c r="B265" s="21" t="s">
        <v>462</v>
      </c>
      <c r="C265" s="4" t="s">
        <v>46</v>
      </c>
      <c r="D265" s="4" t="s">
        <v>453</v>
      </c>
      <c r="E265" s="125" t="s">
        <v>226</v>
      </c>
      <c r="F265" s="219" t="s">
        <v>463</v>
      </c>
      <c r="G265" s="247">
        <v>95701.01</v>
      </c>
      <c r="H265" s="247">
        <v>98318.8</v>
      </c>
      <c r="I265" s="218">
        <v>0</v>
      </c>
      <c r="J265" s="47">
        <f t="shared" si="20"/>
        <v>98318.8</v>
      </c>
      <c r="K265" s="47">
        <f t="shared" si="21"/>
        <v>-2617.7900000000081</v>
      </c>
    </row>
    <row r="266" spans="1:11" ht="15" hidden="1" customHeight="1" x14ac:dyDescent="0.3">
      <c r="A266" s="18">
        <v>248</v>
      </c>
      <c r="B266" s="21" t="s">
        <v>219</v>
      </c>
      <c r="C266" s="4" t="s">
        <v>46</v>
      </c>
      <c r="D266" s="4" t="s">
        <v>453</v>
      </c>
      <c r="E266" s="125" t="s">
        <v>226</v>
      </c>
      <c r="F266" s="218"/>
      <c r="G266" s="249">
        <v>311155.03000000003</v>
      </c>
      <c r="H266" s="247">
        <v>309158.77</v>
      </c>
      <c r="I266" s="218">
        <v>0</v>
      </c>
      <c r="J266" s="47">
        <f t="shared" si="20"/>
        <v>309158.77</v>
      </c>
      <c r="K266" s="47">
        <f t="shared" si="21"/>
        <v>1996.2600000000093</v>
      </c>
    </row>
    <row r="267" spans="1:11" ht="15" hidden="1" customHeight="1" x14ac:dyDescent="0.3">
      <c r="A267" s="18">
        <v>2200</v>
      </c>
      <c r="B267" s="21" t="s">
        <v>225</v>
      </c>
      <c r="C267" s="4" t="s">
        <v>46</v>
      </c>
      <c r="D267" s="4" t="s">
        <v>453</v>
      </c>
      <c r="E267" s="125" t="s">
        <v>226</v>
      </c>
      <c r="F267" s="218"/>
      <c r="G267" s="242">
        <v>18984.169999999998</v>
      </c>
      <c r="H267" s="247">
        <v>25000</v>
      </c>
      <c r="I267" s="245">
        <v>25000</v>
      </c>
      <c r="J267" s="47">
        <f t="shared" si="20"/>
        <v>0</v>
      </c>
      <c r="K267" s="47">
        <f t="shared" si="21"/>
        <v>18984.169999999998</v>
      </c>
    </row>
    <row r="268" spans="1:11" ht="15" hidden="1" customHeight="1" x14ac:dyDescent="0.3">
      <c r="A268" s="18">
        <v>2202</v>
      </c>
      <c r="B268" s="21" t="s">
        <v>182</v>
      </c>
      <c r="C268" s="4" t="s">
        <v>46</v>
      </c>
      <c r="D268" s="4" t="s">
        <v>465</v>
      </c>
      <c r="E268" s="4" t="s">
        <v>466</v>
      </c>
      <c r="F268" s="3" t="s">
        <v>467</v>
      </c>
      <c r="G268" s="46">
        <v>25307.08</v>
      </c>
      <c r="H268" s="46">
        <v>33743</v>
      </c>
      <c r="I268" s="46">
        <v>0</v>
      </c>
      <c r="J268" s="47">
        <f>+H268-I268</f>
        <v>33743</v>
      </c>
      <c r="K268" s="47">
        <f>+G268-J268</f>
        <v>-8435.9199999999983</v>
      </c>
    </row>
    <row r="269" spans="1:11" ht="15" hidden="1" customHeight="1" x14ac:dyDescent="0.3">
      <c r="A269" s="18">
        <v>379</v>
      </c>
      <c r="B269" s="21" t="s">
        <v>188</v>
      </c>
      <c r="C269" s="4" t="s">
        <v>46</v>
      </c>
      <c r="D269" s="4" t="s">
        <v>465</v>
      </c>
      <c r="E269" s="4" t="s">
        <v>466</v>
      </c>
      <c r="F269" s="3" t="s">
        <v>467</v>
      </c>
      <c r="G269" s="46">
        <v>2181406.81</v>
      </c>
      <c r="H269" s="46">
        <v>2296742</v>
      </c>
      <c r="I269" s="50">
        <v>0</v>
      </c>
      <c r="J269" s="47">
        <f>+H269-I269</f>
        <v>2296742</v>
      </c>
      <c r="K269" s="47">
        <f>+G269-J269</f>
        <v>-115335.18999999994</v>
      </c>
    </row>
    <row r="270" spans="1:11" ht="15" hidden="1" customHeight="1" x14ac:dyDescent="0.3">
      <c r="A270" s="18">
        <v>314</v>
      </c>
      <c r="B270" s="21" t="s">
        <v>191</v>
      </c>
      <c r="C270" s="4" t="s">
        <v>46</v>
      </c>
      <c r="D270" s="4" t="s">
        <v>465</v>
      </c>
      <c r="E270" s="4" t="s">
        <v>466</v>
      </c>
      <c r="F270" s="3" t="s">
        <v>467</v>
      </c>
      <c r="G270" s="46">
        <v>422876.85</v>
      </c>
      <c r="H270" s="46">
        <v>477231.99</v>
      </c>
      <c r="I270" s="46">
        <v>0</v>
      </c>
      <c r="J270" s="47">
        <f>+H270-I270</f>
        <v>477231.99</v>
      </c>
      <c r="K270" s="47">
        <f>+G270-J270</f>
        <v>-54355.140000000014</v>
      </c>
    </row>
    <row r="271" spans="1:11" ht="15" hidden="1" customHeight="1" x14ac:dyDescent="0.3">
      <c r="A271" s="18">
        <v>761</v>
      </c>
      <c r="B271" s="21" t="s">
        <v>468</v>
      </c>
      <c r="C271" s="4" t="s">
        <v>46</v>
      </c>
      <c r="D271" s="4" t="s">
        <v>465</v>
      </c>
      <c r="E271" s="4" t="s">
        <v>466</v>
      </c>
      <c r="F271" s="3" t="s">
        <v>467</v>
      </c>
      <c r="G271" s="48">
        <v>415292.31</v>
      </c>
      <c r="H271" s="48">
        <v>425430</v>
      </c>
      <c r="I271" s="102">
        <v>0</v>
      </c>
      <c r="J271" s="48">
        <f>+H271-I271</f>
        <v>425430</v>
      </c>
      <c r="K271" s="47">
        <f>+G271-J271</f>
        <v>-10137.690000000002</v>
      </c>
    </row>
    <row r="272" spans="1:11" ht="15" hidden="1" customHeight="1" x14ac:dyDescent="0.3">
      <c r="A272" s="18">
        <v>600</v>
      </c>
      <c r="B272" s="21" t="s">
        <v>469</v>
      </c>
      <c r="C272" s="4" t="s">
        <v>46</v>
      </c>
      <c r="D272" s="4" t="s">
        <v>465</v>
      </c>
      <c r="E272" s="4" t="s">
        <v>466</v>
      </c>
      <c r="F272" s="3" t="s">
        <v>467</v>
      </c>
      <c r="G272" s="46">
        <v>150209.76</v>
      </c>
      <c r="H272" s="46">
        <v>201900</v>
      </c>
      <c r="I272" s="46">
        <v>0</v>
      </c>
      <c r="J272" s="47">
        <f>+H272-I272</f>
        <v>201900</v>
      </c>
      <c r="K272" s="47">
        <f>+G272-J272</f>
        <v>-51690.239999999991</v>
      </c>
    </row>
    <row r="273" spans="1:11" ht="15" hidden="1" customHeight="1" x14ac:dyDescent="0.3">
      <c r="A273" s="18">
        <v>517</v>
      </c>
      <c r="B273" s="21" t="s">
        <v>198</v>
      </c>
      <c r="C273" s="4" t="s">
        <v>46</v>
      </c>
      <c r="D273" s="4" t="s">
        <v>465</v>
      </c>
      <c r="E273" s="4" t="s">
        <v>466</v>
      </c>
      <c r="F273" s="3" t="s">
        <v>467</v>
      </c>
      <c r="G273" s="48">
        <v>1463584.2</v>
      </c>
      <c r="H273" s="48">
        <v>2319890.83</v>
      </c>
      <c r="I273" s="48">
        <v>0</v>
      </c>
      <c r="J273" s="48">
        <f>H273-I273</f>
        <v>2319890.83</v>
      </c>
      <c r="K273" s="49">
        <f t="shared" ref="K273" si="22">G273-J273</f>
        <v>-856306.63000000012</v>
      </c>
    </row>
    <row r="274" spans="1:11" ht="15" hidden="1" customHeight="1" x14ac:dyDescent="0.3">
      <c r="A274" s="18">
        <v>599</v>
      </c>
      <c r="B274" s="21" t="s">
        <v>470</v>
      </c>
      <c r="C274" s="4" t="s">
        <v>46</v>
      </c>
      <c r="D274" s="4" t="s">
        <v>465</v>
      </c>
      <c r="E274" s="4" t="s">
        <v>466</v>
      </c>
      <c r="F274" s="3" t="s">
        <v>467</v>
      </c>
      <c r="G274" s="46">
        <v>388746.41</v>
      </c>
      <c r="H274" s="46">
        <v>393462.97</v>
      </c>
      <c r="I274" s="46">
        <v>0</v>
      </c>
      <c r="J274" s="47">
        <f>+H274-I274</f>
        <v>393462.97</v>
      </c>
      <c r="K274" s="47">
        <f>+G274-J274</f>
        <v>-4716.5599999999977</v>
      </c>
    </row>
    <row r="275" spans="1:11" ht="15" hidden="1" customHeight="1" x14ac:dyDescent="0.3">
      <c r="A275" s="18">
        <v>119</v>
      </c>
      <c r="B275" s="21" t="s">
        <v>201</v>
      </c>
      <c r="C275" s="4" t="s">
        <v>46</v>
      </c>
      <c r="D275" s="4" t="s">
        <v>465</v>
      </c>
      <c r="E275" s="4" t="s">
        <v>466</v>
      </c>
      <c r="F275" s="3" t="s">
        <v>467</v>
      </c>
      <c r="G275" s="50">
        <v>402831.98</v>
      </c>
      <c r="H275" s="46">
        <v>408132.07</v>
      </c>
      <c r="I275" s="50">
        <v>0</v>
      </c>
      <c r="J275" s="47">
        <f>+H275-I275</f>
        <v>408132.07</v>
      </c>
      <c r="K275" s="47">
        <f>+G275-J275</f>
        <v>-5300.0900000000256</v>
      </c>
    </row>
    <row r="276" spans="1:11" ht="15" hidden="1" customHeight="1" x14ac:dyDescent="0.3">
      <c r="A276" s="18">
        <v>184</v>
      </c>
      <c r="B276" s="21" t="s">
        <v>206</v>
      </c>
      <c r="C276" s="4" t="s">
        <v>46</v>
      </c>
      <c r="D276" s="4" t="s">
        <v>465</v>
      </c>
      <c r="E276" s="4" t="s">
        <v>466</v>
      </c>
      <c r="F276" s="3" t="s">
        <v>467</v>
      </c>
      <c r="G276" s="50">
        <v>467300.58</v>
      </c>
      <c r="H276" s="46">
        <v>506942</v>
      </c>
      <c r="I276" s="50">
        <v>0</v>
      </c>
      <c r="J276" s="47">
        <f>+H276-I276</f>
        <v>506942</v>
      </c>
      <c r="K276" s="47">
        <f>+G276-J276</f>
        <v>-39641.419999999984</v>
      </c>
    </row>
    <row r="277" spans="1:11" ht="15" hidden="1" customHeight="1" x14ac:dyDescent="0.3">
      <c r="A277" s="18">
        <v>1540</v>
      </c>
      <c r="B277" s="21" t="s">
        <v>209</v>
      </c>
      <c r="C277" s="4" t="s">
        <v>46</v>
      </c>
      <c r="D277" s="4" t="s">
        <v>465</v>
      </c>
      <c r="E277" s="4" t="s">
        <v>466</v>
      </c>
      <c r="F277" s="3" t="s">
        <v>467</v>
      </c>
      <c r="G277" s="48">
        <v>39406.949999999997</v>
      </c>
      <c r="H277" s="48">
        <v>70075.990000000005</v>
      </c>
      <c r="I277" s="48">
        <v>0</v>
      </c>
      <c r="J277" s="48">
        <f>H277-I277</f>
        <v>70075.990000000005</v>
      </c>
      <c r="K277" s="49">
        <f t="shared" ref="K277:K279" si="23">G277-J277</f>
        <v>-30669.040000000008</v>
      </c>
    </row>
    <row r="278" spans="1:11" ht="15" hidden="1" customHeight="1" x14ac:dyDescent="0.3">
      <c r="A278" s="18">
        <v>452</v>
      </c>
      <c r="B278" s="21" t="s">
        <v>216</v>
      </c>
      <c r="C278" s="4" t="s">
        <v>46</v>
      </c>
      <c r="D278" s="4" t="s">
        <v>465</v>
      </c>
      <c r="E278" s="4" t="s">
        <v>466</v>
      </c>
      <c r="F278" s="3" t="s">
        <v>467</v>
      </c>
      <c r="G278" s="48">
        <v>1177538.6599999999</v>
      </c>
      <c r="H278" s="48">
        <v>1193301.28</v>
      </c>
      <c r="I278" s="48">
        <v>0</v>
      </c>
      <c r="J278" s="48">
        <f>H278-I278</f>
        <v>1193301.28</v>
      </c>
      <c r="K278" s="49">
        <f t="shared" si="23"/>
        <v>-15762.620000000112</v>
      </c>
    </row>
    <row r="279" spans="1:11" ht="15" hidden="1" customHeight="1" x14ac:dyDescent="0.3">
      <c r="A279" s="18">
        <v>249</v>
      </c>
      <c r="B279" s="21" t="s">
        <v>219</v>
      </c>
      <c r="C279" s="4" t="s">
        <v>46</v>
      </c>
      <c r="D279" s="4" t="s">
        <v>465</v>
      </c>
      <c r="E279" s="4" t="s">
        <v>466</v>
      </c>
      <c r="F279" s="3" t="s">
        <v>467</v>
      </c>
      <c r="G279" s="48">
        <v>500889.27</v>
      </c>
      <c r="H279" s="48">
        <v>559200</v>
      </c>
      <c r="I279" s="48">
        <v>0</v>
      </c>
      <c r="J279" s="48">
        <f t="shared" ref="J279" si="24">H279-I279</f>
        <v>559200</v>
      </c>
      <c r="K279" s="49">
        <f t="shared" si="23"/>
        <v>-58310.729999999981</v>
      </c>
    </row>
    <row r="280" spans="1:11" ht="15" hidden="1" customHeight="1" x14ac:dyDescent="0.3">
      <c r="A280" s="18">
        <v>2199</v>
      </c>
      <c r="B280" s="21" t="s">
        <v>225</v>
      </c>
      <c r="C280" s="4" t="s">
        <v>46</v>
      </c>
      <c r="D280" s="4" t="s">
        <v>465</v>
      </c>
      <c r="E280" s="4" t="s">
        <v>466</v>
      </c>
      <c r="F280" s="3" t="s">
        <v>467</v>
      </c>
      <c r="G280" s="46">
        <v>25307.08</v>
      </c>
      <c r="H280" s="48">
        <v>43089.23</v>
      </c>
      <c r="I280" s="50">
        <v>0</v>
      </c>
      <c r="J280" s="49">
        <f>H280-I280</f>
        <v>43089.23</v>
      </c>
      <c r="K280" s="49">
        <f>G280-J280</f>
        <v>-17782.150000000001</v>
      </c>
    </row>
    <row r="281" spans="1:11" ht="15" hidden="1" customHeight="1" x14ac:dyDescent="0.3">
      <c r="A281" s="18">
        <v>1924</v>
      </c>
      <c r="B281" s="21" t="s">
        <v>182</v>
      </c>
      <c r="C281" s="4" t="s">
        <v>46</v>
      </c>
      <c r="D281" s="4" t="s">
        <v>471</v>
      </c>
      <c r="E281" s="73" t="s">
        <v>722</v>
      </c>
      <c r="F281" s="73" t="s">
        <v>472</v>
      </c>
      <c r="G281" s="86" t="s">
        <v>870</v>
      </c>
      <c r="H281" s="86" t="s">
        <v>871</v>
      </c>
      <c r="I281" s="86" t="s">
        <v>222</v>
      </c>
      <c r="J281" s="89" t="s">
        <v>871</v>
      </c>
      <c r="K281" s="90" t="s">
        <v>872</v>
      </c>
    </row>
    <row r="282" spans="1:11" ht="15" hidden="1" customHeight="1" x14ac:dyDescent="0.3">
      <c r="A282" s="18">
        <v>380</v>
      </c>
      <c r="B282" s="21" t="s">
        <v>188</v>
      </c>
      <c r="C282" s="4" t="s">
        <v>46</v>
      </c>
      <c r="D282" s="4" t="s">
        <v>471</v>
      </c>
      <c r="E282" s="74" t="s">
        <v>722</v>
      </c>
      <c r="F282" s="74" t="s">
        <v>472</v>
      </c>
      <c r="G282" s="99" t="s">
        <v>873</v>
      </c>
      <c r="H282" s="99" t="s">
        <v>874</v>
      </c>
      <c r="I282" s="99" t="s">
        <v>222</v>
      </c>
      <c r="J282" s="97" t="s">
        <v>874</v>
      </c>
      <c r="K282" s="98" t="s">
        <v>875</v>
      </c>
    </row>
    <row r="283" spans="1:11" ht="15" hidden="1" customHeight="1" x14ac:dyDescent="0.3">
      <c r="A283" s="18">
        <v>315</v>
      </c>
      <c r="B283" s="21" t="s">
        <v>191</v>
      </c>
      <c r="C283" s="4" t="s">
        <v>46</v>
      </c>
      <c r="D283" s="4" t="s">
        <v>471</v>
      </c>
      <c r="E283" s="74" t="s">
        <v>722</v>
      </c>
      <c r="F283" s="74" t="s">
        <v>472</v>
      </c>
      <c r="G283" s="99" t="s">
        <v>876</v>
      </c>
      <c r="H283" s="99" t="s">
        <v>877</v>
      </c>
      <c r="I283" s="99" t="s">
        <v>222</v>
      </c>
      <c r="J283" s="97" t="s">
        <v>877</v>
      </c>
      <c r="K283" s="98" t="s">
        <v>878</v>
      </c>
    </row>
    <row r="284" spans="1:11" ht="15" hidden="1" customHeight="1" x14ac:dyDescent="0.3">
      <c r="A284" s="18">
        <v>518</v>
      </c>
      <c r="B284" s="21" t="s">
        <v>198</v>
      </c>
      <c r="C284" s="4" t="s">
        <v>46</v>
      </c>
      <c r="D284" s="4" t="s">
        <v>471</v>
      </c>
      <c r="E284" s="74" t="s">
        <v>722</v>
      </c>
      <c r="F284" s="74" t="s">
        <v>472</v>
      </c>
      <c r="G284" s="99" t="s">
        <v>879</v>
      </c>
      <c r="H284" s="99" t="s">
        <v>880</v>
      </c>
      <c r="I284" s="99" t="s">
        <v>222</v>
      </c>
      <c r="J284" s="97" t="s">
        <v>880</v>
      </c>
      <c r="K284" s="98" t="s">
        <v>881</v>
      </c>
    </row>
    <row r="285" spans="1:11" ht="15" hidden="1" customHeight="1" x14ac:dyDescent="0.3">
      <c r="A285" s="18">
        <v>120</v>
      </c>
      <c r="B285" s="21" t="s">
        <v>201</v>
      </c>
      <c r="C285" s="4" t="s">
        <v>46</v>
      </c>
      <c r="D285" s="4" t="s">
        <v>471</v>
      </c>
      <c r="E285" s="74" t="s">
        <v>722</v>
      </c>
      <c r="F285" s="74" t="s">
        <v>472</v>
      </c>
      <c r="G285" s="99" t="s">
        <v>876</v>
      </c>
      <c r="H285" s="99" t="s">
        <v>882</v>
      </c>
      <c r="I285" s="99" t="s">
        <v>222</v>
      </c>
      <c r="J285" s="97" t="s">
        <v>882</v>
      </c>
      <c r="K285" s="98" t="s">
        <v>883</v>
      </c>
    </row>
    <row r="286" spans="1:11" ht="15" hidden="1" customHeight="1" x14ac:dyDescent="0.3">
      <c r="A286" s="18">
        <v>185</v>
      </c>
      <c r="B286" s="21" t="s">
        <v>206</v>
      </c>
      <c r="C286" s="4" t="s">
        <v>46</v>
      </c>
      <c r="D286" s="4" t="s">
        <v>471</v>
      </c>
      <c r="E286" s="74" t="s">
        <v>722</v>
      </c>
      <c r="F286" s="74" t="s">
        <v>472</v>
      </c>
      <c r="G286" s="99" t="s">
        <v>876</v>
      </c>
      <c r="H286" s="99" t="s">
        <v>876</v>
      </c>
      <c r="I286" s="99" t="s">
        <v>876</v>
      </c>
      <c r="J286" s="97" t="s">
        <v>222</v>
      </c>
      <c r="K286" s="97" t="s">
        <v>876</v>
      </c>
    </row>
    <row r="287" spans="1:11" ht="15" hidden="1" customHeight="1" x14ac:dyDescent="0.3">
      <c r="A287" s="18">
        <v>1338</v>
      </c>
      <c r="B287" s="21" t="s">
        <v>209</v>
      </c>
      <c r="C287" s="4" t="s">
        <v>46</v>
      </c>
      <c r="D287" s="4" t="s">
        <v>471</v>
      </c>
      <c r="E287" s="74" t="s">
        <v>722</v>
      </c>
      <c r="F287" s="74" t="s">
        <v>472</v>
      </c>
      <c r="G287" s="99" t="s">
        <v>884</v>
      </c>
      <c r="H287" s="99" t="s">
        <v>885</v>
      </c>
      <c r="I287" s="99" t="s">
        <v>885</v>
      </c>
      <c r="J287" s="97" t="s">
        <v>222</v>
      </c>
      <c r="K287" s="97" t="s">
        <v>884</v>
      </c>
    </row>
    <row r="288" spans="1:11" ht="15" hidden="1" customHeight="1" x14ac:dyDescent="0.3">
      <c r="A288" s="18">
        <v>453</v>
      </c>
      <c r="B288" s="21" t="s">
        <v>216</v>
      </c>
      <c r="C288" s="4" t="s">
        <v>46</v>
      </c>
      <c r="D288" s="4" t="s">
        <v>471</v>
      </c>
      <c r="E288" s="74" t="s">
        <v>722</v>
      </c>
      <c r="F288" s="74" t="s">
        <v>472</v>
      </c>
      <c r="G288" s="99" t="s">
        <v>886</v>
      </c>
      <c r="H288" s="99" t="s">
        <v>887</v>
      </c>
      <c r="I288" s="99" t="s">
        <v>888</v>
      </c>
      <c r="J288" s="97" t="s">
        <v>889</v>
      </c>
      <c r="K288" s="98" t="s">
        <v>890</v>
      </c>
    </row>
    <row r="289" spans="1:11" ht="15" hidden="1" customHeight="1" x14ac:dyDescent="0.3">
      <c r="A289" s="18">
        <v>250</v>
      </c>
      <c r="B289" s="21" t="s">
        <v>219</v>
      </c>
      <c r="C289" s="4" t="s">
        <v>46</v>
      </c>
      <c r="D289" s="4" t="s">
        <v>471</v>
      </c>
      <c r="E289" s="74" t="s">
        <v>722</v>
      </c>
      <c r="F289" s="74" t="s">
        <v>472</v>
      </c>
      <c r="G289" s="99" t="s">
        <v>891</v>
      </c>
      <c r="H289" s="99" t="s">
        <v>892</v>
      </c>
      <c r="I289" s="99" t="s">
        <v>892</v>
      </c>
      <c r="J289" s="97" t="s">
        <v>222</v>
      </c>
      <c r="K289" s="97" t="s">
        <v>891</v>
      </c>
    </row>
    <row r="290" spans="1:11" ht="15" hidden="1" customHeight="1" x14ac:dyDescent="0.3">
      <c r="A290" s="18">
        <v>626</v>
      </c>
      <c r="B290" s="21" t="s">
        <v>507</v>
      </c>
      <c r="C290" s="4" t="s">
        <v>46</v>
      </c>
      <c r="D290" s="4" t="s">
        <v>471</v>
      </c>
      <c r="E290" s="74" t="s">
        <v>722</v>
      </c>
      <c r="F290" s="74" t="s">
        <v>472</v>
      </c>
      <c r="G290" s="99" t="s">
        <v>893</v>
      </c>
      <c r="H290" s="99" t="s">
        <v>894</v>
      </c>
      <c r="I290" s="99" t="s">
        <v>895</v>
      </c>
      <c r="J290" s="97" t="s">
        <v>896</v>
      </c>
      <c r="K290" s="97" t="s">
        <v>897</v>
      </c>
    </row>
    <row r="291" spans="1:11" ht="15" hidden="1" customHeight="1" x14ac:dyDescent="0.3">
      <c r="A291" s="18">
        <v>1919</v>
      </c>
      <c r="B291" s="21" t="s">
        <v>225</v>
      </c>
      <c r="C291" s="4" t="s">
        <v>46</v>
      </c>
      <c r="D291" s="4" t="s">
        <v>471</v>
      </c>
      <c r="E291" s="74" t="s">
        <v>722</v>
      </c>
      <c r="F291" s="74" t="s">
        <v>472</v>
      </c>
      <c r="G291" s="357" t="s">
        <v>870</v>
      </c>
      <c r="H291" s="357" t="s">
        <v>870</v>
      </c>
      <c r="I291" s="357" t="s">
        <v>222</v>
      </c>
      <c r="J291" s="360" t="s">
        <v>870</v>
      </c>
      <c r="K291" s="360" t="s">
        <v>222</v>
      </c>
    </row>
    <row r="292" spans="1:11" ht="15" hidden="1" customHeight="1" x14ac:dyDescent="0.3">
      <c r="A292" s="18">
        <v>658</v>
      </c>
      <c r="B292" s="21" t="s">
        <v>517</v>
      </c>
      <c r="C292" s="4" t="s">
        <v>46</v>
      </c>
      <c r="D292" s="4" t="s">
        <v>518</v>
      </c>
      <c r="E292" s="73" t="s">
        <v>519</v>
      </c>
      <c r="F292" s="67" t="s">
        <v>525</v>
      </c>
      <c r="G292" s="392" t="s">
        <v>898</v>
      </c>
      <c r="H292" s="392" t="s">
        <v>222</v>
      </c>
      <c r="I292" s="392" t="s">
        <v>222</v>
      </c>
      <c r="J292" s="392" t="s">
        <v>222</v>
      </c>
      <c r="K292" s="392" t="s">
        <v>898</v>
      </c>
    </row>
    <row r="293" spans="1:11" ht="15" hidden="1" customHeight="1" x14ac:dyDescent="0.3">
      <c r="A293" s="18">
        <v>858</v>
      </c>
      <c r="B293" s="21" t="s">
        <v>522</v>
      </c>
      <c r="C293" s="4" t="s">
        <v>46</v>
      </c>
      <c r="D293" s="4" t="s">
        <v>518</v>
      </c>
      <c r="E293" s="74" t="s">
        <v>519</v>
      </c>
      <c r="F293" s="69" t="s">
        <v>525</v>
      </c>
      <c r="G293" s="392" t="s">
        <v>899</v>
      </c>
      <c r="H293" s="392" t="s">
        <v>900</v>
      </c>
      <c r="I293" s="392" t="s">
        <v>900</v>
      </c>
      <c r="J293" s="392" t="s">
        <v>222</v>
      </c>
      <c r="K293" s="392" t="s">
        <v>899</v>
      </c>
    </row>
    <row r="294" spans="1:11" ht="15" hidden="1" customHeight="1" x14ac:dyDescent="0.3">
      <c r="A294" s="18">
        <v>1927</v>
      </c>
      <c r="B294" s="21" t="s">
        <v>182</v>
      </c>
      <c r="C294" s="4" t="s">
        <v>46</v>
      </c>
      <c r="D294" s="4" t="s">
        <v>518</v>
      </c>
      <c r="E294" s="74" t="s">
        <v>519</v>
      </c>
      <c r="F294" s="69" t="s">
        <v>525</v>
      </c>
      <c r="G294" s="392" t="s">
        <v>901</v>
      </c>
      <c r="H294" s="392" t="s">
        <v>902</v>
      </c>
      <c r="I294" s="392" t="s">
        <v>222</v>
      </c>
      <c r="J294" s="392" t="s">
        <v>902</v>
      </c>
      <c r="K294" s="392" t="s">
        <v>222</v>
      </c>
    </row>
    <row r="295" spans="1:11" ht="15" hidden="1" customHeight="1" x14ac:dyDescent="0.3">
      <c r="A295" s="18">
        <v>381</v>
      </c>
      <c r="B295" s="21" t="s">
        <v>188</v>
      </c>
      <c r="C295" s="4" t="s">
        <v>46</v>
      </c>
      <c r="D295" s="4" t="s">
        <v>518</v>
      </c>
      <c r="E295" s="74" t="s">
        <v>519</v>
      </c>
      <c r="F295" s="69" t="s">
        <v>525</v>
      </c>
      <c r="G295" s="392" t="s">
        <v>903</v>
      </c>
      <c r="H295" s="392" t="s">
        <v>904</v>
      </c>
      <c r="I295" s="392" t="s">
        <v>222</v>
      </c>
      <c r="J295" s="392" t="s">
        <v>904</v>
      </c>
      <c r="K295" s="392" t="s">
        <v>222</v>
      </c>
    </row>
    <row r="296" spans="1:11" ht="15" hidden="1" customHeight="1" x14ac:dyDescent="0.3">
      <c r="A296" s="18">
        <v>659</v>
      </c>
      <c r="B296" s="21" t="s">
        <v>530</v>
      </c>
      <c r="C296" s="4" t="s">
        <v>46</v>
      </c>
      <c r="D296" s="4" t="s">
        <v>518</v>
      </c>
      <c r="E296" s="74" t="s">
        <v>519</v>
      </c>
      <c r="F296" s="69" t="s">
        <v>525</v>
      </c>
      <c r="G296" s="392" t="s">
        <v>905</v>
      </c>
      <c r="H296" s="392" t="s">
        <v>906</v>
      </c>
      <c r="I296" s="392" t="s">
        <v>906</v>
      </c>
      <c r="J296" s="392" t="s">
        <v>222</v>
      </c>
      <c r="K296" s="392" t="s">
        <v>905</v>
      </c>
    </row>
    <row r="297" spans="1:11" ht="15" hidden="1" customHeight="1" x14ac:dyDescent="0.3">
      <c r="A297" s="18">
        <v>316</v>
      </c>
      <c r="B297" s="21" t="s">
        <v>191</v>
      </c>
      <c r="C297" s="4" t="s">
        <v>46</v>
      </c>
      <c r="D297" s="4" t="s">
        <v>518</v>
      </c>
      <c r="E297" s="74" t="s">
        <v>519</v>
      </c>
      <c r="F297" s="69" t="s">
        <v>525</v>
      </c>
      <c r="G297" s="392" t="s">
        <v>907</v>
      </c>
      <c r="H297" s="392" t="s">
        <v>908</v>
      </c>
      <c r="I297" s="392" t="s">
        <v>222</v>
      </c>
      <c r="J297" s="392" t="s">
        <v>908</v>
      </c>
      <c r="K297" s="392" t="s">
        <v>222</v>
      </c>
    </row>
    <row r="298" spans="1:11" ht="15" hidden="1" customHeight="1" x14ac:dyDescent="0.3">
      <c r="A298" s="18">
        <v>519</v>
      </c>
      <c r="B298" s="21" t="s">
        <v>198</v>
      </c>
      <c r="C298" s="4" t="s">
        <v>46</v>
      </c>
      <c r="D298" s="4" t="s">
        <v>518</v>
      </c>
      <c r="E298" s="74" t="s">
        <v>519</v>
      </c>
      <c r="F298" s="69" t="s">
        <v>525</v>
      </c>
      <c r="G298" s="392" t="s">
        <v>909</v>
      </c>
      <c r="H298" s="392" t="s">
        <v>910</v>
      </c>
      <c r="I298" s="392" t="s">
        <v>222</v>
      </c>
      <c r="J298" s="392" t="s">
        <v>910</v>
      </c>
      <c r="K298" s="392" t="s">
        <v>222</v>
      </c>
    </row>
    <row r="299" spans="1:11" ht="15" hidden="1" customHeight="1" x14ac:dyDescent="0.3">
      <c r="A299" s="18">
        <v>121</v>
      </c>
      <c r="B299" s="21" t="s">
        <v>201</v>
      </c>
      <c r="C299" s="4" t="s">
        <v>46</v>
      </c>
      <c r="D299" s="4" t="s">
        <v>518</v>
      </c>
      <c r="E299" s="74" t="s">
        <v>519</v>
      </c>
      <c r="F299" s="69" t="s">
        <v>525</v>
      </c>
      <c r="G299" s="392" t="s">
        <v>911</v>
      </c>
      <c r="H299" s="392" t="s">
        <v>912</v>
      </c>
      <c r="I299" s="392" t="s">
        <v>222</v>
      </c>
      <c r="J299" s="392" t="s">
        <v>912</v>
      </c>
      <c r="K299" s="392" t="s">
        <v>222</v>
      </c>
    </row>
    <row r="300" spans="1:11" ht="15" hidden="1" customHeight="1" x14ac:dyDescent="0.3">
      <c r="A300" s="18">
        <v>186</v>
      </c>
      <c r="B300" s="21" t="s">
        <v>206</v>
      </c>
      <c r="C300" s="4" t="s">
        <v>46</v>
      </c>
      <c r="D300" s="4" t="s">
        <v>518</v>
      </c>
      <c r="E300" s="74" t="s">
        <v>519</v>
      </c>
      <c r="F300" s="69" t="s">
        <v>525</v>
      </c>
      <c r="G300" s="392" t="s">
        <v>913</v>
      </c>
      <c r="H300" s="392" t="s">
        <v>222</v>
      </c>
      <c r="I300" s="392" t="s">
        <v>222</v>
      </c>
      <c r="J300" s="392" t="s">
        <v>222</v>
      </c>
      <c r="K300" s="392" t="s">
        <v>913</v>
      </c>
    </row>
    <row r="301" spans="1:11" ht="15" hidden="1" customHeight="1" x14ac:dyDescent="0.3">
      <c r="A301" s="18">
        <v>1339</v>
      </c>
      <c r="B301" s="21" t="s">
        <v>209</v>
      </c>
      <c r="C301" s="4" t="s">
        <v>46</v>
      </c>
      <c r="D301" s="4" t="s">
        <v>518</v>
      </c>
      <c r="E301" s="74" t="s">
        <v>519</v>
      </c>
      <c r="F301" s="69" t="s">
        <v>525</v>
      </c>
      <c r="G301" s="392" t="s">
        <v>914</v>
      </c>
      <c r="H301" s="392" t="s">
        <v>914</v>
      </c>
      <c r="I301" s="392" t="s">
        <v>914</v>
      </c>
      <c r="J301" s="392" t="s">
        <v>222</v>
      </c>
      <c r="K301" s="392" t="s">
        <v>914</v>
      </c>
    </row>
    <row r="302" spans="1:11" ht="15" hidden="1" customHeight="1" x14ac:dyDescent="0.3">
      <c r="A302" s="18">
        <v>454</v>
      </c>
      <c r="B302" s="21" t="s">
        <v>216</v>
      </c>
      <c r="C302" s="4" t="s">
        <v>46</v>
      </c>
      <c r="D302" s="4" t="s">
        <v>518</v>
      </c>
      <c r="E302" s="74" t="s">
        <v>519</v>
      </c>
      <c r="F302" s="69" t="s">
        <v>525</v>
      </c>
      <c r="G302" s="392" t="s">
        <v>915</v>
      </c>
      <c r="H302" s="392" t="s">
        <v>916</v>
      </c>
      <c r="I302" s="392" t="s">
        <v>222</v>
      </c>
      <c r="J302" s="392" t="s">
        <v>916</v>
      </c>
      <c r="K302" s="392" t="s">
        <v>222</v>
      </c>
    </row>
    <row r="303" spans="1:11" ht="15" hidden="1" customHeight="1" x14ac:dyDescent="0.3">
      <c r="A303" s="18">
        <v>251</v>
      </c>
      <c r="B303" s="21" t="s">
        <v>219</v>
      </c>
      <c r="C303" s="4" t="s">
        <v>46</v>
      </c>
      <c r="D303" s="4" t="s">
        <v>518</v>
      </c>
      <c r="E303" s="74" t="s">
        <v>519</v>
      </c>
      <c r="F303" s="69" t="s">
        <v>525</v>
      </c>
      <c r="G303" s="392" t="s">
        <v>917</v>
      </c>
      <c r="H303" s="392" t="s">
        <v>918</v>
      </c>
      <c r="I303" s="392" t="s">
        <v>222</v>
      </c>
      <c r="J303" s="392" t="s">
        <v>918</v>
      </c>
      <c r="K303" s="392" t="s">
        <v>222</v>
      </c>
    </row>
    <row r="304" spans="1:11" ht="15" hidden="1" customHeight="1" x14ac:dyDescent="0.3">
      <c r="A304" s="18">
        <v>1941</v>
      </c>
      <c r="B304" s="21" t="s">
        <v>225</v>
      </c>
      <c r="C304" s="4" t="s">
        <v>46</v>
      </c>
      <c r="D304" s="4" t="s">
        <v>518</v>
      </c>
      <c r="E304" s="74" t="s">
        <v>519</v>
      </c>
      <c r="F304" s="69" t="s">
        <v>525</v>
      </c>
      <c r="G304" s="392" t="s">
        <v>901</v>
      </c>
      <c r="H304" s="392" t="s">
        <v>222</v>
      </c>
      <c r="I304" s="392" t="s">
        <v>222</v>
      </c>
      <c r="J304" s="392" t="s">
        <v>222</v>
      </c>
      <c r="K304" s="392" t="s">
        <v>901</v>
      </c>
    </row>
    <row r="305" spans="1:11" ht="15" hidden="1" customHeight="1" x14ac:dyDescent="0.3">
      <c r="A305" s="18">
        <v>397</v>
      </c>
      <c r="B305" s="21" t="s">
        <v>546</v>
      </c>
      <c r="C305" s="4" t="s">
        <v>46</v>
      </c>
      <c r="D305" s="4" t="s">
        <v>547</v>
      </c>
      <c r="E305" s="217" t="s">
        <v>210</v>
      </c>
      <c r="F305" s="218" t="s">
        <v>548</v>
      </c>
      <c r="G305" s="221" t="s">
        <v>919</v>
      </c>
      <c r="H305" s="221" t="s">
        <v>920</v>
      </c>
      <c r="I305" s="221" t="s">
        <v>222</v>
      </c>
      <c r="J305" s="224" t="s">
        <v>920</v>
      </c>
      <c r="K305" s="224" t="s">
        <v>921</v>
      </c>
    </row>
    <row r="306" spans="1:11" ht="15" hidden="1" customHeight="1" x14ac:dyDescent="0.3">
      <c r="A306" s="18">
        <v>1939</v>
      </c>
      <c r="B306" s="21" t="s">
        <v>182</v>
      </c>
      <c r="C306" s="4" t="s">
        <v>46</v>
      </c>
      <c r="D306" s="4" t="s">
        <v>547</v>
      </c>
      <c r="E306" s="125" t="s">
        <v>210</v>
      </c>
      <c r="F306" s="219" t="s">
        <v>548</v>
      </c>
      <c r="G306" s="221" t="s">
        <v>222</v>
      </c>
      <c r="H306" s="221" t="s">
        <v>222</v>
      </c>
      <c r="I306" s="221" t="s">
        <v>222</v>
      </c>
      <c r="J306" s="224" t="s">
        <v>222</v>
      </c>
      <c r="K306" s="224" t="s">
        <v>222</v>
      </c>
    </row>
    <row r="307" spans="1:11" ht="15" hidden="1" customHeight="1" x14ac:dyDescent="0.3">
      <c r="A307" s="18">
        <v>382</v>
      </c>
      <c r="B307" s="21" t="s">
        <v>188</v>
      </c>
      <c r="C307" s="4" t="s">
        <v>46</v>
      </c>
      <c r="D307" s="4" t="s">
        <v>547</v>
      </c>
      <c r="E307" s="125" t="s">
        <v>210</v>
      </c>
      <c r="F307" s="219" t="s">
        <v>548</v>
      </c>
      <c r="G307" s="225" t="s">
        <v>922</v>
      </c>
      <c r="H307" s="221" t="s">
        <v>923</v>
      </c>
      <c r="I307" s="221" t="s">
        <v>222</v>
      </c>
      <c r="J307" s="224" t="s">
        <v>923</v>
      </c>
      <c r="K307" s="223" t="s">
        <v>924</v>
      </c>
    </row>
    <row r="308" spans="1:11" ht="15" hidden="1" customHeight="1" x14ac:dyDescent="0.3">
      <c r="A308" s="18">
        <v>317</v>
      </c>
      <c r="B308" s="21" t="s">
        <v>191</v>
      </c>
      <c r="C308" s="4" t="s">
        <v>46</v>
      </c>
      <c r="D308" s="4" t="s">
        <v>547</v>
      </c>
      <c r="E308" s="125" t="s">
        <v>210</v>
      </c>
      <c r="F308" s="219" t="s">
        <v>548</v>
      </c>
      <c r="G308" s="221" t="s">
        <v>925</v>
      </c>
      <c r="H308" s="221" t="s">
        <v>926</v>
      </c>
      <c r="I308" s="221" t="s">
        <v>222</v>
      </c>
      <c r="J308" s="224" t="s">
        <v>926</v>
      </c>
      <c r="K308" s="223" t="s">
        <v>927</v>
      </c>
    </row>
    <row r="309" spans="1:11" ht="15" hidden="1" customHeight="1" x14ac:dyDescent="0.3">
      <c r="A309" s="18">
        <v>740</v>
      </c>
      <c r="B309" s="21" t="s">
        <v>558</v>
      </c>
      <c r="C309" s="4" t="s">
        <v>46</v>
      </c>
      <c r="D309" s="4" t="s">
        <v>547</v>
      </c>
      <c r="E309" s="125" t="s">
        <v>210</v>
      </c>
      <c r="F309" s="219" t="s">
        <v>548</v>
      </c>
      <c r="G309" s="221" t="s">
        <v>928</v>
      </c>
      <c r="H309" s="221" t="s">
        <v>929</v>
      </c>
      <c r="I309" s="221" t="s">
        <v>222</v>
      </c>
      <c r="J309" s="224" t="s">
        <v>929</v>
      </c>
      <c r="K309" s="224" t="s">
        <v>930</v>
      </c>
    </row>
    <row r="310" spans="1:11" ht="15" hidden="1" customHeight="1" x14ac:dyDescent="0.3">
      <c r="A310" s="18">
        <v>520</v>
      </c>
      <c r="B310" s="21" t="s">
        <v>198</v>
      </c>
      <c r="C310" s="4" t="s">
        <v>46</v>
      </c>
      <c r="D310" s="4" t="s">
        <v>547</v>
      </c>
      <c r="E310" s="125" t="s">
        <v>210</v>
      </c>
      <c r="F310" s="219" t="s">
        <v>548</v>
      </c>
      <c r="G310" s="221" t="s">
        <v>931</v>
      </c>
      <c r="H310" s="221" t="s">
        <v>932</v>
      </c>
      <c r="I310" s="221" t="s">
        <v>222</v>
      </c>
      <c r="J310" s="224" t="s">
        <v>932</v>
      </c>
      <c r="K310" s="223" t="s">
        <v>933</v>
      </c>
    </row>
    <row r="311" spans="1:11" ht="15" hidden="1" customHeight="1" x14ac:dyDescent="0.3">
      <c r="A311" s="18">
        <v>122</v>
      </c>
      <c r="B311" s="21" t="s">
        <v>201</v>
      </c>
      <c r="C311" s="4" t="s">
        <v>46</v>
      </c>
      <c r="D311" s="4" t="s">
        <v>547</v>
      </c>
      <c r="E311" s="125" t="s">
        <v>210</v>
      </c>
      <c r="F311" s="219" t="s">
        <v>548</v>
      </c>
      <c r="G311" s="221" t="s">
        <v>934</v>
      </c>
      <c r="H311" s="221" t="s">
        <v>935</v>
      </c>
      <c r="I311" s="221" t="s">
        <v>222</v>
      </c>
      <c r="J311" s="224" t="s">
        <v>935</v>
      </c>
      <c r="K311" s="223" t="s">
        <v>936</v>
      </c>
    </row>
    <row r="312" spans="1:11" ht="15" hidden="1" customHeight="1" x14ac:dyDescent="0.3">
      <c r="A312" s="18">
        <v>187</v>
      </c>
      <c r="B312" s="21" t="s">
        <v>206</v>
      </c>
      <c r="C312" s="4" t="s">
        <v>46</v>
      </c>
      <c r="D312" s="4" t="s">
        <v>547</v>
      </c>
      <c r="E312" s="125" t="s">
        <v>210</v>
      </c>
      <c r="F312" s="219" t="s">
        <v>548</v>
      </c>
      <c r="G312" s="221" t="s">
        <v>937</v>
      </c>
      <c r="H312" s="221" t="s">
        <v>938</v>
      </c>
      <c r="I312" s="221" t="s">
        <v>222</v>
      </c>
      <c r="J312" s="224" t="s">
        <v>938</v>
      </c>
      <c r="K312" s="223" t="s">
        <v>939</v>
      </c>
    </row>
    <row r="313" spans="1:11" ht="15" hidden="1" customHeight="1" x14ac:dyDescent="0.3">
      <c r="A313" s="18">
        <v>1678</v>
      </c>
      <c r="B313" s="21" t="s">
        <v>209</v>
      </c>
      <c r="C313" s="4" t="s">
        <v>46</v>
      </c>
      <c r="D313" s="4" t="s">
        <v>547</v>
      </c>
      <c r="E313" s="125" t="s">
        <v>210</v>
      </c>
      <c r="F313" s="219" t="s">
        <v>548</v>
      </c>
      <c r="G313" s="221" t="s">
        <v>940</v>
      </c>
      <c r="H313" s="221" t="s">
        <v>941</v>
      </c>
      <c r="I313" s="221" t="s">
        <v>222</v>
      </c>
      <c r="J313" s="224" t="s">
        <v>941</v>
      </c>
      <c r="K313" s="224" t="s">
        <v>942</v>
      </c>
    </row>
    <row r="314" spans="1:11" ht="15" hidden="1" customHeight="1" x14ac:dyDescent="0.3">
      <c r="A314" s="18">
        <v>455</v>
      </c>
      <c r="B314" s="21" t="s">
        <v>216</v>
      </c>
      <c r="C314" s="4" t="s">
        <v>46</v>
      </c>
      <c r="D314" s="4" t="s">
        <v>547</v>
      </c>
      <c r="E314" s="125" t="s">
        <v>210</v>
      </c>
      <c r="F314" s="219" t="s">
        <v>548</v>
      </c>
      <c r="G314" s="221" t="s">
        <v>943</v>
      </c>
      <c r="H314" s="221" t="s">
        <v>944</v>
      </c>
      <c r="I314" s="221" t="s">
        <v>222</v>
      </c>
      <c r="J314" s="224" t="s">
        <v>944</v>
      </c>
      <c r="K314" s="223" t="s">
        <v>945</v>
      </c>
    </row>
    <row r="315" spans="1:11" ht="15" hidden="1" customHeight="1" x14ac:dyDescent="0.3">
      <c r="A315" s="18">
        <v>252</v>
      </c>
      <c r="B315" s="21" t="s">
        <v>219</v>
      </c>
      <c r="C315" s="4" t="s">
        <v>46</v>
      </c>
      <c r="D315" s="4" t="s">
        <v>547</v>
      </c>
      <c r="E315" s="125" t="s">
        <v>210</v>
      </c>
      <c r="F315" s="219" t="s">
        <v>548</v>
      </c>
      <c r="G315" s="221" t="s">
        <v>946</v>
      </c>
      <c r="H315" s="221" t="s">
        <v>947</v>
      </c>
      <c r="I315" s="221" t="s">
        <v>222</v>
      </c>
      <c r="J315" s="224" t="s">
        <v>947</v>
      </c>
      <c r="K315" s="223" t="s">
        <v>948</v>
      </c>
    </row>
    <row r="316" spans="1:11" ht="15" hidden="1" customHeight="1" x14ac:dyDescent="0.3">
      <c r="A316" s="18">
        <v>1940</v>
      </c>
      <c r="B316" s="21" t="s">
        <v>225</v>
      </c>
      <c r="C316" s="4" t="s">
        <v>46</v>
      </c>
      <c r="D316" s="4" t="s">
        <v>547</v>
      </c>
      <c r="E316" s="125" t="s">
        <v>210</v>
      </c>
      <c r="F316" s="219" t="s">
        <v>548</v>
      </c>
      <c r="G316" s="221" t="s">
        <v>949</v>
      </c>
      <c r="H316" s="221" t="s">
        <v>222</v>
      </c>
      <c r="I316" s="221" t="s">
        <v>222</v>
      </c>
      <c r="J316" s="224" t="s">
        <v>222</v>
      </c>
      <c r="K316" s="224" t="s">
        <v>949</v>
      </c>
    </row>
    <row r="317" spans="1:11" ht="15" hidden="1" customHeight="1" x14ac:dyDescent="0.3">
      <c r="A317" s="18">
        <v>2138</v>
      </c>
      <c r="B317" s="21" t="s">
        <v>182</v>
      </c>
      <c r="C317" s="4" t="s">
        <v>46</v>
      </c>
      <c r="D317" s="4" t="s">
        <v>581</v>
      </c>
      <c r="E317" s="4" t="s">
        <v>185</v>
      </c>
      <c r="F317" s="65" t="s">
        <v>582</v>
      </c>
      <c r="G317" s="87" t="s">
        <v>950</v>
      </c>
      <c r="H317" s="87" t="s">
        <v>951</v>
      </c>
      <c r="I317" s="87" t="s">
        <v>196</v>
      </c>
      <c r="J317" s="206" t="s">
        <v>951</v>
      </c>
      <c r="K317" s="89" t="s">
        <v>952</v>
      </c>
    </row>
    <row r="318" spans="1:11" ht="15" hidden="1" customHeight="1" x14ac:dyDescent="0.3">
      <c r="A318" s="18">
        <v>383</v>
      </c>
      <c r="B318" s="21" t="s">
        <v>188</v>
      </c>
      <c r="C318" s="4" t="s">
        <v>46</v>
      </c>
      <c r="D318" s="4" t="s">
        <v>581</v>
      </c>
      <c r="E318" s="4" t="s">
        <v>185</v>
      </c>
      <c r="F318" s="66" t="s">
        <v>586</v>
      </c>
      <c r="G318" s="96" t="s">
        <v>953</v>
      </c>
      <c r="H318" s="96" t="s">
        <v>954</v>
      </c>
      <c r="I318" s="96" t="s">
        <v>196</v>
      </c>
      <c r="J318" s="207" t="s">
        <v>954</v>
      </c>
      <c r="K318" s="98" t="s">
        <v>955</v>
      </c>
    </row>
    <row r="319" spans="1:11" ht="15" hidden="1" customHeight="1" x14ac:dyDescent="0.3">
      <c r="A319" s="18">
        <v>318</v>
      </c>
      <c r="B319" s="21" t="s">
        <v>191</v>
      </c>
      <c r="C319" s="4" t="s">
        <v>46</v>
      </c>
      <c r="D319" s="4" t="s">
        <v>581</v>
      </c>
      <c r="E319" s="4" t="s">
        <v>185</v>
      </c>
      <c r="F319" s="74" t="s">
        <v>586</v>
      </c>
      <c r="G319" s="96" t="s">
        <v>196</v>
      </c>
      <c r="H319" s="96" t="s">
        <v>196</v>
      </c>
      <c r="I319" s="96" t="s">
        <v>196</v>
      </c>
      <c r="J319" s="207" t="s">
        <v>196</v>
      </c>
      <c r="K319" s="97" t="s">
        <v>196</v>
      </c>
    </row>
    <row r="320" spans="1:11" ht="15" hidden="1" customHeight="1" x14ac:dyDescent="0.3">
      <c r="A320" s="18">
        <v>521</v>
      </c>
      <c r="B320" s="21" t="s">
        <v>198</v>
      </c>
      <c r="C320" s="4" t="s">
        <v>46</v>
      </c>
      <c r="D320" s="4" t="s">
        <v>581</v>
      </c>
      <c r="E320" s="4" t="s">
        <v>185</v>
      </c>
      <c r="F320" s="74" t="s">
        <v>586</v>
      </c>
      <c r="G320" s="96" t="s">
        <v>956</v>
      </c>
      <c r="H320" s="96" t="s">
        <v>957</v>
      </c>
      <c r="I320" s="96" t="s">
        <v>196</v>
      </c>
      <c r="J320" s="207" t="s">
        <v>957</v>
      </c>
      <c r="K320" s="98" t="s">
        <v>958</v>
      </c>
    </row>
    <row r="321" spans="1:11" ht="15" hidden="1" customHeight="1" x14ac:dyDescent="0.3">
      <c r="A321" s="18">
        <v>123</v>
      </c>
      <c r="B321" s="21" t="s">
        <v>201</v>
      </c>
      <c r="C321" s="4" t="s">
        <v>46</v>
      </c>
      <c r="D321" s="4" t="s">
        <v>581</v>
      </c>
      <c r="E321" s="4" t="s">
        <v>185</v>
      </c>
      <c r="F321" s="74" t="s">
        <v>586</v>
      </c>
      <c r="G321" s="96" t="s">
        <v>196</v>
      </c>
      <c r="H321" s="96" t="s">
        <v>196</v>
      </c>
      <c r="I321" s="96" t="s">
        <v>196</v>
      </c>
      <c r="J321" s="207" t="s">
        <v>196</v>
      </c>
      <c r="K321" s="97" t="s">
        <v>196</v>
      </c>
    </row>
    <row r="322" spans="1:11" ht="15" hidden="1" customHeight="1" x14ac:dyDescent="0.3">
      <c r="A322" s="18">
        <v>188</v>
      </c>
      <c r="B322" s="21" t="s">
        <v>206</v>
      </c>
      <c r="C322" s="4" t="s">
        <v>46</v>
      </c>
      <c r="D322" s="4" t="s">
        <v>581</v>
      </c>
      <c r="E322" s="4" t="s">
        <v>185</v>
      </c>
      <c r="F322" s="74" t="s">
        <v>586</v>
      </c>
      <c r="G322" s="96" t="s">
        <v>959</v>
      </c>
      <c r="H322" s="96" t="s">
        <v>196</v>
      </c>
      <c r="I322" s="96" t="s">
        <v>196</v>
      </c>
      <c r="J322" s="207" t="s">
        <v>196</v>
      </c>
      <c r="K322" s="97" t="s">
        <v>959</v>
      </c>
    </row>
    <row r="323" spans="1:11" ht="15" hidden="1" customHeight="1" x14ac:dyDescent="0.3">
      <c r="A323" s="18">
        <v>1618</v>
      </c>
      <c r="B323" s="21" t="s">
        <v>209</v>
      </c>
      <c r="C323" s="4" t="s">
        <v>46</v>
      </c>
      <c r="D323" s="4" t="s">
        <v>581</v>
      </c>
      <c r="E323" s="4" t="s">
        <v>185</v>
      </c>
      <c r="F323" s="66" t="s">
        <v>594</v>
      </c>
      <c r="G323" s="96" t="s">
        <v>960</v>
      </c>
      <c r="H323" s="96" t="s">
        <v>961</v>
      </c>
      <c r="I323" s="96" t="s">
        <v>196</v>
      </c>
      <c r="J323" s="207" t="s">
        <v>961</v>
      </c>
      <c r="K323" s="97" t="s">
        <v>962</v>
      </c>
    </row>
    <row r="324" spans="1:11" ht="15" hidden="1" customHeight="1" x14ac:dyDescent="0.3">
      <c r="A324" s="18">
        <v>456</v>
      </c>
      <c r="B324" s="21" t="s">
        <v>216</v>
      </c>
      <c r="C324" s="4" t="s">
        <v>46</v>
      </c>
      <c r="D324" s="4" t="s">
        <v>581</v>
      </c>
      <c r="E324" s="4" t="s">
        <v>185</v>
      </c>
      <c r="F324" s="74" t="s">
        <v>586</v>
      </c>
      <c r="G324" s="96" t="s">
        <v>963</v>
      </c>
      <c r="H324" s="96" t="s">
        <v>964</v>
      </c>
      <c r="I324" s="96" t="s">
        <v>196</v>
      </c>
      <c r="J324" s="207" t="s">
        <v>964</v>
      </c>
      <c r="K324" s="98" t="s">
        <v>965</v>
      </c>
    </row>
    <row r="325" spans="1:11" ht="15" hidden="1" customHeight="1" x14ac:dyDescent="0.3">
      <c r="A325" s="18">
        <v>604</v>
      </c>
      <c r="B325" s="21" t="s">
        <v>601</v>
      </c>
      <c r="C325" s="4" t="s">
        <v>46</v>
      </c>
      <c r="D325" s="4" t="s">
        <v>581</v>
      </c>
      <c r="E325" s="4" t="s">
        <v>185</v>
      </c>
      <c r="F325" s="74" t="s">
        <v>586</v>
      </c>
      <c r="G325" s="96" t="s">
        <v>966</v>
      </c>
      <c r="H325" s="96" t="s">
        <v>196</v>
      </c>
      <c r="I325" s="96" t="s">
        <v>196</v>
      </c>
      <c r="J325" s="207" t="s">
        <v>196</v>
      </c>
      <c r="K325" s="97" t="s">
        <v>966</v>
      </c>
    </row>
    <row r="326" spans="1:11" ht="15" hidden="1" customHeight="1" x14ac:dyDescent="0.3">
      <c r="A326" s="18">
        <v>253</v>
      </c>
      <c r="B326" s="21" t="s">
        <v>219</v>
      </c>
      <c r="C326" s="4" t="s">
        <v>46</v>
      </c>
      <c r="D326" s="4" t="s">
        <v>581</v>
      </c>
      <c r="E326" s="4" t="s">
        <v>185</v>
      </c>
      <c r="F326" s="66" t="s">
        <v>586</v>
      </c>
      <c r="G326" s="96" t="s">
        <v>196</v>
      </c>
      <c r="H326" s="96" t="s">
        <v>196</v>
      </c>
      <c r="I326" s="96" t="s">
        <v>196</v>
      </c>
      <c r="J326" s="207" t="s">
        <v>196</v>
      </c>
      <c r="K326" s="97" t="s">
        <v>196</v>
      </c>
    </row>
    <row r="327" spans="1:11" ht="15" hidden="1" customHeight="1" x14ac:dyDescent="0.3">
      <c r="A327" s="18">
        <v>2178</v>
      </c>
      <c r="B327" s="21" t="s">
        <v>225</v>
      </c>
      <c r="C327" s="4" t="s">
        <v>46</v>
      </c>
      <c r="D327" s="4" t="s">
        <v>581</v>
      </c>
      <c r="E327" s="4" t="s">
        <v>185</v>
      </c>
      <c r="F327" s="74" t="s">
        <v>582</v>
      </c>
      <c r="G327" s="96" t="s">
        <v>950</v>
      </c>
      <c r="H327" s="96" t="s">
        <v>950</v>
      </c>
      <c r="I327" s="96" t="s">
        <v>196</v>
      </c>
      <c r="J327" s="207" t="s">
        <v>950</v>
      </c>
      <c r="K327" s="97" t="s">
        <v>196</v>
      </c>
    </row>
    <row r="328" spans="1:11" ht="15" hidden="1" customHeight="1" x14ac:dyDescent="0.3">
      <c r="A328" s="18">
        <v>2119</v>
      </c>
      <c r="B328" s="21" t="s">
        <v>182</v>
      </c>
      <c r="C328" s="4" t="s">
        <v>46</v>
      </c>
      <c r="D328" s="4" t="s">
        <v>605</v>
      </c>
      <c r="E328" s="73" t="s">
        <v>967</v>
      </c>
      <c r="F328" s="67" t="s">
        <v>264</v>
      </c>
      <c r="G328" s="123">
        <v>11622.46</v>
      </c>
      <c r="H328" s="121">
        <v>15497</v>
      </c>
      <c r="I328" s="122">
        <v>0</v>
      </c>
      <c r="J328" s="141">
        <v>15497</v>
      </c>
      <c r="K328" s="313">
        <f t="shared" ref="K328:K338" si="25">+G328-J328</f>
        <v>-3874.5400000000009</v>
      </c>
    </row>
    <row r="329" spans="1:11" ht="15" hidden="1" customHeight="1" x14ac:dyDescent="0.3">
      <c r="A329" s="18">
        <v>384</v>
      </c>
      <c r="B329" s="21" t="s">
        <v>188</v>
      </c>
      <c r="C329" s="4" t="s">
        <v>46</v>
      </c>
      <c r="D329" s="4" t="s">
        <v>605</v>
      </c>
      <c r="E329" s="74" t="s">
        <v>967</v>
      </c>
      <c r="F329" s="69" t="s">
        <v>607</v>
      </c>
      <c r="G329" s="124">
        <v>983566.83</v>
      </c>
      <c r="H329" s="122">
        <v>1030069.56</v>
      </c>
      <c r="I329" s="122">
        <v>0</v>
      </c>
      <c r="J329" s="205">
        <v>1030069.56</v>
      </c>
      <c r="K329" s="313">
        <f t="shared" si="25"/>
        <v>-46502.730000000098</v>
      </c>
    </row>
    <row r="330" spans="1:11" ht="15" hidden="1" customHeight="1" x14ac:dyDescent="0.3">
      <c r="A330" s="18">
        <v>319</v>
      </c>
      <c r="B330" s="21" t="s">
        <v>191</v>
      </c>
      <c r="C330" s="4" t="s">
        <v>46</v>
      </c>
      <c r="D330" s="4" t="s">
        <v>605</v>
      </c>
      <c r="E330" s="74" t="s">
        <v>967</v>
      </c>
      <c r="F330" s="69" t="s">
        <v>607</v>
      </c>
      <c r="G330" s="124">
        <v>319610.71999999997</v>
      </c>
      <c r="H330" s="122">
        <v>363114.62</v>
      </c>
      <c r="I330" s="122">
        <v>0</v>
      </c>
      <c r="J330" s="205">
        <v>363114.62</v>
      </c>
      <c r="K330" s="313">
        <f t="shared" si="25"/>
        <v>-43503.900000000023</v>
      </c>
    </row>
    <row r="331" spans="1:11" ht="15" hidden="1" customHeight="1" x14ac:dyDescent="0.3">
      <c r="A331" s="18">
        <v>782</v>
      </c>
      <c r="B331" s="21" t="s">
        <v>608</v>
      </c>
      <c r="C331" s="4" t="s">
        <v>46</v>
      </c>
      <c r="D331" s="4" t="s">
        <v>605</v>
      </c>
      <c r="E331" s="74" t="s">
        <v>967</v>
      </c>
      <c r="F331" s="69" t="s">
        <v>607</v>
      </c>
      <c r="G331" s="124">
        <v>294563.02</v>
      </c>
      <c r="H331" s="122">
        <v>390818.44</v>
      </c>
      <c r="I331" s="122">
        <v>0</v>
      </c>
      <c r="J331" s="205">
        <v>390818.44</v>
      </c>
      <c r="K331" s="313">
        <f t="shared" si="25"/>
        <v>-96255.419999999984</v>
      </c>
    </row>
    <row r="332" spans="1:11" ht="15" hidden="1" customHeight="1" x14ac:dyDescent="0.3">
      <c r="A332" s="18">
        <v>522</v>
      </c>
      <c r="B332" s="21" t="s">
        <v>198</v>
      </c>
      <c r="C332" s="4" t="s">
        <v>46</v>
      </c>
      <c r="D332" s="4" t="s">
        <v>605</v>
      </c>
      <c r="E332" s="74" t="s">
        <v>967</v>
      </c>
      <c r="F332" s="69" t="s">
        <v>607</v>
      </c>
      <c r="G332" s="124">
        <v>783464.37</v>
      </c>
      <c r="H332" s="122">
        <v>683726.4</v>
      </c>
      <c r="I332" s="122">
        <v>0</v>
      </c>
      <c r="J332" s="122">
        <v>683726.4</v>
      </c>
      <c r="K332" s="313">
        <f t="shared" si="25"/>
        <v>99737.969999999972</v>
      </c>
    </row>
    <row r="333" spans="1:11" ht="15" hidden="1" customHeight="1" x14ac:dyDescent="0.3">
      <c r="A333" s="164">
        <v>124</v>
      </c>
      <c r="B333" s="21" t="s">
        <v>201</v>
      </c>
      <c r="C333" s="4" t="s">
        <v>46</v>
      </c>
      <c r="D333" s="4" t="s">
        <v>605</v>
      </c>
      <c r="E333" s="74" t="s">
        <v>967</v>
      </c>
      <c r="F333" s="69" t="s">
        <v>607</v>
      </c>
      <c r="G333" s="124">
        <v>38850.22</v>
      </c>
      <c r="H333" s="122">
        <v>0</v>
      </c>
      <c r="I333" s="122">
        <v>0</v>
      </c>
      <c r="J333" s="122">
        <v>0</v>
      </c>
      <c r="K333" s="313">
        <f t="shared" si="25"/>
        <v>38850.22</v>
      </c>
    </row>
    <row r="334" spans="1:11" ht="15" hidden="1" customHeight="1" x14ac:dyDescent="0.3">
      <c r="A334" s="164">
        <v>189</v>
      </c>
      <c r="B334" s="21" t="s">
        <v>206</v>
      </c>
      <c r="C334" s="4" t="s">
        <v>46</v>
      </c>
      <c r="D334" s="4" t="s">
        <v>605</v>
      </c>
      <c r="E334" s="74" t="s">
        <v>967</v>
      </c>
      <c r="F334" s="69" t="s">
        <v>607</v>
      </c>
      <c r="G334" s="124">
        <v>262283.88</v>
      </c>
      <c r="H334" s="122">
        <v>0</v>
      </c>
      <c r="I334" s="122">
        <v>0</v>
      </c>
      <c r="J334" s="122">
        <v>0</v>
      </c>
      <c r="K334" s="313">
        <f t="shared" si="25"/>
        <v>262283.88</v>
      </c>
    </row>
    <row r="335" spans="1:11" ht="15" hidden="1" customHeight="1" x14ac:dyDescent="0.3">
      <c r="A335" s="164">
        <v>1598</v>
      </c>
      <c r="B335" s="21" t="s">
        <v>209</v>
      </c>
      <c r="C335" s="4" t="s">
        <v>46</v>
      </c>
      <c r="D335" s="4" t="s">
        <v>605</v>
      </c>
      <c r="E335" s="74" t="s">
        <v>967</v>
      </c>
      <c r="F335" s="69" t="s">
        <v>264</v>
      </c>
      <c r="G335" s="124">
        <v>17433.89</v>
      </c>
      <c r="H335" s="122">
        <v>25000</v>
      </c>
      <c r="I335" s="122">
        <v>25000</v>
      </c>
      <c r="J335" s="122">
        <v>0</v>
      </c>
      <c r="K335" s="313">
        <f t="shared" si="25"/>
        <v>17433.89</v>
      </c>
    </row>
    <row r="336" spans="1:11" ht="15" hidden="1" customHeight="1" x14ac:dyDescent="0.3">
      <c r="A336" s="164">
        <v>457</v>
      </c>
      <c r="B336" s="21" t="s">
        <v>216</v>
      </c>
      <c r="C336" s="4" t="s">
        <v>46</v>
      </c>
      <c r="D336" s="4" t="s">
        <v>605</v>
      </c>
      <c r="E336" s="74" t="s">
        <v>967</v>
      </c>
      <c r="F336" s="69" t="s">
        <v>607</v>
      </c>
      <c r="G336" s="124">
        <v>902835.05</v>
      </c>
      <c r="H336" s="122">
        <v>990140</v>
      </c>
      <c r="I336" s="122">
        <v>0</v>
      </c>
      <c r="J336" s="122">
        <v>0</v>
      </c>
      <c r="K336" s="313">
        <f t="shared" si="25"/>
        <v>902835.05</v>
      </c>
    </row>
    <row r="337" spans="1:11" ht="15" hidden="1" customHeight="1" x14ac:dyDescent="0.3">
      <c r="A337" s="164">
        <v>254</v>
      </c>
      <c r="B337" s="21" t="s">
        <v>219</v>
      </c>
      <c r="C337" s="4" t="s">
        <v>46</v>
      </c>
      <c r="D337" s="4" t="s">
        <v>605</v>
      </c>
      <c r="E337" s="74" t="s">
        <v>967</v>
      </c>
      <c r="F337" s="69" t="s">
        <v>607</v>
      </c>
      <c r="G337" s="124">
        <v>264313.67</v>
      </c>
      <c r="H337" s="122">
        <v>286360</v>
      </c>
      <c r="I337" s="122">
        <v>0</v>
      </c>
      <c r="J337" s="122">
        <v>286360</v>
      </c>
      <c r="K337" s="313">
        <f t="shared" si="25"/>
        <v>-22046.330000000016</v>
      </c>
    </row>
    <row r="338" spans="1:11" ht="15" hidden="1" customHeight="1" x14ac:dyDescent="0.3">
      <c r="A338" s="164">
        <v>2159</v>
      </c>
      <c r="B338" s="21" t="s">
        <v>225</v>
      </c>
      <c r="C338" s="4" t="s">
        <v>46</v>
      </c>
      <c r="D338" s="4" t="s">
        <v>605</v>
      </c>
      <c r="E338" s="74" t="s">
        <v>967</v>
      </c>
      <c r="F338" s="69" t="s">
        <v>264</v>
      </c>
      <c r="G338" s="124">
        <v>11622.46</v>
      </c>
      <c r="H338" s="122">
        <v>0</v>
      </c>
      <c r="I338" s="122">
        <v>0</v>
      </c>
      <c r="J338" s="122">
        <v>0</v>
      </c>
      <c r="K338" s="313">
        <f t="shared" si="25"/>
        <v>11622.46</v>
      </c>
    </row>
    <row r="339" spans="1:11" ht="15" hidden="1" customHeight="1" x14ac:dyDescent="0.3">
      <c r="A339" s="51">
        <v>1925</v>
      </c>
      <c r="B339" s="21" t="s">
        <v>182</v>
      </c>
      <c r="C339" s="4" t="s">
        <v>46</v>
      </c>
      <c r="D339" s="4" t="s">
        <v>609</v>
      </c>
      <c r="E339" s="4" t="s">
        <v>192</v>
      </c>
      <c r="F339" s="4" t="s">
        <v>610</v>
      </c>
      <c r="G339" s="50">
        <v>5567.61</v>
      </c>
      <c r="H339" s="50">
        <v>7424</v>
      </c>
      <c r="I339" s="50">
        <v>0</v>
      </c>
      <c r="J339" s="50">
        <v>7424</v>
      </c>
      <c r="K339" s="47">
        <f t="shared" ref="K339:K348" si="26">+IF(G339-J339&gt;0,G339-J339,0)</f>
        <v>0</v>
      </c>
    </row>
    <row r="340" spans="1:11" ht="15" hidden="1" customHeight="1" x14ac:dyDescent="0.3">
      <c r="A340" s="51">
        <v>385</v>
      </c>
      <c r="B340" s="21" t="s">
        <v>188</v>
      </c>
      <c r="C340" s="4" t="s">
        <v>46</v>
      </c>
      <c r="D340" s="4" t="s">
        <v>609</v>
      </c>
      <c r="E340" s="4" t="s">
        <v>192</v>
      </c>
      <c r="F340" s="4" t="s">
        <v>611</v>
      </c>
      <c r="G340" s="50">
        <v>752562.06</v>
      </c>
      <c r="H340" s="50">
        <v>1383260.91</v>
      </c>
      <c r="I340" s="50">
        <v>0</v>
      </c>
      <c r="J340" s="50">
        <v>1383260.91</v>
      </c>
      <c r="K340" s="47">
        <f t="shared" si="26"/>
        <v>0</v>
      </c>
    </row>
    <row r="341" spans="1:11" ht="15" hidden="1" customHeight="1" x14ac:dyDescent="0.3">
      <c r="A341" s="51">
        <v>320</v>
      </c>
      <c r="B341" s="21" t="s">
        <v>191</v>
      </c>
      <c r="C341" s="4" t="s">
        <v>46</v>
      </c>
      <c r="D341" s="4" t="s">
        <v>609</v>
      </c>
      <c r="E341" s="4" t="s">
        <v>192</v>
      </c>
      <c r="F341" s="4" t="s">
        <v>610</v>
      </c>
      <c r="G341" s="50">
        <v>7016.72</v>
      </c>
      <c r="H341" s="50">
        <v>0</v>
      </c>
      <c r="I341" s="50">
        <v>0</v>
      </c>
      <c r="J341" s="50">
        <v>0</v>
      </c>
      <c r="K341" s="47">
        <f t="shared" si="26"/>
        <v>7016.72</v>
      </c>
    </row>
    <row r="342" spans="1:11" ht="15" hidden="1" customHeight="1" x14ac:dyDescent="0.3">
      <c r="A342" s="51">
        <v>523</v>
      </c>
      <c r="B342" s="21" t="s">
        <v>198</v>
      </c>
      <c r="C342" s="4" t="s">
        <v>46</v>
      </c>
      <c r="D342" s="4" t="s">
        <v>609</v>
      </c>
      <c r="E342" s="4" t="s">
        <v>192</v>
      </c>
      <c r="F342" s="4" t="s">
        <v>610</v>
      </c>
      <c r="G342" s="50">
        <v>7016.72</v>
      </c>
      <c r="H342" s="50">
        <v>0</v>
      </c>
      <c r="I342" s="50">
        <v>0</v>
      </c>
      <c r="J342" s="50">
        <v>0</v>
      </c>
      <c r="K342" s="47">
        <f t="shared" si="26"/>
        <v>7016.72</v>
      </c>
    </row>
    <row r="343" spans="1:11" ht="15" hidden="1" customHeight="1" x14ac:dyDescent="0.3">
      <c r="A343" s="51">
        <v>125</v>
      </c>
      <c r="B343" s="21" t="s">
        <v>201</v>
      </c>
      <c r="C343" s="4" t="s">
        <v>46</v>
      </c>
      <c r="D343" s="4" t="s">
        <v>609</v>
      </c>
      <c r="E343" s="4" t="s">
        <v>192</v>
      </c>
      <c r="F343" s="4" t="s">
        <v>611</v>
      </c>
      <c r="G343" s="50">
        <v>234872.4</v>
      </c>
      <c r="H343" s="50">
        <v>234871</v>
      </c>
      <c r="I343" s="50">
        <v>0</v>
      </c>
      <c r="J343" s="50">
        <v>234871</v>
      </c>
      <c r="K343" s="47">
        <f t="shared" si="26"/>
        <v>1.3999999999941792</v>
      </c>
    </row>
    <row r="344" spans="1:11" ht="15" hidden="1" customHeight="1" x14ac:dyDescent="0.3">
      <c r="A344" s="51">
        <v>190</v>
      </c>
      <c r="B344" s="21" t="s">
        <v>206</v>
      </c>
      <c r="C344" s="4" t="s">
        <v>46</v>
      </c>
      <c r="D344" s="4" t="s">
        <v>609</v>
      </c>
      <c r="E344" s="4" t="s">
        <v>192</v>
      </c>
      <c r="F344" s="4" t="s">
        <v>610</v>
      </c>
      <c r="G344" s="50">
        <v>7016.72</v>
      </c>
      <c r="H344" s="50">
        <v>0</v>
      </c>
      <c r="I344" s="50">
        <v>0</v>
      </c>
      <c r="J344" s="50">
        <v>0</v>
      </c>
      <c r="K344" s="47">
        <f t="shared" si="26"/>
        <v>7016.72</v>
      </c>
    </row>
    <row r="345" spans="1:11" ht="15" hidden="1" customHeight="1" x14ac:dyDescent="0.3">
      <c r="A345" s="51">
        <v>1898</v>
      </c>
      <c r="B345" s="21" t="s">
        <v>209</v>
      </c>
      <c r="C345" s="4" t="s">
        <v>46</v>
      </c>
      <c r="D345" s="4" t="s">
        <v>609</v>
      </c>
      <c r="E345" s="4" t="s">
        <v>192</v>
      </c>
      <c r="F345" s="4" t="s">
        <v>612</v>
      </c>
      <c r="G345" s="50">
        <v>8833.48</v>
      </c>
      <c r="H345" s="50">
        <v>14722.46</v>
      </c>
      <c r="I345" s="50">
        <v>0</v>
      </c>
      <c r="J345" s="50">
        <v>14722.46</v>
      </c>
      <c r="K345" s="47">
        <f t="shared" si="26"/>
        <v>0</v>
      </c>
    </row>
    <row r="346" spans="1:11" ht="15" hidden="1" customHeight="1" x14ac:dyDescent="0.3">
      <c r="A346" s="51">
        <v>458</v>
      </c>
      <c r="B346" s="21" t="s">
        <v>216</v>
      </c>
      <c r="C346" s="4" t="s">
        <v>46</v>
      </c>
      <c r="D346" s="4" t="s">
        <v>609</v>
      </c>
      <c r="E346" s="4" t="s">
        <v>192</v>
      </c>
      <c r="F346" s="4" t="s">
        <v>611</v>
      </c>
      <c r="G346" s="50">
        <v>222486.82</v>
      </c>
      <c r="H346" s="50">
        <v>222951.95</v>
      </c>
      <c r="I346" s="50">
        <v>0</v>
      </c>
      <c r="J346" s="50">
        <v>222951.95</v>
      </c>
      <c r="K346" s="47">
        <f t="shared" si="26"/>
        <v>0</v>
      </c>
    </row>
    <row r="347" spans="1:11" ht="15" hidden="1" customHeight="1" x14ac:dyDescent="0.3">
      <c r="A347" s="51">
        <v>255</v>
      </c>
      <c r="B347" s="21" t="s">
        <v>219</v>
      </c>
      <c r="C347" s="4" t="s">
        <v>46</v>
      </c>
      <c r="D347" s="4" t="s">
        <v>609</v>
      </c>
      <c r="E347" s="4" t="s">
        <v>192</v>
      </c>
      <c r="F347" s="4" t="s">
        <v>611</v>
      </c>
      <c r="G347" s="50">
        <v>175175.92</v>
      </c>
      <c r="H347" s="50">
        <v>183641.12</v>
      </c>
      <c r="I347" s="50">
        <v>0</v>
      </c>
      <c r="J347" s="50">
        <v>183641.12</v>
      </c>
      <c r="K347" s="47">
        <f t="shared" si="26"/>
        <v>0</v>
      </c>
    </row>
    <row r="348" spans="1:11" ht="15" hidden="1" customHeight="1" x14ac:dyDescent="0.3">
      <c r="A348" s="51">
        <v>1918</v>
      </c>
      <c r="B348" s="21" t="s">
        <v>225</v>
      </c>
      <c r="C348" s="4" t="s">
        <v>46</v>
      </c>
      <c r="D348" s="4" t="s">
        <v>609</v>
      </c>
      <c r="E348" s="4" t="s">
        <v>192</v>
      </c>
      <c r="F348" s="4" t="s">
        <v>610</v>
      </c>
      <c r="G348" s="50">
        <v>5567.61</v>
      </c>
      <c r="H348" s="50">
        <v>0</v>
      </c>
      <c r="I348" s="50">
        <v>0</v>
      </c>
      <c r="J348" s="50">
        <v>0</v>
      </c>
      <c r="K348" s="47">
        <f t="shared" si="26"/>
        <v>5567.61</v>
      </c>
    </row>
    <row r="349" spans="1:11" ht="15" hidden="1" customHeight="1" x14ac:dyDescent="0.3">
      <c r="A349" s="51">
        <v>1943</v>
      </c>
      <c r="B349" s="21" t="s">
        <v>182</v>
      </c>
      <c r="C349" s="4" t="s">
        <v>46</v>
      </c>
      <c r="D349" s="4" t="s">
        <v>613</v>
      </c>
      <c r="E349" s="217" t="s">
        <v>356</v>
      </c>
      <c r="F349" s="216" t="s">
        <v>614</v>
      </c>
      <c r="G349" s="50">
        <v>16523.07</v>
      </c>
      <c r="H349" s="50">
        <v>22031</v>
      </c>
      <c r="I349" s="50">
        <v>0</v>
      </c>
      <c r="J349" s="50">
        <f t="shared" ref="J349:J358" si="27">H349-I349</f>
        <v>22031</v>
      </c>
      <c r="K349" s="50">
        <f t="shared" ref="K349:K358" si="28">G349-J349</f>
        <v>-5507.93</v>
      </c>
    </row>
    <row r="350" spans="1:11" ht="15" hidden="1" customHeight="1" x14ac:dyDescent="0.3">
      <c r="A350" s="51">
        <v>386</v>
      </c>
      <c r="B350" s="21" t="s">
        <v>188</v>
      </c>
      <c r="C350" s="4" t="s">
        <v>46</v>
      </c>
      <c r="D350" s="4" t="s">
        <v>613</v>
      </c>
      <c r="E350" s="125" t="s">
        <v>356</v>
      </c>
      <c r="F350" s="214" t="s">
        <v>614</v>
      </c>
      <c r="G350" s="50">
        <v>1230990.6000000001</v>
      </c>
      <c r="H350" s="50">
        <v>1283568.58</v>
      </c>
      <c r="I350" s="50">
        <v>0</v>
      </c>
      <c r="J350" s="50">
        <f t="shared" si="27"/>
        <v>1283568.58</v>
      </c>
      <c r="K350" s="50">
        <f t="shared" si="28"/>
        <v>-52577.979999999981</v>
      </c>
    </row>
    <row r="351" spans="1:11" ht="15" hidden="1" customHeight="1" x14ac:dyDescent="0.3">
      <c r="A351" s="51">
        <v>321</v>
      </c>
      <c r="B351" s="21" t="s">
        <v>191</v>
      </c>
      <c r="C351" s="4" t="s">
        <v>46</v>
      </c>
      <c r="D351" s="4" t="s">
        <v>613</v>
      </c>
      <c r="E351" s="125" t="s">
        <v>356</v>
      </c>
      <c r="F351" s="214" t="s">
        <v>614</v>
      </c>
      <c r="G351" s="50">
        <v>437206.14</v>
      </c>
      <c r="H351" s="50">
        <v>463219.62</v>
      </c>
      <c r="I351" s="50">
        <v>0</v>
      </c>
      <c r="J351" s="50">
        <f t="shared" si="27"/>
        <v>463219.62</v>
      </c>
      <c r="K351" s="50">
        <f t="shared" si="28"/>
        <v>-26013.479999999981</v>
      </c>
    </row>
    <row r="352" spans="1:11" ht="15" hidden="1" customHeight="1" x14ac:dyDescent="0.3">
      <c r="A352" s="51">
        <v>524</v>
      </c>
      <c r="B352" s="21" t="s">
        <v>198</v>
      </c>
      <c r="C352" s="4" t="s">
        <v>46</v>
      </c>
      <c r="D352" s="4" t="s">
        <v>613</v>
      </c>
      <c r="E352" s="125" t="s">
        <v>356</v>
      </c>
      <c r="F352" s="214" t="s">
        <v>614</v>
      </c>
      <c r="G352" s="50">
        <v>1944178.93</v>
      </c>
      <c r="H352" s="50">
        <v>1944237.28</v>
      </c>
      <c r="I352" s="50">
        <v>954934.8</v>
      </c>
      <c r="J352" s="50">
        <f t="shared" si="27"/>
        <v>989302.48</v>
      </c>
      <c r="K352" s="50">
        <f t="shared" si="28"/>
        <v>954876.45</v>
      </c>
    </row>
    <row r="353" spans="1:11" ht="15" hidden="1" customHeight="1" x14ac:dyDescent="0.3">
      <c r="A353" s="51">
        <v>126</v>
      </c>
      <c r="B353" s="21" t="s">
        <v>201</v>
      </c>
      <c r="C353" s="4" t="s">
        <v>46</v>
      </c>
      <c r="D353" s="4" t="s">
        <v>613</v>
      </c>
      <c r="E353" s="125" t="s">
        <v>356</v>
      </c>
      <c r="F353" s="214" t="s">
        <v>614</v>
      </c>
      <c r="G353" s="50">
        <v>0</v>
      </c>
      <c r="H353" s="50">
        <v>0</v>
      </c>
      <c r="I353" s="50">
        <v>0</v>
      </c>
      <c r="J353" s="50">
        <f t="shared" si="27"/>
        <v>0</v>
      </c>
      <c r="K353" s="50">
        <f t="shared" si="28"/>
        <v>0</v>
      </c>
    </row>
    <row r="354" spans="1:11" ht="15" hidden="1" customHeight="1" x14ac:dyDescent="0.3">
      <c r="A354" s="51">
        <v>191</v>
      </c>
      <c r="B354" s="21" t="s">
        <v>206</v>
      </c>
      <c r="C354" s="4" t="s">
        <v>46</v>
      </c>
      <c r="D354" s="4" t="s">
        <v>613</v>
      </c>
      <c r="E354" s="125" t="s">
        <v>356</v>
      </c>
      <c r="F354" s="214" t="s">
        <v>614</v>
      </c>
      <c r="G354" s="50">
        <v>0</v>
      </c>
      <c r="H354" s="50">
        <v>0</v>
      </c>
      <c r="I354" s="50">
        <v>0</v>
      </c>
      <c r="J354" s="50">
        <f t="shared" si="27"/>
        <v>0</v>
      </c>
      <c r="K354" s="50">
        <f t="shared" si="28"/>
        <v>0</v>
      </c>
    </row>
    <row r="355" spans="1:11" ht="15" hidden="1" customHeight="1" x14ac:dyDescent="0.3">
      <c r="A355" s="51">
        <v>1358</v>
      </c>
      <c r="B355" s="21" t="s">
        <v>209</v>
      </c>
      <c r="C355" s="4" t="s">
        <v>46</v>
      </c>
      <c r="D355" s="4" t="s">
        <v>613</v>
      </c>
      <c r="E355" s="125" t="s">
        <v>356</v>
      </c>
      <c r="F355" s="214" t="s">
        <v>614</v>
      </c>
      <c r="G355" s="50">
        <v>24140.47</v>
      </c>
      <c r="H355" s="50">
        <v>0</v>
      </c>
      <c r="I355" s="50">
        <v>0</v>
      </c>
      <c r="J355" s="50">
        <f t="shared" si="27"/>
        <v>0</v>
      </c>
      <c r="K355" s="50">
        <f t="shared" si="28"/>
        <v>24140.47</v>
      </c>
    </row>
    <row r="356" spans="1:11" ht="15" hidden="1" customHeight="1" x14ac:dyDescent="0.3">
      <c r="A356" s="51">
        <v>459</v>
      </c>
      <c r="B356" s="21" t="s">
        <v>216</v>
      </c>
      <c r="C356" s="4" t="s">
        <v>46</v>
      </c>
      <c r="D356" s="4" t="s">
        <v>613</v>
      </c>
      <c r="E356" s="125" t="s">
        <v>356</v>
      </c>
      <c r="F356" s="214" t="s">
        <v>614</v>
      </c>
      <c r="G356" s="50">
        <v>657524.04</v>
      </c>
      <c r="H356" s="50">
        <v>666837.19999999995</v>
      </c>
      <c r="I356" s="50">
        <v>0</v>
      </c>
      <c r="J356" s="50">
        <f t="shared" si="27"/>
        <v>666837.19999999995</v>
      </c>
      <c r="K356" s="50">
        <f t="shared" si="28"/>
        <v>-9313.1599999999162</v>
      </c>
    </row>
    <row r="357" spans="1:11" ht="15" hidden="1" customHeight="1" x14ac:dyDescent="0.3">
      <c r="A357" s="51">
        <v>256</v>
      </c>
      <c r="B357" s="21" t="s">
        <v>219</v>
      </c>
      <c r="C357" s="4" t="s">
        <v>46</v>
      </c>
      <c r="D357" s="4" t="s">
        <v>613</v>
      </c>
      <c r="E357" s="125" t="s">
        <v>356</v>
      </c>
      <c r="F357" s="214" t="s">
        <v>614</v>
      </c>
      <c r="G357" s="50">
        <v>0</v>
      </c>
      <c r="H357" s="50">
        <v>0</v>
      </c>
      <c r="I357" s="50">
        <v>0</v>
      </c>
      <c r="J357" s="50">
        <f t="shared" si="27"/>
        <v>0</v>
      </c>
      <c r="K357" s="50">
        <f t="shared" si="28"/>
        <v>0</v>
      </c>
    </row>
    <row r="358" spans="1:11" ht="15" hidden="1" customHeight="1" x14ac:dyDescent="0.3">
      <c r="A358" s="51">
        <v>1944</v>
      </c>
      <c r="B358" s="21" t="s">
        <v>225</v>
      </c>
      <c r="C358" s="4" t="s">
        <v>46</v>
      </c>
      <c r="D358" s="4" t="s">
        <v>613</v>
      </c>
      <c r="E358" s="125" t="s">
        <v>356</v>
      </c>
      <c r="F358" s="214" t="s">
        <v>614</v>
      </c>
      <c r="G358" s="50">
        <v>16523.07</v>
      </c>
      <c r="H358" s="50">
        <v>0</v>
      </c>
      <c r="I358" s="50">
        <v>0</v>
      </c>
      <c r="J358" s="50">
        <f t="shared" si="27"/>
        <v>0</v>
      </c>
      <c r="K358" s="50">
        <f t="shared" si="28"/>
        <v>16523.07</v>
      </c>
    </row>
    <row r="359" spans="1:11" ht="15" hidden="1" customHeight="1" x14ac:dyDescent="0.3">
      <c r="A359" s="51">
        <v>879</v>
      </c>
      <c r="B359" s="21" t="s">
        <v>615</v>
      </c>
      <c r="C359" s="4" t="s">
        <v>46</v>
      </c>
      <c r="D359" s="4" t="s">
        <v>616</v>
      </c>
      <c r="E359" s="73" t="s">
        <v>185</v>
      </c>
      <c r="F359" s="73" t="s">
        <v>968</v>
      </c>
      <c r="G359" s="86" t="s">
        <v>969</v>
      </c>
      <c r="H359" s="50">
        <v>181952.3</v>
      </c>
      <c r="I359" s="86" t="s">
        <v>196</v>
      </c>
      <c r="J359" s="87" t="s">
        <v>970</v>
      </c>
      <c r="K359" s="88" t="s">
        <v>971</v>
      </c>
    </row>
    <row r="360" spans="1:11" ht="15" hidden="1" customHeight="1" x14ac:dyDescent="0.3">
      <c r="A360" s="51">
        <v>2278</v>
      </c>
      <c r="B360" s="21" t="s">
        <v>182</v>
      </c>
      <c r="C360" s="4" t="s">
        <v>46</v>
      </c>
      <c r="D360" s="4" t="s">
        <v>616</v>
      </c>
      <c r="E360" s="74" t="s">
        <v>185</v>
      </c>
      <c r="F360" s="74" t="s">
        <v>968</v>
      </c>
      <c r="G360" s="99" t="s">
        <v>972</v>
      </c>
      <c r="H360" s="50">
        <v>19428</v>
      </c>
      <c r="I360" s="99" t="s">
        <v>196</v>
      </c>
      <c r="J360" s="96" t="s">
        <v>973</v>
      </c>
      <c r="K360" s="269" t="s">
        <v>974</v>
      </c>
    </row>
    <row r="361" spans="1:11" ht="15" hidden="1" customHeight="1" x14ac:dyDescent="0.3">
      <c r="A361" s="51">
        <v>1058</v>
      </c>
      <c r="B361" s="21" t="s">
        <v>624</v>
      </c>
      <c r="C361" s="4" t="s">
        <v>46</v>
      </c>
      <c r="D361" s="4" t="s">
        <v>616</v>
      </c>
      <c r="E361" s="74" t="s">
        <v>185</v>
      </c>
      <c r="F361" s="74" t="s">
        <v>968</v>
      </c>
      <c r="G361" s="99" t="s">
        <v>975</v>
      </c>
      <c r="H361" s="50">
        <v>40667.31</v>
      </c>
      <c r="I361" s="99" t="s">
        <v>196</v>
      </c>
      <c r="J361" s="96" t="s">
        <v>976</v>
      </c>
      <c r="K361" s="269" t="s">
        <v>977</v>
      </c>
    </row>
    <row r="362" spans="1:11" ht="15" hidden="1" customHeight="1" x14ac:dyDescent="0.3">
      <c r="A362" s="51">
        <v>387</v>
      </c>
      <c r="B362" s="21" t="s">
        <v>188</v>
      </c>
      <c r="C362" s="4" t="s">
        <v>46</v>
      </c>
      <c r="D362" s="4" t="s">
        <v>616</v>
      </c>
      <c r="E362" s="74" t="s">
        <v>185</v>
      </c>
      <c r="F362" s="74" t="s">
        <v>968</v>
      </c>
      <c r="G362" s="99" t="s">
        <v>978</v>
      </c>
      <c r="H362" s="50">
        <v>535270.40000000002</v>
      </c>
      <c r="I362" s="99" t="s">
        <v>196</v>
      </c>
      <c r="J362" s="96" t="s">
        <v>979</v>
      </c>
      <c r="K362" s="96" t="s">
        <v>980</v>
      </c>
    </row>
    <row r="363" spans="1:11" ht="15" hidden="1" customHeight="1" x14ac:dyDescent="0.3">
      <c r="A363" s="51">
        <v>322</v>
      </c>
      <c r="B363" s="21" t="s">
        <v>191</v>
      </c>
      <c r="C363" s="4" t="s">
        <v>46</v>
      </c>
      <c r="D363" s="4" t="s">
        <v>616</v>
      </c>
      <c r="E363" s="74" t="s">
        <v>185</v>
      </c>
      <c r="F363" s="74" t="s">
        <v>968</v>
      </c>
      <c r="G363" s="99" t="s">
        <v>981</v>
      </c>
      <c r="H363" s="50">
        <v>237800</v>
      </c>
      <c r="I363" s="99" t="s">
        <v>196</v>
      </c>
      <c r="J363" s="96" t="s">
        <v>982</v>
      </c>
      <c r="K363" s="269" t="s">
        <v>983</v>
      </c>
    </row>
    <row r="364" spans="1:11" ht="15" hidden="1" customHeight="1" x14ac:dyDescent="0.3">
      <c r="A364" s="51">
        <v>762</v>
      </c>
      <c r="B364" s="21" t="s">
        <v>634</v>
      </c>
      <c r="C364" s="4" t="s">
        <v>46</v>
      </c>
      <c r="D364" s="4" t="s">
        <v>616</v>
      </c>
      <c r="E364" s="74" t="s">
        <v>185</v>
      </c>
      <c r="F364" s="74" t="s">
        <v>968</v>
      </c>
      <c r="G364" s="99" t="s">
        <v>984</v>
      </c>
      <c r="H364" s="50">
        <v>197359.46</v>
      </c>
      <c r="I364" s="99" t="s">
        <v>196</v>
      </c>
      <c r="J364" s="96" t="s">
        <v>985</v>
      </c>
      <c r="K364" s="96" t="s">
        <v>986</v>
      </c>
    </row>
    <row r="365" spans="1:11" ht="15" hidden="1" customHeight="1" x14ac:dyDescent="0.3">
      <c r="A365" s="51">
        <v>525</v>
      </c>
      <c r="B365" s="21" t="s">
        <v>198</v>
      </c>
      <c r="C365" s="4" t="s">
        <v>46</v>
      </c>
      <c r="D365" s="4" t="s">
        <v>616</v>
      </c>
      <c r="E365" s="74" t="s">
        <v>185</v>
      </c>
      <c r="F365" s="74" t="s">
        <v>968</v>
      </c>
      <c r="G365" s="99" t="s">
        <v>987</v>
      </c>
      <c r="H365" s="50">
        <v>374342.57</v>
      </c>
      <c r="I365" s="99" t="s">
        <v>196</v>
      </c>
      <c r="J365" s="96" t="s">
        <v>988</v>
      </c>
      <c r="K365" s="269" t="s">
        <v>989</v>
      </c>
    </row>
    <row r="366" spans="1:11" ht="15" hidden="1" customHeight="1" x14ac:dyDescent="0.3">
      <c r="A366" s="51">
        <v>603</v>
      </c>
      <c r="B366" s="21" t="s">
        <v>641</v>
      </c>
      <c r="C366" s="4" t="s">
        <v>46</v>
      </c>
      <c r="D366" s="4" t="s">
        <v>616</v>
      </c>
      <c r="E366" s="74" t="s">
        <v>185</v>
      </c>
      <c r="F366" s="74" t="s">
        <v>968</v>
      </c>
      <c r="G366" s="99" t="s">
        <v>990</v>
      </c>
      <c r="H366" s="50">
        <v>81572.75</v>
      </c>
      <c r="I366" s="99" t="s">
        <v>196</v>
      </c>
      <c r="J366" s="96" t="s">
        <v>991</v>
      </c>
      <c r="K366" s="269" t="s">
        <v>992</v>
      </c>
    </row>
    <row r="367" spans="1:11" ht="15" hidden="1" customHeight="1" x14ac:dyDescent="0.3">
      <c r="A367" s="51">
        <v>127</v>
      </c>
      <c r="B367" s="21" t="s">
        <v>201</v>
      </c>
      <c r="C367" s="4" t="s">
        <v>46</v>
      </c>
      <c r="D367" s="4" t="s">
        <v>616</v>
      </c>
      <c r="E367" s="74" t="s">
        <v>185</v>
      </c>
      <c r="F367" s="74" t="s">
        <v>968</v>
      </c>
      <c r="G367" s="99" t="s">
        <v>993</v>
      </c>
      <c r="H367" s="50">
        <v>105500</v>
      </c>
      <c r="I367" s="99" t="s">
        <v>196</v>
      </c>
      <c r="J367" s="96" t="s">
        <v>994</v>
      </c>
      <c r="K367" s="96" t="s">
        <v>995</v>
      </c>
    </row>
    <row r="368" spans="1:11" ht="15" hidden="1" customHeight="1" x14ac:dyDescent="0.3">
      <c r="A368" s="51">
        <v>192</v>
      </c>
      <c r="B368" s="21" t="s">
        <v>206</v>
      </c>
      <c r="C368" s="4" t="s">
        <v>46</v>
      </c>
      <c r="D368" s="4" t="s">
        <v>616</v>
      </c>
      <c r="E368" s="74" t="s">
        <v>185</v>
      </c>
      <c r="F368" s="74" t="s">
        <v>968</v>
      </c>
      <c r="G368" s="99" t="s">
        <v>996</v>
      </c>
      <c r="H368" s="50">
        <v>315991.2</v>
      </c>
      <c r="I368" s="99" t="s">
        <v>997</v>
      </c>
      <c r="J368" s="96" t="s">
        <v>998</v>
      </c>
      <c r="K368" s="269" t="s">
        <v>999</v>
      </c>
    </row>
    <row r="369" spans="1:11" ht="15" hidden="1" customHeight="1" x14ac:dyDescent="0.3">
      <c r="A369" s="51">
        <v>1793</v>
      </c>
      <c r="B369" s="21" t="s">
        <v>209</v>
      </c>
      <c r="C369" s="4" t="s">
        <v>46</v>
      </c>
      <c r="D369" s="4" t="s">
        <v>616</v>
      </c>
      <c r="E369" s="74" t="s">
        <v>185</v>
      </c>
      <c r="F369" s="74" t="s">
        <v>968</v>
      </c>
      <c r="G369" s="99" t="s">
        <v>1000</v>
      </c>
      <c r="H369" s="50">
        <v>10296.93</v>
      </c>
      <c r="I369" s="99" t="s">
        <v>196</v>
      </c>
      <c r="J369" s="96" t="s">
        <v>1000</v>
      </c>
      <c r="K369" s="96" t="s">
        <v>196</v>
      </c>
    </row>
    <row r="370" spans="1:11" ht="15" hidden="1" customHeight="1" x14ac:dyDescent="0.3">
      <c r="A370" s="51">
        <v>460</v>
      </c>
      <c r="B370" s="21" t="s">
        <v>216</v>
      </c>
      <c r="C370" s="4" t="s">
        <v>46</v>
      </c>
      <c r="D370" s="4" t="s">
        <v>616</v>
      </c>
      <c r="E370" s="74" t="s">
        <v>185</v>
      </c>
      <c r="F370" s="74" t="s">
        <v>968</v>
      </c>
      <c r="G370" s="99" t="s">
        <v>1001</v>
      </c>
      <c r="H370" s="50">
        <v>60000</v>
      </c>
      <c r="I370" s="99" t="s">
        <v>196</v>
      </c>
      <c r="J370" s="96" t="s">
        <v>1002</v>
      </c>
      <c r="K370" s="96" t="s">
        <v>1003</v>
      </c>
    </row>
    <row r="371" spans="1:11" ht="15" hidden="1" customHeight="1" x14ac:dyDescent="0.3">
      <c r="A371" s="51">
        <v>398</v>
      </c>
      <c r="B371" s="21" t="s">
        <v>655</v>
      </c>
      <c r="C371" s="4" t="s">
        <v>46</v>
      </c>
      <c r="D371" s="4" t="s">
        <v>616</v>
      </c>
      <c r="E371" s="74" t="s">
        <v>185</v>
      </c>
      <c r="F371" s="74" t="s">
        <v>968</v>
      </c>
      <c r="G371" s="99" t="s">
        <v>1004</v>
      </c>
      <c r="H371" s="50">
        <v>15445</v>
      </c>
      <c r="I371" s="99" t="s">
        <v>196</v>
      </c>
      <c r="J371" s="96" t="s">
        <v>1005</v>
      </c>
      <c r="K371" s="96" t="s">
        <v>1006</v>
      </c>
    </row>
    <row r="372" spans="1:11" ht="15" hidden="1" customHeight="1" x14ac:dyDescent="0.3">
      <c r="A372" s="51">
        <v>257</v>
      </c>
      <c r="B372" s="21" t="s">
        <v>219</v>
      </c>
      <c r="C372" s="4" t="s">
        <v>46</v>
      </c>
      <c r="D372" s="4" t="s">
        <v>616</v>
      </c>
      <c r="E372" s="74" t="s">
        <v>185</v>
      </c>
      <c r="F372" s="74" t="s">
        <v>968</v>
      </c>
      <c r="G372" s="99" t="s">
        <v>1007</v>
      </c>
      <c r="H372" s="50">
        <v>195920</v>
      </c>
      <c r="I372" s="99" t="s">
        <v>196</v>
      </c>
      <c r="J372" s="96" t="s">
        <v>1008</v>
      </c>
      <c r="K372" s="269" t="s">
        <v>1009</v>
      </c>
    </row>
    <row r="373" spans="1:11" ht="15" hidden="1" customHeight="1" x14ac:dyDescent="0.3">
      <c r="A373" s="51">
        <v>2298</v>
      </c>
      <c r="B373" s="21" t="s">
        <v>225</v>
      </c>
      <c r="C373" s="4" t="s">
        <v>46</v>
      </c>
      <c r="D373" s="4" t="s">
        <v>616</v>
      </c>
      <c r="E373" s="74" t="s">
        <v>185</v>
      </c>
      <c r="F373" s="74" t="s">
        <v>968</v>
      </c>
      <c r="G373" s="99" t="s">
        <v>972</v>
      </c>
      <c r="H373" s="50">
        <v>0</v>
      </c>
      <c r="I373" s="99" t="s">
        <v>196</v>
      </c>
      <c r="J373" s="96" t="s">
        <v>196</v>
      </c>
      <c r="K373" s="96" t="s">
        <v>972</v>
      </c>
    </row>
    <row r="374" spans="1:11" ht="15" hidden="1" customHeight="1" x14ac:dyDescent="0.3">
      <c r="A374" s="51">
        <v>2399</v>
      </c>
      <c r="B374" s="21" t="s">
        <v>182</v>
      </c>
      <c r="C374" s="4" t="s">
        <v>46</v>
      </c>
      <c r="D374" s="4" t="s">
        <v>664</v>
      </c>
      <c r="E374" s="22" t="s">
        <v>244</v>
      </c>
      <c r="F374" s="158" t="s">
        <v>665</v>
      </c>
      <c r="G374" s="162">
        <v>15866.73</v>
      </c>
      <c r="H374" s="136">
        <v>21156</v>
      </c>
      <c r="I374" s="160"/>
      <c r="J374" s="160">
        <f t="shared" ref="J374:J387" si="29">H374-I374</f>
        <v>21156</v>
      </c>
      <c r="K374" s="161">
        <f t="shared" ref="K374:K387" si="30">IF(G374-J374&gt;0,G374-J374,0)</f>
        <v>0</v>
      </c>
    </row>
    <row r="375" spans="1:11" ht="15" hidden="1" customHeight="1" x14ac:dyDescent="0.3">
      <c r="A375" s="51">
        <v>388</v>
      </c>
      <c r="B375" s="21" t="s">
        <v>188</v>
      </c>
      <c r="C375" s="4" t="s">
        <v>46</v>
      </c>
      <c r="D375" s="4" t="s">
        <v>664</v>
      </c>
      <c r="E375" s="22" t="s">
        <v>244</v>
      </c>
      <c r="F375" s="158" t="s">
        <v>665</v>
      </c>
      <c r="G375" s="162">
        <v>3447494.73</v>
      </c>
      <c r="H375" s="136">
        <v>3190175.86</v>
      </c>
      <c r="I375" s="160"/>
      <c r="J375" s="160">
        <f t="shared" si="29"/>
        <v>3190175.86</v>
      </c>
      <c r="K375" s="161">
        <f t="shared" si="30"/>
        <v>257318.87000000011</v>
      </c>
    </row>
    <row r="376" spans="1:11" ht="15" hidden="1" customHeight="1" x14ac:dyDescent="0.3">
      <c r="A376" s="51">
        <v>323</v>
      </c>
      <c r="B376" s="21" t="s">
        <v>191</v>
      </c>
      <c r="C376" s="4" t="s">
        <v>46</v>
      </c>
      <c r="D376" s="4" t="s">
        <v>664</v>
      </c>
      <c r="E376" s="22" t="s">
        <v>244</v>
      </c>
      <c r="F376" s="158" t="s">
        <v>665</v>
      </c>
      <c r="G376" s="162">
        <v>0</v>
      </c>
      <c r="H376" s="136">
        <v>0</v>
      </c>
      <c r="I376" s="160"/>
      <c r="J376" s="160">
        <f t="shared" si="29"/>
        <v>0</v>
      </c>
      <c r="K376" s="161">
        <f t="shared" si="30"/>
        <v>0</v>
      </c>
    </row>
    <row r="377" spans="1:11" ht="15" hidden="1" customHeight="1" x14ac:dyDescent="0.3">
      <c r="A377" s="51">
        <v>526</v>
      </c>
      <c r="B377" s="21" t="s">
        <v>198</v>
      </c>
      <c r="C377" s="4" t="s">
        <v>46</v>
      </c>
      <c r="D377" s="4" t="s">
        <v>664</v>
      </c>
      <c r="E377" s="22" t="s">
        <v>244</v>
      </c>
      <c r="F377" s="158" t="s">
        <v>665</v>
      </c>
      <c r="G377" s="162">
        <v>2431551.4500000002</v>
      </c>
      <c r="H377" s="136">
        <v>2431552</v>
      </c>
      <c r="I377" s="160"/>
      <c r="J377" s="160">
        <f t="shared" si="29"/>
        <v>2431552</v>
      </c>
      <c r="K377" s="161">
        <f t="shared" si="30"/>
        <v>0</v>
      </c>
    </row>
    <row r="378" spans="1:11" ht="15" hidden="1" customHeight="1" x14ac:dyDescent="0.3">
      <c r="A378" s="51">
        <v>1098</v>
      </c>
      <c r="B378" s="21" t="s">
        <v>666</v>
      </c>
      <c r="C378" s="4" t="s">
        <v>46</v>
      </c>
      <c r="D378" s="4" t="s">
        <v>664</v>
      </c>
      <c r="E378" s="22" t="s">
        <v>244</v>
      </c>
      <c r="F378" s="158" t="s">
        <v>665</v>
      </c>
      <c r="G378" s="162">
        <v>95200.41</v>
      </c>
      <c r="H378" s="136">
        <v>123668.76</v>
      </c>
      <c r="I378" s="160"/>
      <c r="J378" s="160">
        <f t="shared" si="29"/>
        <v>123668.76</v>
      </c>
      <c r="K378" s="161">
        <f t="shared" si="30"/>
        <v>0</v>
      </c>
    </row>
    <row r="379" spans="1:11" ht="15" hidden="1" customHeight="1" x14ac:dyDescent="0.3">
      <c r="A379" s="51">
        <v>128</v>
      </c>
      <c r="B379" s="21" t="s">
        <v>201</v>
      </c>
      <c r="C379" s="4" t="s">
        <v>46</v>
      </c>
      <c r="D379" s="4" t="s">
        <v>664</v>
      </c>
      <c r="E379" s="22" t="s">
        <v>244</v>
      </c>
      <c r="F379" s="158" t="s">
        <v>665</v>
      </c>
      <c r="G379" s="162">
        <v>936124.38</v>
      </c>
      <c r="H379" s="136">
        <v>950000</v>
      </c>
      <c r="I379" s="160"/>
      <c r="J379" s="160">
        <f t="shared" si="29"/>
        <v>950000</v>
      </c>
      <c r="K379" s="161">
        <f t="shared" si="30"/>
        <v>0</v>
      </c>
    </row>
    <row r="380" spans="1:11" ht="15" hidden="1" customHeight="1" x14ac:dyDescent="0.3">
      <c r="A380" s="51">
        <v>193</v>
      </c>
      <c r="B380" s="21" t="s">
        <v>206</v>
      </c>
      <c r="C380" s="4" t="s">
        <v>46</v>
      </c>
      <c r="D380" s="4" t="s">
        <v>664</v>
      </c>
      <c r="E380" s="22" t="s">
        <v>244</v>
      </c>
      <c r="F380" s="158" t="s">
        <v>665</v>
      </c>
      <c r="G380" s="162">
        <v>0</v>
      </c>
      <c r="H380" s="136">
        <v>0</v>
      </c>
      <c r="I380" s="160"/>
      <c r="J380" s="160">
        <f t="shared" si="29"/>
        <v>0</v>
      </c>
      <c r="K380" s="161">
        <f t="shared" si="30"/>
        <v>0</v>
      </c>
    </row>
    <row r="381" spans="1:11" ht="15" hidden="1" customHeight="1" x14ac:dyDescent="0.3">
      <c r="A381" s="51">
        <v>1538</v>
      </c>
      <c r="B381" s="21" t="s">
        <v>209</v>
      </c>
      <c r="C381" s="4" t="s">
        <v>46</v>
      </c>
      <c r="D381" s="4" t="s">
        <v>664</v>
      </c>
      <c r="E381" s="22" t="s">
        <v>244</v>
      </c>
      <c r="F381" s="158" t="s">
        <v>665</v>
      </c>
      <c r="G381" s="162">
        <v>47600.19</v>
      </c>
      <c r="H381" s="136">
        <v>47620</v>
      </c>
      <c r="I381" s="160"/>
      <c r="J381" s="160">
        <f t="shared" si="29"/>
        <v>47620</v>
      </c>
      <c r="K381" s="161">
        <f t="shared" si="30"/>
        <v>0</v>
      </c>
    </row>
    <row r="382" spans="1:11" ht="15" hidden="1" customHeight="1" x14ac:dyDescent="0.3">
      <c r="A382" s="51">
        <v>461</v>
      </c>
      <c r="B382" s="21" t="s">
        <v>216</v>
      </c>
      <c r="C382" s="4" t="s">
        <v>46</v>
      </c>
      <c r="D382" s="4" t="s">
        <v>664</v>
      </c>
      <c r="E382" s="22" t="s">
        <v>244</v>
      </c>
      <c r="F382" s="158" t="s">
        <v>665</v>
      </c>
      <c r="G382" s="162">
        <v>1445852.13</v>
      </c>
      <c r="H382" s="136">
        <v>1446100</v>
      </c>
      <c r="I382" s="160"/>
      <c r="J382" s="160">
        <f t="shared" si="29"/>
        <v>1446100</v>
      </c>
      <c r="K382" s="161">
        <f t="shared" si="30"/>
        <v>0</v>
      </c>
    </row>
    <row r="383" spans="1:11" ht="15" hidden="1" customHeight="1" x14ac:dyDescent="0.3">
      <c r="A383" s="51">
        <v>1099</v>
      </c>
      <c r="B383" s="21" t="s">
        <v>667</v>
      </c>
      <c r="C383" s="4" t="s">
        <v>46</v>
      </c>
      <c r="D383" s="4" t="s">
        <v>664</v>
      </c>
      <c r="E383" s="22" t="s">
        <v>244</v>
      </c>
      <c r="F383" s="158" t="s">
        <v>665</v>
      </c>
      <c r="G383" s="162">
        <v>95200.41</v>
      </c>
      <c r="H383" s="136">
        <v>111000</v>
      </c>
      <c r="I383" s="160"/>
      <c r="J383" s="160">
        <f t="shared" si="29"/>
        <v>111000</v>
      </c>
      <c r="K383" s="161">
        <f t="shared" si="30"/>
        <v>0</v>
      </c>
    </row>
    <row r="384" spans="1:11" ht="15" hidden="1" customHeight="1" x14ac:dyDescent="0.3">
      <c r="A384" s="51">
        <v>258</v>
      </c>
      <c r="B384" s="21" t="s">
        <v>219</v>
      </c>
      <c r="C384" s="4" t="s">
        <v>46</v>
      </c>
      <c r="D384" s="4" t="s">
        <v>664</v>
      </c>
      <c r="E384" s="22" t="s">
        <v>244</v>
      </c>
      <c r="F384" s="158" t="s">
        <v>665</v>
      </c>
      <c r="G384" s="162">
        <v>798886.32</v>
      </c>
      <c r="H384" s="136">
        <v>809911.17</v>
      </c>
      <c r="I384" s="160"/>
      <c r="J384" s="160">
        <f t="shared" si="29"/>
        <v>809911.17</v>
      </c>
      <c r="K384" s="161">
        <f t="shared" si="30"/>
        <v>0</v>
      </c>
    </row>
    <row r="385" spans="1:11" ht="15" hidden="1" customHeight="1" x14ac:dyDescent="0.3">
      <c r="A385" s="51">
        <v>1100</v>
      </c>
      <c r="B385" s="21" t="s">
        <v>351</v>
      </c>
      <c r="C385" s="4" t="s">
        <v>46</v>
      </c>
      <c r="D385" s="4" t="s">
        <v>664</v>
      </c>
      <c r="E385" s="22" t="s">
        <v>244</v>
      </c>
      <c r="F385" s="158" t="s">
        <v>665</v>
      </c>
      <c r="G385" s="162">
        <v>95200.41</v>
      </c>
      <c r="H385" s="136">
        <v>17400</v>
      </c>
      <c r="I385" s="160"/>
      <c r="J385" s="160">
        <f t="shared" si="29"/>
        <v>17400</v>
      </c>
      <c r="K385" s="161">
        <f t="shared" si="30"/>
        <v>77800.41</v>
      </c>
    </row>
    <row r="386" spans="1:11" ht="15" hidden="1" customHeight="1" x14ac:dyDescent="0.3">
      <c r="A386" s="51">
        <v>2400</v>
      </c>
      <c r="B386" s="21" t="s">
        <v>225</v>
      </c>
      <c r="C386" s="4" t="s">
        <v>46</v>
      </c>
      <c r="D386" s="4" t="s">
        <v>664</v>
      </c>
      <c r="E386" s="22" t="s">
        <v>244</v>
      </c>
      <c r="F386" s="158" t="s">
        <v>665</v>
      </c>
      <c r="G386" s="162">
        <v>15866.73</v>
      </c>
      <c r="H386" s="136">
        <v>16452</v>
      </c>
      <c r="I386" s="160"/>
      <c r="J386" s="160">
        <f t="shared" si="29"/>
        <v>16452</v>
      </c>
      <c r="K386" s="161">
        <f t="shared" si="30"/>
        <v>0</v>
      </c>
    </row>
    <row r="387" spans="1:11" ht="15" hidden="1" customHeight="1" x14ac:dyDescent="0.3">
      <c r="A387" s="51">
        <v>1118</v>
      </c>
      <c r="B387" s="21" t="s">
        <v>668</v>
      </c>
      <c r="C387" s="4" t="s">
        <v>46</v>
      </c>
      <c r="D387" s="4" t="s">
        <v>664</v>
      </c>
      <c r="E387" s="22" t="s">
        <v>244</v>
      </c>
      <c r="F387" s="158" t="s">
        <v>665</v>
      </c>
      <c r="G387" s="162">
        <v>95200.41</v>
      </c>
      <c r="H387" s="136">
        <v>140000</v>
      </c>
      <c r="I387" s="160"/>
      <c r="J387" s="160">
        <f t="shared" si="29"/>
        <v>140000</v>
      </c>
      <c r="K387" s="161">
        <f t="shared" si="30"/>
        <v>0</v>
      </c>
    </row>
    <row r="388" spans="1:11" ht="15" hidden="1" customHeight="1" x14ac:dyDescent="0.3">
      <c r="A388" s="51">
        <v>2038</v>
      </c>
      <c r="B388" s="21" t="s">
        <v>182</v>
      </c>
      <c r="C388" s="4" t="s">
        <v>46</v>
      </c>
      <c r="D388" s="4" t="s">
        <v>669</v>
      </c>
      <c r="E388" s="73" t="s">
        <v>670</v>
      </c>
      <c r="F388" s="86" t="s">
        <v>671</v>
      </c>
      <c r="G388" s="87" t="s">
        <v>1010</v>
      </c>
      <c r="H388" s="50">
        <v>7771</v>
      </c>
      <c r="I388" s="86" t="s">
        <v>196</v>
      </c>
      <c r="J388" s="87" t="s">
        <v>1010</v>
      </c>
      <c r="K388" s="87" t="s">
        <v>1011</v>
      </c>
    </row>
    <row r="389" spans="1:11" ht="15" hidden="1" customHeight="1" x14ac:dyDescent="0.3">
      <c r="A389" s="51">
        <v>389</v>
      </c>
      <c r="B389" s="21" t="s">
        <v>188</v>
      </c>
      <c r="C389" s="4" t="s">
        <v>46</v>
      </c>
      <c r="D389" s="4" t="s">
        <v>669</v>
      </c>
      <c r="E389" s="74" t="s">
        <v>670</v>
      </c>
      <c r="F389" s="99" t="s">
        <v>671</v>
      </c>
      <c r="G389" s="96" t="s">
        <v>674</v>
      </c>
      <c r="H389" s="50">
        <v>1017337.64</v>
      </c>
      <c r="I389" s="99" t="s">
        <v>196</v>
      </c>
      <c r="J389" s="96" t="s">
        <v>674</v>
      </c>
      <c r="K389" s="269" t="s">
        <v>1012</v>
      </c>
    </row>
    <row r="390" spans="1:11" ht="15" hidden="1" customHeight="1" x14ac:dyDescent="0.3">
      <c r="A390" s="51">
        <v>324</v>
      </c>
      <c r="B390" s="21" t="s">
        <v>191</v>
      </c>
      <c r="C390" s="4" t="s">
        <v>46</v>
      </c>
      <c r="D390" s="4" t="s">
        <v>669</v>
      </c>
      <c r="E390" s="74" t="s">
        <v>670</v>
      </c>
      <c r="F390" s="99" t="s">
        <v>671</v>
      </c>
      <c r="G390" s="96" t="s">
        <v>196</v>
      </c>
      <c r="H390" s="50">
        <v>0</v>
      </c>
      <c r="I390" s="99" t="s">
        <v>196</v>
      </c>
      <c r="J390" s="96" t="s">
        <v>196</v>
      </c>
      <c r="K390" s="96" t="s">
        <v>196</v>
      </c>
    </row>
    <row r="391" spans="1:11" ht="15" hidden="1" customHeight="1" x14ac:dyDescent="0.3">
      <c r="A391" s="51">
        <v>763</v>
      </c>
      <c r="B391" s="21" t="s">
        <v>676</v>
      </c>
      <c r="C391" s="4" t="s">
        <v>46</v>
      </c>
      <c r="D391" s="4" t="s">
        <v>669</v>
      </c>
      <c r="E391" s="74" t="s">
        <v>670</v>
      </c>
      <c r="F391" s="99" t="s">
        <v>671</v>
      </c>
      <c r="G391" s="96" t="s">
        <v>677</v>
      </c>
      <c r="H391" s="50">
        <v>240082.64</v>
      </c>
      <c r="I391" s="99" t="s">
        <v>196</v>
      </c>
      <c r="J391" s="96" t="s">
        <v>677</v>
      </c>
      <c r="K391" s="269" t="s">
        <v>1013</v>
      </c>
    </row>
    <row r="392" spans="1:11" ht="15" hidden="1" customHeight="1" x14ac:dyDescent="0.3">
      <c r="A392" s="51">
        <v>527</v>
      </c>
      <c r="B392" s="21" t="s">
        <v>198</v>
      </c>
      <c r="C392" s="4" t="s">
        <v>46</v>
      </c>
      <c r="D392" s="4" t="s">
        <v>669</v>
      </c>
      <c r="E392" s="74" t="s">
        <v>670</v>
      </c>
      <c r="F392" s="99" t="s">
        <v>671</v>
      </c>
      <c r="G392" s="96" t="s">
        <v>1014</v>
      </c>
      <c r="H392" s="50">
        <v>425574.85</v>
      </c>
      <c r="I392" s="99" t="s">
        <v>196</v>
      </c>
      <c r="J392" s="96" t="s">
        <v>1014</v>
      </c>
      <c r="K392" s="96" t="s">
        <v>196</v>
      </c>
    </row>
    <row r="393" spans="1:11" ht="15" hidden="1" customHeight="1" x14ac:dyDescent="0.3">
      <c r="A393" s="51">
        <v>129</v>
      </c>
      <c r="B393" s="21" t="s">
        <v>201</v>
      </c>
      <c r="C393" s="4" t="s">
        <v>46</v>
      </c>
      <c r="D393" s="4" t="s">
        <v>669</v>
      </c>
      <c r="E393" s="74" t="s">
        <v>670</v>
      </c>
      <c r="F393" s="99" t="s">
        <v>671</v>
      </c>
      <c r="G393" s="96" t="s">
        <v>1015</v>
      </c>
      <c r="H393" s="50">
        <v>113446.12</v>
      </c>
      <c r="I393" s="99" t="s">
        <v>196</v>
      </c>
      <c r="J393" s="96" t="s">
        <v>1015</v>
      </c>
      <c r="K393" s="96" t="s">
        <v>196</v>
      </c>
    </row>
    <row r="394" spans="1:11" ht="15" hidden="1" customHeight="1" x14ac:dyDescent="0.3">
      <c r="A394" s="51">
        <v>194</v>
      </c>
      <c r="B394" s="21" t="s">
        <v>206</v>
      </c>
      <c r="C394" s="4" t="s">
        <v>46</v>
      </c>
      <c r="D394" s="4" t="s">
        <v>669</v>
      </c>
      <c r="E394" s="74" t="s">
        <v>670</v>
      </c>
      <c r="F394" s="99" t="s">
        <v>671</v>
      </c>
      <c r="G394" s="96" t="s">
        <v>196</v>
      </c>
      <c r="H394" s="50">
        <v>0</v>
      </c>
      <c r="I394" s="99" t="s">
        <v>196</v>
      </c>
      <c r="J394" s="96" t="s">
        <v>196</v>
      </c>
      <c r="K394" s="96" t="s">
        <v>196</v>
      </c>
    </row>
    <row r="395" spans="1:11" ht="15" hidden="1" customHeight="1" x14ac:dyDescent="0.3">
      <c r="A395" s="51">
        <v>1638</v>
      </c>
      <c r="B395" s="21" t="s">
        <v>209</v>
      </c>
      <c r="C395" s="4" t="s">
        <v>46</v>
      </c>
      <c r="D395" s="4" t="s">
        <v>669</v>
      </c>
      <c r="E395" s="74" t="s">
        <v>670</v>
      </c>
      <c r="F395" s="99" t="s">
        <v>671</v>
      </c>
      <c r="G395" s="96" t="s">
        <v>1016</v>
      </c>
      <c r="H395" s="50">
        <v>18807.03</v>
      </c>
      <c r="I395" s="99" t="s">
        <v>196</v>
      </c>
      <c r="J395" s="96" t="s">
        <v>1016</v>
      </c>
      <c r="K395" s="96" t="s">
        <v>196</v>
      </c>
    </row>
    <row r="396" spans="1:11" ht="15" hidden="1" customHeight="1" x14ac:dyDescent="0.3">
      <c r="A396" s="51">
        <v>462</v>
      </c>
      <c r="B396" s="21" t="s">
        <v>216</v>
      </c>
      <c r="C396" s="4" t="s">
        <v>46</v>
      </c>
      <c r="D396" s="4" t="s">
        <v>669</v>
      </c>
      <c r="E396" s="74" t="s">
        <v>670</v>
      </c>
      <c r="F396" s="99" t="s">
        <v>671</v>
      </c>
      <c r="G396" s="96" t="s">
        <v>1017</v>
      </c>
      <c r="H396" s="50">
        <v>444222</v>
      </c>
      <c r="I396" s="99" t="s">
        <v>196</v>
      </c>
      <c r="J396" s="96" t="s">
        <v>1017</v>
      </c>
      <c r="K396" s="96" t="s">
        <v>196</v>
      </c>
    </row>
    <row r="397" spans="1:11" ht="15" hidden="1" customHeight="1" x14ac:dyDescent="0.3">
      <c r="A397" s="51">
        <v>259</v>
      </c>
      <c r="B397" s="21" t="s">
        <v>219</v>
      </c>
      <c r="C397" s="4" t="s">
        <v>46</v>
      </c>
      <c r="D397" s="4" t="s">
        <v>669</v>
      </c>
      <c r="E397" s="74" t="s">
        <v>670</v>
      </c>
      <c r="F397" s="99" t="s">
        <v>671</v>
      </c>
      <c r="G397" s="96" t="s">
        <v>1018</v>
      </c>
      <c r="H397" s="50">
        <v>0</v>
      </c>
      <c r="I397" s="99" t="s">
        <v>196</v>
      </c>
      <c r="J397" s="96" t="s">
        <v>1018</v>
      </c>
      <c r="K397" s="96" t="s">
        <v>1018</v>
      </c>
    </row>
    <row r="398" spans="1:11" ht="15" hidden="1" customHeight="1" x14ac:dyDescent="0.3">
      <c r="A398" s="51">
        <v>2019</v>
      </c>
      <c r="B398" s="21" t="s">
        <v>225</v>
      </c>
      <c r="C398" s="4" t="s">
        <v>46</v>
      </c>
      <c r="D398" s="4" t="s">
        <v>669</v>
      </c>
      <c r="E398" s="74" t="s">
        <v>670</v>
      </c>
      <c r="F398" s="99" t="s">
        <v>671</v>
      </c>
      <c r="G398" s="96" t="s">
        <v>1010</v>
      </c>
      <c r="H398" s="50">
        <v>0</v>
      </c>
      <c r="I398" s="99" t="s">
        <v>196</v>
      </c>
      <c r="J398" s="96" t="s">
        <v>1010</v>
      </c>
      <c r="K398" s="96" t="s">
        <v>1010</v>
      </c>
    </row>
    <row r="399" spans="1:11" ht="15" hidden="1" customHeight="1" x14ac:dyDescent="0.3">
      <c r="A399" s="51">
        <v>2039</v>
      </c>
      <c r="B399" s="21" t="s">
        <v>182</v>
      </c>
      <c r="C399" s="4" t="s">
        <v>46</v>
      </c>
      <c r="D399" s="4" t="s">
        <v>687</v>
      </c>
      <c r="E399" s="73" t="s">
        <v>670</v>
      </c>
      <c r="F399" s="67" t="s">
        <v>688</v>
      </c>
      <c r="G399" s="87" t="s">
        <v>1019</v>
      </c>
      <c r="H399" s="87" t="s">
        <v>1020</v>
      </c>
      <c r="I399" s="87" t="s">
        <v>222</v>
      </c>
      <c r="J399" s="87" t="s">
        <v>1020</v>
      </c>
      <c r="K399" s="87" t="s">
        <v>222</v>
      </c>
    </row>
    <row r="400" spans="1:11" ht="15" hidden="1" customHeight="1" x14ac:dyDescent="0.3">
      <c r="A400" s="51">
        <v>638</v>
      </c>
      <c r="B400" s="21" t="s">
        <v>691</v>
      </c>
      <c r="C400" s="4" t="s">
        <v>46</v>
      </c>
      <c r="D400" s="4" t="s">
        <v>687</v>
      </c>
      <c r="E400" s="74" t="s">
        <v>670</v>
      </c>
      <c r="F400" s="69" t="s">
        <v>688</v>
      </c>
      <c r="G400" s="96" t="s">
        <v>1021</v>
      </c>
      <c r="H400" s="96" t="s">
        <v>1022</v>
      </c>
      <c r="I400" s="96" t="s">
        <v>222</v>
      </c>
      <c r="J400" s="96" t="s">
        <v>1022</v>
      </c>
      <c r="K400" s="96" t="s">
        <v>222</v>
      </c>
    </row>
    <row r="401" spans="1:11" ht="15" hidden="1" customHeight="1" x14ac:dyDescent="0.3">
      <c r="A401" s="51">
        <v>390</v>
      </c>
      <c r="B401" s="21" t="s">
        <v>188</v>
      </c>
      <c r="C401" s="4" t="s">
        <v>46</v>
      </c>
      <c r="D401" s="4" t="s">
        <v>687</v>
      </c>
      <c r="E401" s="74" t="s">
        <v>670</v>
      </c>
      <c r="F401" s="69" t="s">
        <v>688</v>
      </c>
      <c r="G401" s="96" t="s">
        <v>1023</v>
      </c>
      <c r="H401" s="96" t="s">
        <v>1024</v>
      </c>
      <c r="I401" s="96" t="s">
        <v>222</v>
      </c>
      <c r="J401" s="96" t="s">
        <v>1024</v>
      </c>
      <c r="K401" s="96" t="s">
        <v>1025</v>
      </c>
    </row>
    <row r="402" spans="1:11" ht="15" hidden="1" customHeight="1" x14ac:dyDescent="0.3">
      <c r="A402" s="51">
        <v>325</v>
      </c>
      <c r="B402" s="21" t="s">
        <v>191</v>
      </c>
      <c r="C402" s="4" t="s">
        <v>46</v>
      </c>
      <c r="D402" s="4" t="s">
        <v>687</v>
      </c>
      <c r="E402" s="74" t="s">
        <v>670</v>
      </c>
      <c r="F402" s="69" t="s">
        <v>688</v>
      </c>
      <c r="G402" s="96" t="s">
        <v>222</v>
      </c>
      <c r="H402" s="96" t="s">
        <v>222</v>
      </c>
      <c r="I402" s="96" t="s">
        <v>222</v>
      </c>
      <c r="J402" s="96" t="s">
        <v>222</v>
      </c>
      <c r="K402" s="96" t="s">
        <v>222</v>
      </c>
    </row>
    <row r="403" spans="1:11" ht="15" hidden="1" customHeight="1" x14ac:dyDescent="0.3">
      <c r="A403" s="51">
        <v>637</v>
      </c>
      <c r="B403" s="21" t="s">
        <v>696</v>
      </c>
      <c r="C403" s="4" t="s">
        <v>46</v>
      </c>
      <c r="D403" s="4" t="s">
        <v>687</v>
      </c>
      <c r="E403" s="74" t="s">
        <v>670</v>
      </c>
      <c r="F403" s="69" t="s">
        <v>688</v>
      </c>
      <c r="G403" s="96" t="s">
        <v>1021</v>
      </c>
      <c r="H403" s="96" t="s">
        <v>222</v>
      </c>
      <c r="I403" s="96" t="s">
        <v>222</v>
      </c>
      <c r="J403" s="96" t="s">
        <v>222</v>
      </c>
      <c r="K403" s="96" t="s">
        <v>1021</v>
      </c>
    </row>
    <row r="404" spans="1:11" ht="15" hidden="1" customHeight="1" x14ac:dyDescent="0.3">
      <c r="A404" s="51">
        <v>764</v>
      </c>
      <c r="B404" s="21" t="s">
        <v>697</v>
      </c>
      <c r="C404" s="4" t="s">
        <v>46</v>
      </c>
      <c r="D404" s="4" t="s">
        <v>687</v>
      </c>
      <c r="E404" s="74" t="s">
        <v>670</v>
      </c>
      <c r="F404" s="69" t="s">
        <v>688</v>
      </c>
      <c r="G404" s="96" t="s">
        <v>1026</v>
      </c>
      <c r="H404" s="96" t="s">
        <v>1027</v>
      </c>
      <c r="I404" s="96" t="s">
        <v>222</v>
      </c>
      <c r="J404" s="96" t="s">
        <v>1027</v>
      </c>
      <c r="K404" s="96" t="s">
        <v>222</v>
      </c>
    </row>
    <row r="405" spans="1:11" ht="15" hidden="1" customHeight="1" x14ac:dyDescent="0.3">
      <c r="A405" s="51">
        <v>528</v>
      </c>
      <c r="B405" s="21" t="s">
        <v>198</v>
      </c>
      <c r="C405" s="4" t="s">
        <v>46</v>
      </c>
      <c r="D405" s="4" t="s">
        <v>687</v>
      </c>
      <c r="E405" s="74" t="s">
        <v>670</v>
      </c>
      <c r="F405" s="69" t="s">
        <v>688</v>
      </c>
      <c r="G405" s="96" t="s">
        <v>1028</v>
      </c>
      <c r="H405" s="96" t="s">
        <v>1029</v>
      </c>
      <c r="I405" s="96" t="s">
        <v>222</v>
      </c>
      <c r="J405" s="96" t="s">
        <v>1029</v>
      </c>
      <c r="K405" s="96" t="s">
        <v>222</v>
      </c>
    </row>
    <row r="406" spans="1:11" ht="15" hidden="1" customHeight="1" x14ac:dyDescent="0.3">
      <c r="A406" s="51">
        <v>130</v>
      </c>
      <c r="B406" s="21" t="s">
        <v>201</v>
      </c>
      <c r="C406" s="4" t="s">
        <v>46</v>
      </c>
      <c r="D406" s="4" t="s">
        <v>687</v>
      </c>
      <c r="E406" s="74" t="s">
        <v>670</v>
      </c>
      <c r="F406" s="69" t="s">
        <v>688</v>
      </c>
      <c r="G406" s="96" t="s">
        <v>1030</v>
      </c>
      <c r="H406" s="96" t="s">
        <v>1031</v>
      </c>
      <c r="I406" s="96" t="s">
        <v>222</v>
      </c>
      <c r="J406" s="96" t="s">
        <v>1031</v>
      </c>
      <c r="K406" s="96" t="s">
        <v>222</v>
      </c>
    </row>
    <row r="407" spans="1:11" ht="15" hidden="1" customHeight="1" x14ac:dyDescent="0.3">
      <c r="A407" s="51">
        <v>639</v>
      </c>
      <c r="B407" s="21" t="s">
        <v>704</v>
      </c>
      <c r="C407" s="4" t="s">
        <v>46</v>
      </c>
      <c r="D407" s="4" t="s">
        <v>687</v>
      </c>
      <c r="E407" s="74" t="s">
        <v>670</v>
      </c>
      <c r="F407" s="69" t="s">
        <v>688</v>
      </c>
      <c r="G407" s="96" t="s">
        <v>1021</v>
      </c>
      <c r="H407" s="96" t="s">
        <v>1032</v>
      </c>
      <c r="I407" s="96" t="s">
        <v>222</v>
      </c>
      <c r="J407" s="96" t="s">
        <v>1032</v>
      </c>
      <c r="K407" s="96" t="s">
        <v>1033</v>
      </c>
    </row>
    <row r="408" spans="1:11" ht="15" hidden="1" customHeight="1" x14ac:dyDescent="0.3">
      <c r="A408" s="51">
        <v>195</v>
      </c>
      <c r="B408" s="21" t="s">
        <v>206</v>
      </c>
      <c r="C408" s="4" t="s">
        <v>46</v>
      </c>
      <c r="D408" s="4" t="s">
        <v>687</v>
      </c>
      <c r="E408" s="74" t="s">
        <v>670</v>
      </c>
      <c r="F408" s="69" t="s">
        <v>688</v>
      </c>
      <c r="G408" s="96" t="s">
        <v>1034</v>
      </c>
      <c r="H408" s="96" t="s">
        <v>1035</v>
      </c>
      <c r="I408" s="96" t="s">
        <v>1036</v>
      </c>
      <c r="J408" s="96" t="s">
        <v>1037</v>
      </c>
      <c r="K408" s="96" t="s">
        <v>222</v>
      </c>
    </row>
    <row r="409" spans="1:11" ht="15" hidden="1" customHeight="1" x14ac:dyDescent="0.3">
      <c r="A409" s="51">
        <v>1379</v>
      </c>
      <c r="B409" s="21" t="s">
        <v>209</v>
      </c>
      <c r="C409" s="4" t="s">
        <v>46</v>
      </c>
      <c r="D409" s="4" t="s">
        <v>687</v>
      </c>
      <c r="E409" s="74" t="s">
        <v>670</v>
      </c>
      <c r="F409" s="69" t="s">
        <v>688</v>
      </c>
      <c r="G409" s="96" t="s">
        <v>1038</v>
      </c>
      <c r="H409" s="96" t="s">
        <v>1039</v>
      </c>
      <c r="I409" s="96" t="s">
        <v>222</v>
      </c>
      <c r="J409" s="96" t="s">
        <v>1039</v>
      </c>
      <c r="K409" s="96" t="s">
        <v>1040</v>
      </c>
    </row>
    <row r="410" spans="1:11" ht="15" hidden="1" customHeight="1" x14ac:dyDescent="0.3">
      <c r="A410" s="51">
        <v>463</v>
      </c>
      <c r="B410" s="21" t="s">
        <v>216</v>
      </c>
      <c r="C410" s="4" t="s">
        <v>46</v>
      </c>
      <c r="D410" s="4" t="s">
        <v>687</v>
      </c>
      <c r="E410" s="74" t="s">
        <v>670</v>
      </c>
      <c r="F410" s="69" t="s">
        <v>688</v>
      </c>
      <c r="G410" s="96" t="s">
        <v>1041</v>
      </c>
      <c r="H410" s="96" t="s">
        <v>1042</v>
      </c>
      <c r="I410" s="96" t="s">
        <v>222</v>
      </c>
      <c r="J410" s="96" t="s">
        <v>1042</v>
      </c>
      <c r="K410" s="96" t="s">
        <v>222</v>
      </c>
    </row>
    <row r="411" spans="1:11" ht="15" hidden="1" customHeight="1" x14ac:dyDescent="0.3">
      <c r="A411" s="51">
        <v>260</v>
      </c>
      <c r="B411" s="21" t="s">
        <v>219</v>
      </c>
      <c r="C411" s="4" t="s">
        <v>46</v>
      </c>
      <c r="D411" s="4" t="s">
        <v>687</v>
      </c>
      <c r="E411" s="74" t="s">
        <v>670</v>
      </c>
      <c r="F411" s="69" t="s">
        <v>688</v>
      </c>
      <c r="G411" s="96" t="s">
        <v>222</v>
      </c>
      <c r="H411" s="96" t="s">
        <v>1043</v>
      </c>
      <c r="I411" s="96" t="s">
        <v>222</v>
      </c>
      <c r="J411" s="96" t="s">
        <v>1043</v>
      </c>
      <c r="K411" s="96" t="s">
        <v>222</v>
      </c>
    </row>
    <row r="412" spans="1:11" ht="15" hidden="1" customHeight="1" x14ac:dyDescent="0.3">
      <c r="A412" s="51">
        <v>633</v>
      </c>
      <c r="B412" s="21" t="s">
        <v>715</v>
      </c>
      <c r="C412" s="4" t="s">
        <v>46</v>
      </c>
      <c r="D412" s="4" t="s">
        <v>687</v>
      </c>
      <c r="E412" s="74" t="s">
        <v>670</v>
      </c>
      <c r="F412" s="69" t="s">
        <v>688</v>
      </c>
      <c r="G412" s="96" t="s">
        <v>1021</v>
      </c>
      <c r="H412" s="96" t="s">
        <v>1044</v>
      </c>
      <c r="I412" s="96" t="s">
        <v>222</v>
      </c>
      <c r="J412" s="96" t="s">
        <v>1044</v>
      </c>
      <c r="K412" s="96" t="s">
        <v>1045</v>
      </c>
    </row>
    <row r="413" spans="1:11" ht="15" hidden="1" customHeight="1" x14ac:dyDescent="0.3">
      <c r="A413" s="51">
        <v>2020</v>
      </c>
      <c r="B413" s="21" t="s">
        <v>225</v>
      </c>
      <c r="C413" s="4" t="s">
        <v>46</v>
      </c>
      <c r="D413" s="4" t="s">
        <v>687</v>
      </c>
      <c r="E413" s="74" t="s">
        <v>670</v>
      </c>
      <c r="F413" s="69" t="s">
        <v>688</v>
      </c>
      <c r="G413" s="96" t="s">
        <v>1019</v>
      </c>
      <c r="H413" s="96" t="s">
        <v>222</v>
      </c>
      <c r="I413" s="96" t="s">
        <v>222</v>
      </c>
      <c r="J413" s="96" t="s">
        <v>222</v>
      </c>
      <c r="K413" s="96" t="s">
        <v>1019</v>
      </c>
    </row>
  </sheetData>
  <autoFilter ref="A9:K413" xr:uid="{00000000-0009-0000-0000-000002000000}">
    <filterColumn colId="2">
      <filters>
        <filter val="CEN Y CDES"/>
      </filters>
    </filterColumn>
    <filterColumn colId="4">
      <filters>
        <filter val="Alberto Calnacasco Martell"/>
        <filter val="Calnacasco Martell Alberto"/>
      </filters>
    </filterColumn>
  </autoFilter>
  <mergeCells count="7">
    <mergeCell ref="G7:K7"/>
    <mergeCell ref="A7:A8"/>
    <mergeCell ref="B7:B8"/>
    <mergeCell ref="C7:C8"/>
    <mergeCell ref="D7:D8"/>
    <mergeCell ref="E7:E8"/>
    <mergeCell ref="F7:F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N416"/>
  <sheetViews>
    <sheetView showGridLines="0" topLeftCell="V1" zoomScale="85" zoomScaleNormal="85" workbookViewId="0">
      <selection activeCell="W418" sqref="W418"/>
    </sheetView>
  </sheetViews>
  <sheetFormatPr baseColWidth="10" defaultColWidth="11.453125" defaultRowHeight="20" customHeight="1" x14ac:dyDescent="0.3"/>
  <cols>
    <col min="1" max="1" width="19.08984375" style="6" bestFit="1" customWidth="1"/>
    <col min="2" max="2" width="22.6328125" style="6" bestFit="1" customWidth="1"/>
    <col min="3" max="3" width="79.08984375" style="1" bestFit="1" customWidth="1"/>
    <col min="4" max="4" width="45.08984375" style="7" bestFit="1" customWidth="1"/>
    <col min="5" max="5" width="75.6328125" style="14" customWidth="1"/>
    <col min="6" max="6" width="32.453125" style="14" customWidth="1"/>
    <col min="7" max="7" width="33" style="14" customWidth="1"/>
    <col min="8" max="8" width="41.6328125" style="14" customWidth="1"/>
    <col min="9" max="9" width="32.08984375" style="14" customWidth="1"/>
    <col min="10" max="10" width="39.453125" style="14" customWidth="1"/>
    <col min="11" max="11" width="33.6328125" style="14" customWidth="1"/>
    <col min="12" max="12" width="24.6328125" style="14" customWidth="1"/>
    <col min="13" max="13" width="34.453125" style="14" customWidth="1"/>
    <col min="14" max="24" width="39.36328125" style="14" customWidth="1"/>
    <col min="25" max="26" width="31.36328125" style="14" customWidth="1"/>
    <col min="27" max="27" width="35.453125" style="14" customWidth="1"/>
    <col min="28" max="16384" width="11.453125" style="14"/>
  </cols>
  <sheetData>
    <row r="1" spans="1:27" s="10" customFormat="1" ht="20" customHeight="1" x14ac:dyDescent="0.35">
      <c r="B1" s="489" t="s">
        <v>165</v>
      </c>
      <c r="C1" s="489"/>
      <c r="D1" s="489"/>
    </row>
    <row r="2" spans="1:27" s="10" customFormat="1" ht="20" customHeight="1" x14ac:dyDescent="0.35">
      <c r="B2" s="489" t="s">
        <v>1</v>
      </c>
      <c r="C2" s="489"/>
      <c r="D2" s="489"/>
    </row>
    <row r="3" spans="1:27" s="10" customFormat="1" ht="20" customHeight="1" x14ac:dyDescent="0.35">
      <c r="B3" s="489" t="s">
        <v>166</v>
      </c>
      <c r="C3" s="489"/>
      <c r="D3" s="489"/>
    </row>
    <row r="4" spans="1:27" s="10" customFormat="1" ht="20" customHeight="1" x14ac:dyDescent="0.35">
      <c r="B4" s="489" t="s">
        <v>1046</v>
      </c>
      <c r="C4" s="489"/>
      <c r="D4" s="489"/>
    </row>
    <row r="5" spans="1:27" s="10" customFormat="1" ht="20" customHeight="1" x14ac:dyDescent="0.35">
      <c r="A5" s="9"/>
      <c r="B5" s="489" t="s">
        <v>1047</v>
      </c>
      <c r="C5" s="489"/>
      <c r="D5" s="489"/>
      <c r="T5" s="484"/>
      <c r="U5" s="484"/>
      <c r="Y5" s="483"/>
      <c r="Z5" s="483"/>
      <c r="AA5" s="483"/>
    </row>
    <row r="6" spans="1:27" s="16" customFormat="1" ht="31.25" customHeight="1" x14ac:dyDescent="0.35">
      <c r="A6" s="481" t="s">
        <v>1048</v>
      </c>
      <c r="B6" s="481" t="s">
        <v>9</v>
      </c>
      <c r="C6" s="481" t="s">
        <v>11</v>
      </c>
      <c r="D6" s="481" t="s">
        <v>1049</v>
      </c>
      <c r="E6" s="486" t="s">
        <v>1050</v>
      </c>
      <c r="F6" s="487"/>
      <c r="G6" s="487"/>
      <c r="H6" s="487"/>
      <c r="I6" s="488"/>
      <c r="J6" s="486" t="s">
        <v>1051</v>
      </c>
      <c r="K6" s="487"/>
      <c r="L6" s="487"/>
      <c r="M6" s="488"/>
      <c r="N6" s="481" t="s">
        <v>1052</v>
      </c>
      <c r="O6" s="486" t="s">
        <v>1053</v>
      </c>
      <c r="P6" s="487"/>
      <c r="Q6" s="487"/>
      <c r="R6" s="488"/>
      <c r="S6" s="481" t="s">
        <v>1054</v>
      </c>
      <c r="T6" s="481" t="s">
        <v>1055</v>
      </c>
      <c r="U6" s="481" t="s">
        <v>1056</v>
      </c>
      <c r="V6" s="481" t="s">
        <v>1057</v>
      </c>
      <c r="W6" s="481" t="s">
        <v>1058</v>
      </c>
      <c r="X6" s="481" t="s">
        <v>1059</v>
      </c>
      <c r="Y6" s="481" t="s">
        <v>1060</v>
      </c>
      <c r="Z6" s="481" t="s">
        <v>1061</v>
      </c>
      <c r="AA6" s="481" t="s">
        <v>1062</v>
      </c>
    </row>
    <row r="7" spans="1:27" s="17" customFormat="1" ht="111.75" customHeight="1" x14ac:dyDescent="0.35">
      <c r="A7" s="482"/>
      <c r="B7" s="482"/>
      <c r="C7" s="482"/>
      <c r="D7" s="485"/>
      <c r="E7" s="12" t="s">
        <v>1063</v>
      </c>
      <c r="F7" s="12" t="s">
        <v>1064</v>
      </c>
      <c r="G7" s="12" t="s">
        <v>1065</v>
      </c>
      <c r="H7" s="12" t="s">
        <v>1066</v>
      </c>
      <c r="I7" s="12" t="s">
        <v>1067</v>
      </c>
      <c r="J7" s="12" t="s">
        <v>1068</v>
      </c>
      <c r="K7" s="12" t="s">
        <v>1069</v>
      </c>
      <c r="L7" s="12" t="s">
        <v>1070</v>
      </c>
      <c r="M7" s="12" t="s">
        <v>1071</v>
      </c>
      <c r="N7" s="485"/>
      <c r="O7" s="12" t="s">
        <v>1072</v>
      </c>
      <c r="P7" s="12" t="s">
        <v>1073</v>
      </c>
      <c r="Q7" s="12" t="s">
        <v>1074</v>
      </c>
      <c r="R7" s="12" t="s">
        <v>1075</v>
      </c>
      <c r="S7" s="485"/>
      <c r="T7" s="485"/>
      <c r="U7" s="485"/>
      <c r="V7" s="485"/>
      <c r="W7" s="485"/>
      <c r="X7" s="482"/>
      <c r="Y7" s="482"/>
      <c r="Z7" s="482"/>
      <c r="AA7" s="482"/>
    </row>
    <row r="8" spans="1:27" s="369" customFormat="1" ht="20" customHeight="1" x14ac:dyDescent="0.35">
      <c r="A8" s="361">
        <v>0</v>
      </c>
      <c r="B8" s="361">
        <v>1</v>
      </c>
      <c r="C8" s="362">
        <v>2</v>
      </c>
      <c r="D8" s="363" t="s">
        <v>21</v>
      </c>
      <c r="E8" s="363" t="s">
        <v>22</v>
      </c>
      <c r="F8" s="363" t="s">
        <v>23</v>
      </c>
      <c r="G8" s="363" t="s">
        <v>24</v>
      </c>
      <c r="H8" s="364" t="s">
        <v>25</v>
      </c>
      <c r="I8" s="364" t="s">
        <v>1076</v>
      </c>
      <c r="J8" s="363" t="s">
        <v>1077</v>
      </c>
      <c r="K8" s="363" t="s">
        <v>1078</v>
      </c>
      <c r="L8" s="363" t="s">
        <v>1079</v>
      </c>
      <c r="M8" s="363" t="s">
        <v>1080</v>
      </c>
      <c r="N8" s="363" t="s">
        <v>1081</v>
      </c>
      <c r="O8" s="363" t="s">
        <v>1082</v>
      </c>
      <c r="P8" s="363" t="s">
        <v>1083</v>
      </c>
      <c r="Q8" s="363" t="s">
        <v>1084</v>
      </c>
      <c r="R8" s="363" t="s">
        <v>1085</v>
      </c>
      <c r="S8" s="363" t="s">
        <v>1086</v>
      </c>
      <c r="T8" s="363" t="s">
        <v>1087</v>
      </c>
      <c r="U8" s="364" t="s">
        <v>1088</v>
      </c>
      <c r="V8" s="364" t="s">
        <v>1089</v>
      </c>
      <c r="W8" s="365" t="s">
        <v>1090</v>
      </c>
      <c r="X8" s="366" t="s">
        <v>1091</v>
      </c>
      <c r="Y8" s="367" t="s">
        <v>1092</v>
      </c>
      <c r="Z8" s="367" t="s">
        <v>1093</v>
      </c>
      <c r="AA8" s="368" t="s">
        <v>1094</v>
      </c>
    </row>
    <row r="9" spans="1:27" s="1" customFormat="1" ht="20" customHeight="1" x14ac:dyDescent="0.35">
      <c r="A9" s="19" t="s">
        <v>1095</v>
      </c>
      <c r="B9" s="19" t="s">
        <v>1095</v>
      </c>
      <c r="C9" s="19" t="s">
        <v>198</v>
      </c>
      <c r="D9" s="284">
        <v>895859201</v>
      </c>
      <c r="E9" s="284">
        <v>729003693.51999998</v>
      </c>
      <c r="F9" s="284">
        <v>24941438.039999999</v>
      </c>
      <c r="G9" s="284">
        <v>0</v>
      </c>
      <c r="H9" s="284">
        <v>26775985</v>
      </c>
      <c r="I9" s="284">
        <f>E9-F9-G9-H9</f>
        <v>677286270.48000002</v>
      </c>
      <c r="J9" s="284">
        <v>37499646.07</v>
      </c>
      <c r="K9" s="284">
        <v>27305506.700000003</v>
      </c>
      <c r="L9" s="284">
        <v>107762.19</v>
      </c>
      <c r="M9" s="284">
        <f>SUM(J9:L9)</f>
        <v>64912914.960000001</v>
      </c>
      <c r="N9" s="284">
        <v>143479340.78</v>
      </c>
      <c r="O9" s="284">
        <v>4500000</v>
      </c>
      <c r="P9" s="284">
        <v>24557371.309999999</v>
      </c>
      <c r="Q9" s="284">
        <v>0</v>
      </c>
      <c r="R9" s="284">
        <f>SUM(O9:Q9)</f>
        <v>29057371.309999999</v>
      </c>
      <c r="S9" s="284">
        <f>D9-I9-M9-N9-R9</f>
        <v>-18876696.530000027</v>
      </c>
      <c r="T9" s="20">
        <v>0</v>
      </c>
      <c r="U9" s="408">
        <v>87284458.809999898</v>
      </c>
      <c r="V9" s="284">
        <f>+S9+T9-U9</f>
        <v>-106161155.33999993</v>
      </c>
      <c r="W9" s="20"/>
      <c r="X9" s="284">
        <f>V9+W9</f>
        <v>-106161155.33999993</v>
      </c>
      <c r="Y9" s="8"/>
      <c r="Z9" s="8"/>
      <c r="AA9" s="409"/>
    </row>
    <row r="10" spans="1:27" s="1" customFormat="1" ht="20" hidden="1" customHeight="1" x14ac:dyDescent="0.35">
      <c r="A10" s="19" t="s">
        <v>1095</v>
      </c>
      <c r="B10" s="19" t="s">
        <v>1095</v>
      </c>
      <c r="C10" s="19" t="s">
        <v>216</v>
      </c>
      <c r="D10" s="20">
        <v>843881782</v>
      </c>
      <c r="E10" s="20">
        <v>608373918.10000002</v>
      </c>
      <c r="F10" s="20">
        <v>6785586.0700000003</v>
      </c>
      <c r="G10" s="20">
        <v>0</v>
      </c>
      <c r="H10" s="20">
        <v>25194155</v>
      </c>
      <c r="I10" s="20">
        <f t="shared" ref="I10:I18" si="0">E10-F10-G10-H10</f>
        <v>576394177.02999997</v>
      </c>
      <c r="J10" s="20">
        <v>131704.34</v>
      </c>
      <c r="K10" s="20">
        <v>0</v>
      </c>
      <c r="L10" s="20">
        <v>0</v>
      </c>
      <c r="M10" s="20">
        <f t="shared" ref="M10:M18" si="1">J10+K10+L10</f>
        <v>131704.34</v>
      </c>
      <c r="N10" s="20">
        <v>62523025.079999998</v>
      </c>
      <c r="O10" s="20">
        <v>0</v>
      </c>
      <c r="P10" s="20">
        <v>0</v>
      </c>
      <c r="Q10" s="20">
        <v>0</v>
      </c>
      <c r="R10" s="20">
        <f t="shared" ref="R10:R18" si="2">O10+P10+Q10</f>
        <v>0</v>
      </c>
      <c r="S10" s="20">
        <f t="shared" ref="S10:S18" si="3">D10-I10-M10-N10-R10</f>
        <v>204832875.55000001</v>
      </c>
      <c r="T10" s="20">
        <v>0</v>
      </c>
      <c r="U10" s="20">
        <v>564688930.09000003</v>
      </c>
      <c r="V10" s="20">
        <f t="shared" ref="V10:V17" si="4">+S10+T10-U10</f>
        <v>-359856054.54000002</v>
      </c>
      <c r="W10" s="20">
        <v>0</v>
      </c>
      <c r="X10" s="190">
        <v>-359055419.44999999</v>
      </c>
      <c r="Y10" s="8">
        <v>0</v>
      </c>
      <c r="Z10" s="8">
        <v>0</v>
      </c>
      <c r="AA10" s="332">
        <f>X10+Y10+Z10</f>
        <v>-359055419.44999999</v>
      </c>
    </row>
    <row r="11" spans="1:27" s="1" customFormat="1" ht="20" hidden="1" customHeight="1" x14ac:dyDescent="0.35">
      <c r="A11" s="19" t="s">
        <v>1095</v>
      </c>
      <c r="B11" s="19" t="s">
        <v>1095</v>
      </c>
      <c r="C11" s="19" t="s">
        <v>201</v>
      </c>
      <c r="D11" s="20">
        <v>412869864</v>
      </c>
      <c r="E11" s="20">
        <v>365235887.93000001</v>
      </c>
      <c r="F11" s="20">
        <v>1578273.42</v>
      </c>
      <c r="G11" s="20">
        <v>1469586.4</v>
      </c>
      <c r="H11" s="20">
        <v>12077144</v>
      </c>
      <c r="I11" s="20">
        <f t="shared" si="0"/>
        <v>350110884.11000001</v>
      </c>
      <c r="J11" s="20">
        <v>170205678.81</v>
      </c>
      <c r="K11" s="20">
        <v>5906209.5999999996</v>
      </c>
      <c r="L11" s="20">
        <v>0</v>
      </c>
      <c r="M11" s="20">
        <f>J11+K11+L11</f>
        <v>176111888.41</v>
      </c>
      <c r="N11" s="20">
        <v>61685850.75</v>
      </c>
      <c r="O11" s="20">
        <v>0</v>
      </c>
      <c r="P11" s="20">
        <v>0</v>
      </c>
      <c r="Q11" s="20">
        <v>0</v>
      </c>
      <c r="R11" s="20">
        <f t="shared" si="2"/>
        <v>0</v>
      </c>
      <c r="S11" s="20">
        <f>D11-I11-M11-N11-R11</f>
        <v>-175038759.27000001</v>
      </c>
      <c r="T11" s="20"/>
      <c r="U11" s="20">
        <v>37999730.619999997</v>
      </c>
      <c r="V11" s="20">
        <f t="shared" si="4"/>
        <v>-213038489.89000002</v>
      </c>
      <c r="W11" s="20">
        <v>19607001.93</v>
      </c>
      <c r="X11" s="190">
        <f>V11+W11</f>
        <v>-193431487.96000001</v>
      </c>
      <c r="Y11" s="8">
        <v>0</v>
      </c>
      <c r="Z11" s="8">
        <v>0</v>
      </c>
      <c r="AA11" s="332">
        <f>X11+Y11+Z11</f>
        <v>-193431487.96000001</v>
      </c>
    </row>
    <row r="12" spans="1:27" s="1" customFormat="1" ht="20" hidden="1" customHeight="1" x14ac:dyDescent="0.35">
      <c r="A12" s="19" t="s">
        <v>1095</v>
      </c>
      <c r="B12" s="19" t="s">
        <v>1095</v>
      </c>
      <c r="C12" s="19" t="s">
        <v>206</v>
      </c>
      <c r="D12" s="20">
        <v>361069908</v>
      </c>
      <c r="E12" s="20">
        <v>202545420.27000001</v>
      </c>
      <c r="F12" s="20">
        <v>11442579.119999999</v>
      </c>
      <c r="G12" s="20">
        <v>0</v>
      </c>
      <c r="H12" s="20">
        <v>10500713</v>
      </c>
      <c r="I12" s="20">
        <v>180602128.15000001</v>
      </c>
      <c r="J12" s="20">
        <v>7622451.2300000004</v>
      </c>
      <c r="K12" s="20">
        <v>82962424.180000007</v>
      </c>
      <c r="L12" s="20">
        <v>0</v>
      </c>
      <c r="M12" s="20">
        <v>90584875.409999996</v>
      </c>
      <c r="N12" s="20">
        <v>131651104.68000001</v>
      </c>
      <c r="O12" s="20">
        <v>0</v>
      </c>
      <c r="P12" s="20">
        <v>0</v>
      </c>
      <c r="Q12" s="20">
        <v>0</v>
      </c>
      <c r="R12" s="20">
        <v>0</v>
      </c>
      <c r="S12" s="20">
        <v>-41768200.240000002</v>
      </c>
      <c r="T12" s="20">
        <v>0</v>
      </c>
      <c r="U12" s="20">
        <v>30522068.899999999</v>
      </c>
      <c r="V12" s="20">
        <v>-72290269.140000001</v>
      </c>
      <c r="W12" s="20">
        <v>50695919.93</v>
      </c>
      <c r="X12" s="20">
        <v>-21594349.210000001</v>
      </c>
      <c r="Y12" s="8"/>
      <c r="Z12" s="8"/>
      <c r="AA12" s="8"/>
    </row>
    <row r="13" spans="1:27" s="1" customFormat="1" ht="20" hidden="1" customHeight="1" x14ac:dyDescent="0.3">
      <c r="A13" s="19" t="s">
        <v>1095</v>
      </c>
      <c r="B13" s="19" t="s">
        <v>1095</v>
      </c>
      <c r="C13" s="19" t="s">
        <v>219</v>
      </c>
      <c r="D13" s="73" t="s">
        <v>1096</v>
      </c>
      <c r="E13" s="67" t="s">
        <v>1097</v>
      </c>
      <c r="F13" s="67" t="s">
        <v>1098</v>
      </c>
      <c r="G13" s="67" t="s">
        <v>1099</v>
      </c>
      <c r="H13" s="67" t="s">
        <v>1100</v>
      </c>
      <c r="I13" s="67" t="s">
        <v>1101</v>
      </c>
      <c r="J13" s="67" t="s">
        <v>1102</v>
      </c>
      <c r="K13" s="67" t="s">
        <v>1103</v>
      </c>
      <c r="L13" s="67" t="s">
        <v>1104</v>
      </c>
      <c r="M13" s="67" t="s">
        <v>1105</v>
      </c>
      <c r="N13" s="67" t="s">
        <v>1106</v>
      </c>
      <c r="O13" s="67" t="s">
        <v>1107</v>
      </c>
      <c r="P13" s="67" t="s">
        <v>1107</v>
      </c>
      <c r="Q13" s="67" t="s">
        <v>1107</v>
      </c>
      <c r="R13" s="67" t="s">
        <v>1107</v>
      </c>
      <c r="S13" s="75" t="s">
        <v>1108</v>
      </c>
      <c r="T13" s="20">
        <v>0</v>
      </c>
      <c r="U13" s="20">
        <v>0</v>
      </c>
      <c r="V13" s="75" t="s">
        <v>1108</v>
      </c>
      <c r="W13" s="20">
        <v>0</v>
      </c>
      <c r="X13" s="20">
        <v>0</v>
      </c>
      <c r="Y13" s="63" t="s">
        <v>264</v>
      </c>
      <c r="Z13" s="20">
        <v>0</v>
      </c>
      <c r="AA13" s="20">
        <v>0</v>
      </c>
    </row>
    <row r="14" spans="1:27" s="1" customFormat="1" ht="20" hidden="1" customHeight="1" x14ac:dyDescent="0.3">
      <c r="A14" s="2">
        <v>261</v>
      </c>
      <c r="B14" s="19" t="s">
        <v>1095</v>
      </c>
      <c r="C14" s="19" t="s">
        <v>191</v>
      </c>
      <c r="D14" s="80">
        <v>379633570</v>
      </c>
      <c r="E14" s="209">
        <v>271296664.29000002</v>
      </c>
      <c r="F14" s="209">
        <v>1340096.92</v>
      </c>
      <c r="G14" s="209">
        <v>6249653.6200000001</v>
      </c>
      <c r="H14" s="209">
        <v>11065663</v>
      </c>
      <c r="I14" s="209">
        <v>252641250.75</v>
      </c>
      <c r="J14" s="209">
        <v>5463738.8799999999</v>
      </c>
      <c r="K14" s="209">
        <v>55910649.039999999</v>
      </c>
      <c r="L14" s="209">
        <v>290377.86</v>
      </c>
      <c r="M14" s="209">
        <v>61664765.780000001</v>
      </c>
      <c r="N14" s="209">
        <v>46781373.799999997</v>
      </c>
      <c r="O14" s="209" t="s">
        <v>1109</v>
      </c>
      <c r="P14" s="209" t="s">
        <v>1109</v>
      </c>
      <c r="Q14" s="209" t="s">
        <v>1109</v>
      </c>
      <c r="R14" s="209" t="s">
        <v>1109</v>
      </c>
      <c r="S14" s="209">
        <v>18546179.670000002</v>
      </c>
      <c r="T14" s="209">
        <v>0</v>
      </c>
      <c r="U14" s="209">
        <v>165151983.88</v>
      </c>
      <c r="V14" s="209">
        <v>-146605804.21000001</v>
      </c>
      <c r="W14" s="209">
        <v>200303.97</v>
      </c>
      <c r="X14" s="282">
        <v>-146405500.24000001</v>
      </c>
      <c r="Y14" s="287">
        <v>0</v>
      </c>
      <c r="Z14" s="287">
        <v>0</v>
      </c>
      <c r="AA14" s="286">
        <f>+X14+Y14+Z14</f>
        <v>-146405500.24000001</v>
      </c>
    </row>
    <row r="15" spans="1:27" s="1" customFormat="1" ht="20" hidden="1" customHeight="1" x14ac:dyDescent="0.3">
      <c r="A15" s="19" t="s">
        <v>1095</v>
      </c>
      <c r="B15" s="19" t="s">
        <v>1095</v>
      </c>
      <c r="C15" s="19" t="s">
        <v>188</v>
      </c>
      <c r="D15" s="20">
        <v>1635808077.4000001</v>
      </c>
      <c r="E15" s="20">
        <v>1312739689.96</v>
      </c>
      <c r="F15" s="20">
        <v>7757986.3399999999</v>
      </c>
      <c r="G15" s="20">
        <v>0</v>
      </c>
      <c r="H15" s="20">
        <v>49130614</v>
      </c>
      <c r="I15" s="20">
        <f>E15-F15-G15-H15</f>
        <v>1255851089.6200001</v>
      </c>
      <c r="J15" s="20">
        <v>403576915.37</v>
      </c>
      <c r="K15" s="20">
        <v>123277940.13</v>
      </c>
      <c r="L15" s="20">
        <v>11372640</v>
      </c>
      <c r="M15" s="20">
        <f>J15+K15+L15</f>
        <v>538227495.5</v>
      </c>
      <c r="N15" s="20">
        <v>1005814095.38</v>
      </c>
      <c r="O15" s="20">
        <v>33558160</v>
      </c>
      <c r="P15" s="20">
        <v>0</v>
      </c>
      <c r="Q15" s="20">
        <v>0</v>
      </c>
      <c r="R15" s="20">
        <f t="shared" si="2"/>
        <v>33558160</v>
      </c>
      <c r="S15" s="20">
        <f t="shared" si="3"/>
        <v>-1197642763.0999999</v>
      </c>
      <c r="T15" s="20">
        <v>0</v>
      </c>
      <c r="U15" s="20">
        <v>0</v>
      </c>
      <c r="V15" s="20">
        <f t="shared" si="4"/>
        <v>-1197642763.0999999</v>
      </c>
      <c r="W15" s="123">
        <v>1342342806.3</v>
      </c>
      <c r="X15" s="191">
        <f>V15+W15</f>
        <v>144700043.20000005</v>
      </c>
      <c r="Y15" s="8"/>
      <c r="Z15" s="8"/>
      <c r="AA15" s="309">
        <f>X15+Y15+Z15</f>
        <v>144700043.20000005</v>
      </c>
    </row>
    <row r="16" spans="1:27" s="1" customFormat="1" ht="20" hidden="1" customHeight="1" x14ac:dyDescent="0.3">
      <c r="A16" s="19" t="s">
        <v>1095</v>
      </c>
      <c r="B16" s="19" t="s">
        <v>1095</v>
      </c>
      <c r="C16" s="19" t="s">
        <v>1110</v>
      </c>
      <c r="D16" s="226" t="s">
        <v>1111</v>
      </c>
      <c r="E16" s="227" t="s">
        <v>1112</v>
      </c>
      <c r="F16" s="227" t="s">
        <v>222</v>
      </c>
      <c r="G16" s="228" t="s">
        <v>1113</v>
      </c>
      <c r="H16" s="227" t="s">
        <v>1114</v>
      </c>
      <c r="I16" s="227" t="s">
        <v>1115</v>
      </c>
      <c r="J16" s="227" t="s">
        <v>1116</v>
      </c>
      <c r="K16" s="228" t="s">
        <v>1117</v>
      </c>
      <c r="L16" s="227" t="s">
        <v>222</v>
      </c>
      <c r="M16" s="227" t="s">
        <v>1118</v>
      </c>
      <c r="N16" s="227" t="s">
        <v>1119</v>
      </c>
      <c r="O16" s="227" t="s">
        <v>222</v>
      </c>
      <c r="P16" s="227" t="s">
        <v>222</v>
      </c>
      <c r="Q16" s="227" t="s">
        <v>222</v>
      </c>
      <c r="R16" s="227" t="s">
        <v>222</v>
      </c>
      <c r="S16" s="333">
        <v>-580978.78</v>
      </c>
      <c r="T16" s="227" t="s">
        <v>222</v>
      </c>
      <c r="U16" s="227" t="s">
        <v>222</v>
      </c>
      <c r="V16" s="229" t="s">
        <v>1120</v>
      </c>
      <c r="W16" s="227" t="s">
        <v>222</v>
      </c>
      <c r="X16" s="230" t="s">
        <v>1120</v>
      </c>
      <c r="Y16" s="228" t="s">
        <v>728</v>
      </c>
      <c r="Z16" s="228" t="s">
        <v>222</v>
      </c>
      <c r="AA16" s="228" t="s">
        <v>728</v>
      </c>
    </row>
    <row r="17" spans="1:27" s="1" customFormat="1" ht="20" hidden="1" customHeight="1" x14ac:dyDescent="0.25">
      <c r="A17" s="19" t="s">
        <v>1095</v>
      </c>
      <c r="B17" s="19" t="s">
        <v>1095</v>
      </c>
      <c r="C17" s="19" t="s">
        <v>225</v>
      </c>
      <c r="D17" s="116">
        <v>19815220.93</v>
      </c>
      <c r="E17" s="117">
        <v>21459264.600000001</v>
      </c>
      <c r="F17" s="62">
        <v>0</v>
      </c>
      <c r="G17" s="117">
        <v>35900</v>
      </c>
      <c r="H17" s="117">
        <v>890675</v>
      </c>
      <c r="I17" s="116">
        <f>(E17-F17-G17-H17)</f>
        <v>20532689.600000001</v>
      </c>
      <c r="J17" s="20">
        <v>0</v>
      </c>
      <c r="K17" s="20">
        <v>0</v>
      </c>
      <c r="L17" s="20">
        <v>0</v>
      </c>
      <c r="M17" s="20">
        <f t="shared" si="1"/>
        <v>0</v>
      </c>
      <c r="N17" s="116">
        <v>267380</v>
      </c>
      <c r="O17" s="20">
        <v>0</v>
      </c>
      <c r="P17" s="20">
        <v>0</v>
      </c>
      <c r="Q17" s="20">
        <v>0</v>
      </c>
      <c r="R17" s="20">
        <f t="shared" si="2"/>
        <v>0</v>
      </c>
      <c r="S17" s="20">
        <f t="shared" si="3"/>
        <v>-984848.67000000179</v>
      </c>
      <c r="T17" s="116">
        <v>2850000</v>
      </c>
      <c r="U17" s="20"/>
      <c r="V17" s="20">
        <f t="shared" si="4"/>
        <v>1865151.3299999982</v>
      </c>
      <c r="W17" s="20">
        <v>0</v>
      </c>
      <c r="X17" s="190">
        <f>(V17+W17)</f>
        <v>1865151.3299999982</v>
      </c>
      <c r="Y17" s="8">
        <v>0</v>
      </c>
      <c r="Z17" s="8">
        <v>0</v>
      </c>
      <c r="AA17" s="286">
        <f>(X17+Y17+Z17)</f>
        <v>1865151.3299999982</v>
      </c>
    </row>
    <row r="18" spans="1:27" s="1" customFormat="1" ht="20" hidden="1" customHeight="1" x14ac:dyDescent="0.35">
      <c r="A18" s="19" t="s">
        <v>1095</v>
      </c>
      <c r="B18" s="19" t="s">
        <v>1095</v>
      </c>
      <c r="C18" s="19" t="s">
        <v>182</v>
      </c>
      <c r="D18" s="78">
        <v>19072759</v>
      </c>
      <c r="E18" s="20">
        <v>14457271.619999999</v>
      </c>
      <c r="F18" s="20">
        <v>0</v>
      </c>
      <c r="G18" s="20">
        <v>0</v>
      </c>
      <c r="H18" s="20">
        <v>890675</v>
      </c>
      <c r="I18" s="20">
        <f t="shared" si="0"/>
        <v>13566596.619999999</v>
      </c>
      <c r="J18" s="20">
        <v>0</v>
      </c>
      <c r="K18" s="20">
        <v>6251113.5599999996</v>
      </c>
      <c r="L18" s="20">
        <v>0</v>
      </c>
      <c r="M18" s="20">
        <f t="shared" si="1"/>
        <v>6251113.5599999996</v>
      </c>
      <c r="N18" s="20">
        <v>24850</v>
      </c>
      <c r="O18" s="20">
        <v>0</v>
      </c>
      <c r="P18" s="20">
        <v>0</v>
      </c>
      <c r="Q18" s="20">
        <v>0</v>
      </c>
      <c r="R18" s="20">
        <f t="shared" si="2"/>
        <v>0</v>
      </c>
      <c r="S18" s="20">
        <f t="shared" si="3"/>
        <v>-769801.17999999877</v>
      </c>
      <c r="T18" s="20">
        <v>0</v>
      </c>
      <c r="U18" s="20">
        <v>0</v>
      </c>
      <c r="V18" s="20">
        <f>+S18+T18-U18</f>
        <v>-769801.17999999877</v>
      </c>
      <c r="W18" s="80">
        <v>0</v>
      </c>
      <c r="X18" s="198" t="s">
        <v>1121</v>
      </c>
      <c r="Y18" s="8" t="s">
        <v>1122</v>
      </c>
      <c r="Z18" s="8" t="s">
        <v>1122</v>
      </c>
      <c r="AA18" s="312" t="s">
        <v>1123</v>
      </c>
    </row>
    <row r="19" spans="1:27" s="1" customFormat="1" ht="20" hidden="1" customHeight="1" x14ac:dyDescent="0.3">
      <c r="A19" s="19">
        <v>2401</v>
      </c>
      <c r="B19" s="19" t="s">
        <v>227</v>
      </c>
      <c r="C19" s="19" t="s">
        <v>182</v>
      </c>
      <c r="D19" s="20">
        <v>0</v>
      </c>
      <c r="E19" s="172">
        <v>84704.25</v>
      </c>
      <c r="F19" s="170">
        <v>0</v>
      </c>
      <c r="G19" s="174">
        <v>0</v>
      </c>
      <c r="H19" s="174">
        <v>0</v>
      </c>
      <c r="I19" s="20">
        <f t="shared" ref="I19:I70" si="5">E19-F19-G19-H19</f>
        <v>84704.25</v>
      </c>
      <c r="J19" s="20">
        <v>0</v>
      </c>
      <c r="K19" s="20">
        <v>91949.72</v>
      </c>
      <c r="L19" s="20">
        <v>0</v>
      </c>
      <c r="M19" s="20">
        <f t="shared" ref="M19:M43" si="6">J19+K19+L19</f>
        <v>91949.72</v>
      </c>
      <c r="N19" s="20">
        <v>0</v>
      </c>
      <c r="O19" s="20">
        <v>0</v>
      </c>
      <c r="P19" s="20">
        <v>0</v>
      </c>
      <c r="Q19" s="20">
        <v>0</v>
      </c>
      <c r="R19" s="20">
        <f t="shared" ref="R19:R70" si="7">O19+P19+Q19</f>
        <v>0</v>
      </c>
      <c r="S19" s="20">
        <f t="shared" ref="S19:S70" si="8">D19-I19-M19-N19-R19</f>
        <v>-176653.97</v>
      </c>
      <c r="T19" s="20"/>
      <c r="U19" s="73">
        <v>0</v>
      </c>
      <c r="V19" s="20">
        <f t="shared" ref="V19:V69" si="9">+S19+T19-U19</f>
        <v>-176653.97</v>
      </c>
      <c r="W19" s="188">
        <v>776.56</v>
      </c>
      <c r="X19" s="192" t="s">
        <v>1124</v>
      </c>
      <c r="Y19" s="2">
        <v>0</v>
      </c>
      <c r="Z19" s="2">
        <v>0</v>
      </c>
      <c r="AA19" s="410" t="e">
        <f t="shared" ref="AA19:AA43" si="10">X19+Y19+Z19</f>
        <v>#VALUE!</v>
      </c>
    </row>
    <row r="20" spans="1:27" s="1" customFormat="1" ht="20" hidden="1" customHeight="1" x14ac:dyDescent="0.3">
      <c r="A20" s="19">
        <v>359</v>
      </c>
      <c r="B20" s="19" t="s">
        <v>227</v>
      </c>
      <c r="C20" s="19" t="s">
        <v>188</v>
      </c>
      <c r="D20" s="20">
        <v>12470249.27</v>
      </c>
      <c r="E20" s="173">
        <v>9748254.5099999998</v>
      </c>
      <c r="F20" s="170">
        <v>187800</v>
      </c>
      <c r="G20" s="175">
        <v>0</v>
      </c>
      <c r="H20" s="175">
        <v>371467.47</v>
      </c>
      <c r="I20" s="20">
        <v>9188152.8499999996</v>
      </c>
      <c r="J20" s="20">
        <v>0</v>
      </c>
      <c r="K20" s="20">
        <v>0</v>
      </c>
      <c r="L20" s="20">
        <v>0</v>
      </c>
      <c r="M20" s="20">
        <f t="shared" si="6"/>
        <v>0</v>
      </c>
      <c r="N20" s="20">
        <v>19642708.129999999</v>
      </c>
      <c r="O20" s="20">
        <v>0</v>
      </c>
      <c r="P20" s="20">
        <v>0</v>
      </c>
      <c r="Q20" s="20">
        <v>15920000</v>
      </c>
      <c r="R20" s="20">
        <f t="shared" si="7"/>
        <v>15920000</v>
      </c>
      <c r="S20" s="20">
        <f t="shared" si="8"/>
        <v>-32280611.710000001</v>
      </c>
      <c r="T20" s="20">
        <v>9011874</v>
      </c>
      <c r="U20" s="69">
        <v>0</v>
      </c>
      <c r="V20" s="20">
        <v>23269571.199999999</v>
      </c>
      <c r="W20" s="182">
        <v>35074119.049999997</v>
      </c>
      <c r="X20" s="193">
        <v>11804547.85</v>
      </c>
      <c r="Y20" s="2">
        <v>0</v>
      </c>
      <c r="Z20" s="2">
        <v>0</v>
      </c>
      <c r="AA20" s="410">
        <f t="shared" si="10"/>
        <v>11804547.85</v>
      </c>
    </row>
    <row r="21" spans="1:27" s="1" customFormat="1" ht="20" hidden="1" customHeight="1" x14ac:dyDescent="0.3">
      <c r="A21" s="19">
        <v>294</v>
      </c>
      <c r="B21" s="19" t="s">
        <v>227</v>
      </c>
      <c r="C21" s="19" t="s">
        <v>191</v>
      </c>
      <c r="D21" s="20">
        <v>0</v>
      </c>
      <c r="E21" s="173">
        <v>11629.1</v>
      </c>
      <c r="F21" s="171">
        <v>0</v>
      </c>
      <c r="G21" s="175">
        <v>0</v>
      </c>
      <c r="H21" s="175">
        <v>0</v>
      </c>
      <c r="I21" s="20">
        <f t="shared" si="5"/>
        <v>11629.1</v>
      </c>
      <c r="J21" s="20">
        <v>0</v>
      </c>
      <c r="K21" s="20">
        <v>0</v>
      </c>
      <c r="L21" s="20">
        <v>0</v>
      </c>
      <c r="M21" s="20">
        <f t="shared" si="6"/>
        <v>0</v>
      </c>
      <c r="N21" s="20">
        <v>3132</v>
      </c>
      <c r="O21" s="20">
        <v>0</v>
      </c>
      <c r="P21" s="20">
        <v>0</v>
      </c>
      <c r="Q21" s="20">
        <v>0</v>
      </c>
      <c r="R21" s="20">
        <f t="shared" si="7"/>
        <v>0</v>
      </c>
      <c r="S21" s="20">
        <f t="shared" si="8"/>
        <v>-14761.1</v>
      </c>
      <c r="T21" s="20"/>
      <c r="U21" s="74">
        <v>0</v>
      </c>
      <c r="V21" s="20">
        <f t="shared" si="9"/>
        <v>-14761.1</v>
      </c>
      <c r="W21" s="185">
        <v>19192.61</v>
      </c>
      <c r="X21" s="193">
        <v>4431.51</v>
      </c>
      <c r="Y21" s="2">
        <v>0</v>
      </c>
      <c r="Z21" s="2">
        <v>0</v>
      </c>
      <c r="AA21" s="410">
        <f t="shared" si="10"/>
        <v>4431.51</v>
      </c>
    </row>
    <row r="22" spans="1:27" s="1" customFormat="1" ht="20" hidden="1" customHeight="1" x14ac:dyDescent="0.3">
      <c r="A22" s="19">
        <v>778</v>
      </c>
      <c r="B22" s="19" t="s">
        <v>227</v>
      </c>
      <c r="C22" s="19" t="s">
        <v>229</v>
      </c>
      <c r="D22" s="20">
        <v>5389769.1900000004</v>
      </c>
      <c r="E22" s="173">
        <v>5416358.2599999998</v>
      </c>
      <c r="F22" s="171">
        <v>0</v>
      </c>
      <c r="G22" s="175">
        <v>456223</v>
      </c>
      <c r="H22" s="175">
        <v>110149.23</v>
      </c>
      <c r="I22" s="20">
        <f t="shared" si="5"/>
        <v>4849986.0299999993</v>
      </c>
      <c r="J22" s="20">
        <v>0</v>
      </c>
      <c r="K22" s="20">
        <v>0</v>
      </c>
      <c r="L22" s="20">
        <v>0</v>
      </c>
      <c r="M22" s="20">
        <f t="shared" si="6"/>
        <v>0</v>
      </c>
      <c r="N22" s="20">
        <v>0</v>
      </c>
      <c r="O22" s="20">
        <v>0</v>
      </c>
      <c r="P22" s="20">
        <v>0</v>
      </c>
      <c r="Q22" s="20">
        <v>0</v>
      </c>
      <c r="R22" s="20">
        <f t="shared" si="7"/>
        <v>0</v>
      </c>
      <c r="S22" s="20">
        <f t="shared" si="8"/>
        <v>539783.16000000108</v>
      </c>
      <c r="T22" s="20"/>
      <c r="U22" s="74">
        <v>610413.24</v>
      </c>
      <c r="V22" s="20">
        <f t="shared" si="9"/>
        <v>-70630.07999999891</v>
      </c>
      <c r="W22" s="185">
        <v>0</v>
      </c>
      <c r="X22" s="194">
        <v>-70630.080000000002</v>
      </c>
      <c r="Y22" s="2">
        <v>0</v>
      </c>
      <c r="Z22" s="2">
        <v>0</v>
      </c>
      <c r="AA22" s="410">
        <f t="shared" si="10"/>
        <v>-70630.080000000002</v>
      </c>
    </row>
    <row r="23" spans="1:27" s="1" customFormat="1" ht="20" hidden="1" customHeight="1" x14ac:dyDescent="0.3">
      <c r="A23" s="19">
        <v>497</v>
      </c>
      <c r="B23" s="19" t="s">
        <v>227</v>
      </c>
      <c r="C23" s="19" t="s">
        <v>198</v>
      </c>
      <c r="D23" s="20">
        <v>14964098.16</v>
      </c>
      <c r="E23" s="173">
        <v>20206705.079999998</v>
      </c>
      <c r="F23" s="171">
        <v>418895.2</v>
      </c>
      <c r="G23" s="175">
        <v>0</v>
      </c>
      <c r="H23" s="175">
        <v>463507.58</v>
      </c>
      <c r="I23" s="20">
        <f t="shared" si="5"/>
        <v>19324302.300000001</v>
      </c>
      <c r="J23" s="20">
        <v>630000</v>
      </c>
      <c r="K23" s="20">
        <v>0</v>
      </c>
      <c r="L23" s="20">
        <v>0</v>
      </c>
      <c r="M23" s="20">
        <f t="shared" si="6"/>
        <v>630000</v>
      </c>
      <c r="N23" s="20">
        <v>886000</v>
      </c>
      <c r="O23" s="20">
        <v>0</v>
      </c>
      <c r="P23" s="20">
        <v>1778288</v>
      </c>
      <c r="Q23" s="20">
        <v>0</v>
      </c>
      <c r="R23" s="20">
        <f t="shared" si="7"/>
        <v>1778288</v>
      </c>
      <c r="S23" s="20">
        <f t="shared" si="8"/>
        <v>-7654492.1400000006</v>
      </c>
      <c r="T23" s="20">
        <v>13566.69</v>
      </c>
      <c r="U23" s="187">
        <v>-1450491.86</v>
      </c>
      <c r="V23" s="20">
        <f t="shared" si="9"/>
        <v>-6190433.5899999999</v>
      </c>
      <c r="W23" s="185">
        <v>4901000</v>
      </c>
      <c r="X23" s="194">
        <v>-1289433.5900000001</v>
      </c>
      <c r="Y23" s="2">
        <v>0</v>
      </c>
      <c r="Z23" s="2">
        <v>0</v>
      </c>
      <c r="AA23" s="410">
        <f t="shared" si="10"/>
        <v>-1289433.5900000001</v>
      </c>
    </row>
    <row r="24" spans="1:27" s="1" customFormat="1" ht="20" hidden="1" customHeight="1" x14ac:dyDescent="0.3">
      <c r="A24" s="19">
        <v>99</v>
      </c>
      <c r="B24" s="19" t="s">
        <v>227</v>
      </c>
      <c r="C24" s="19" t="s">
        <v>201</v>
      </c>
      <c r="D24" s="20">
        <v>964971.71</v>
      </c>
      <c r="E24" s="173">
        <v>1372204.24</v>
      </c>
      <c r="F24" s="171">
        <v>7022.5</v>
      </c>
      <c r="G24" s="175">
        <v>4350</v>
      </c>
      <c r="H24" s="175">
        <v>95235.839999999997</v>
      </c>
      <c r="I24" s="20">
        <f t="shared" si="5"/>
        <v>1265595.8999999999</v>
      </c>
      <c r="J24" s="20">
        <v>0</v>
      </c>
      <c r="K24" s="20">
        <v>0</v>
      </c>
      <c r="L24" s="20">
        <v>0</v>
      </c>
      <c r="M24" s="20">
        <f t="shared" si="6"/>
        <v>0</v>
      </c>
      <c r="N24" s="20">
        <v>38622.61</v>
      </c>
      <c r="O24" s="20">
        <v>670000</v>
      </c>
      <c r="P24" s="20">
        <v>0</v>
      </c>
      <c r="Q24" s="20">
        <v>0</v>
      </c>
      <c r="R24" s="20">
        <f t="shared" si="7"/>
        <v>670000</v>
      </c>
      <c r="S24" s="20">
        <f t="shared" si="8"/>
        <v>-1009246.7999999999</v>
      </c>
      <c r="T24" s="20"/>
      <c r="U24" s="74">
        <v>0</v>
      </c>
      <c r="V24" s="20">
        <f t="shared" si="9"/>
        <v>-1009246.7999999999</v>
      </c>
      <c r="W24" s="185">
        <v>103706</v>
      </c>
      <c r="X24" s="194">
        <v>-905540.8</v>
      </c>
      <c r="Y24" s="2">
        <v>0</v>
      </c>
      <c r="Z24" s="2">
        <v>0</v>
      </c>
      <c r="AA24" s="410">
        <f t="shared" si="10"/>
        <v>-905540.8</v>
      </c>
    </row>
    <row r="25" spans="1:27" s="1" customFormat="1" ht="20" hidden="1" customHeight="1" x14ac:dyDescent="0.3">
      <c r="A25" s="19">
        <v>164</v>
      </c>
      <c r="B25" s="19" t="s">
        <v>227</v>
      </c>
      <c r="C25" s="19" t="s">
        <v>206</v>
      </c>
      <c r="D25" s="20">
        <v>0</v>
      </c>
      <c r="E25" s="173">
        <v>2043.92</v>
      </c>
      <c r="F25" s="171">
        <v>0</v>
      </c>
      <c r="G25" s="175">
        <v>0</v>
      </c>
      <c r="H25" s="175">
        <v>0</v>
      </c>
      <c r="I25" s="20">
        <f t="shared" si="5"/>
        <v>2043.92</v>
      </c>
      <c r="J25" s="20">
        <v>0</v>
      </c>
      <c r="K25" s="20">
        <v>0</v>
      </c>
      <c r="L25" s="20">
        <v>0</v>
      </c>
      <c r="M25" s="20">
        <f t="shared" si="6"/>
        <v>0</v>
      </c>
      <c r="N25" s="20">
        <v>0</v>
      </c>
      <c r="O25" s="20">
        <v>0</v>
      </c>
      <c r="P25" s="20">
        <v>0</v>
      </c>
      <c r="Q25" s="20">
        <v>0</v>
      </c>
      <c r="R25" s="20">
        <f t="shared" si="7"/>
        <v>0</v>
      </c>
      <c r="S25" s="20">
        <f t="shared" si="8"/>
        <v>-2043.92</v>
      </c>
      <c r="T25" s="20"/>
      <c r="U25" s="74">
        <v>0</v>
      </c>
      <c r="V25" s="20">
        <f t="shared" si="9"/>
        <v>-2043.92</v>
      </c>
      <c r="W25" s="185">
        <v>0</v>
      </c>
      <c r="X25" s="194">
        <v>-2043.92</v>
      </c>
      <c r="Y25" s="2">
        <v>0</v>
      </c>
      <c r="Z25" s="2">
        <v>0</v>
      </c>
      <c r="AA25" s="410">
        <f t="shared" si="10"/>
        <v>-2043.92</v>
      </c>
    </row>
    <row r="26" spans="1:27" s="1" customFormat="1" ht="20" hidden="1" customHeight="1" x14ac:dyDescent="0.3">
      <c r="A26" s="19">
        <v>1658</v>
      </c>
      <c r="B26" s="19" t="s">
        <v>227</v>
      </c>
      <c r="C26" s="19" t="s">
        <v>209</v>
      </c>
      <c r="D26" s="20">
        <v>264985.65000000002</v>
      </c>
      <c r="E26" s="173">
        <v>285013.40000000002</v>
      </c>
      <c r="F26" s="171">
        <v>0</v>
      </c>
      <c r="G26" s="175">
        <v>0</v>
      </c>
      <c r="H26" s="175">
        <v>0</v>
      </c>
      <c r="I26" s="20">
        <f t="shared" si="5"/>
        <v>285013.40000000002</v>
      </c>
      <c r="J26" s="20">
        <v>0</v>
      </c>
      <c r="K26" s="20">
        <v>0</v>
      </c>
      <c r="L26" s="20">
        <v>0</v>
      </c>
      <c r="M26" s="20">
        <f t="shared" si="6"/>
        <v>0</v>
      </c>
      <c r="N26" s="20">
        <v>390.57</v>
      </c>
      <c r="O26" s="20">
        <v>0</v>
      </c>
      <c r="P26" s="20">
        <v>0</v>
      </c>
      <c r="Q26" s="20">
        <v>0</v>
      </c>
      <c r="R26" s="20">
        <f t="shared" si="7"/>
        <v>0</v>
      </c>
      <c r="S26" s="20">
        <f t="shared" si="8"/>
        <v>-20418.32</v>
      </c>
      <c r="T26" s="20"/>
      <c r="U26" s="74">
        <v>0</v>
      </c>
      <c r="V26" s="20">
        <f t="shared" si="9"/>
        <v>-20418.32</v>
      </c>
      <c r="W26" s="185" t="s">
        <v>264</v>
      </c>
      <c r="X26" s="194">
        <v>-20418.32</v>
      </c>
      <c r="Y26" s="2">
        <v>0</v>
      </c>
      <c r="Z26" s="2">
        <v>0</v>
      </c>
      <c r="AA26" s="410">
        <f t="shared" si="10"/>
        <v>-20418.32</v>
      </c>
    </row>
    <row r="27" spans="1:27" s="1" customFormat="1" ht="20" hidden="1" customHeight="1" x14ac:dyDescent="0.3">
      <c r="A27" s="19">
        <v>718</v>
      </c>
      <c r="B27" s="19" t="s">
        <v>227</v>
      </c>
      <c r="C27" s="19" t="s">
        <v>230</v>
      </c>
      <c r="D27" s="20">
        <v>987071.51</v>
      </c>
      <c r="E27" s="173">
        <v>857287.5</v>
      </c>
      <c r="F27" s="171">
        <v>0</v>
      </c>
      <c r="G27" s="175">
        <v>0</v>
      </c>
      <c r="H27" s="175">
        <v>58125.51</v>
      </c>
      <c r="I27" s="20">
        <f t="shared" si="5"/>
        <v>799161.99</v>
      </c>
      <c r="J27" s="20">
        <v>0</v>
      </c>
      <c r="K27" s="20">
        <v>0</v>
      </c>
      <c r="L27" s="20">
        <v>0</v>
      </c>
      <c r="M27" s="20">
        <f t="shared" si="6"/>
        <v>0</v>
      </c>
      <c r="N27" s="20">
        <v>0</v>
      </c>
      <c r="O27" s="20">
        <v>0</v>
      </c>
      <c r="P27" s="20">
        <v>0</v>
      </c>
      <c r="Q27" s="20">
        <v>0</v>
      </c>
      <c r="R27" s="20">
        <f t="shared" si="7"/>
        <v>0</v>
      </c>
      <c r="S27" s="20">
        <f t="shared" si="8"/>
        <v>187909.52000000002</v>
      </c>
      <c r="T27" s="20"/>
      <c r="U27" s="74">
        <v>135038.79999999999</v>
      </c>
      <c r="V27" s="20">
        <f t="shared" si="9"/>
        <v>52870.72000000003</v>
      </c>
      <c r="W27" s="185">
        <v>0</v>
      </c>
      <c r="X27" s="193">
        <v>52870.720000000001</v>
      </c>
      <c r="Y27" s="2">
        <v>0</v>
      </c>
      <c r="Z27" s="2">
        <v>0</v>
      </c>
      <c r="AA27" s="410">
        <f t="shared" si="10"/>
        <v>52870.720000000001</v>
      </c>
    </row>
    <row r="28" spans="1:27" s="1" customFormat="1" ht="20" hidden="1" customHeight="1" x14ac:dyDescent="0.3">
      <c r="A28" s="19">
        <v>432</v>
      </c>
      <c r="B28" s="19" t="s">
        <v>227</v>
      </c>
      <c r="C28" s="19" t="s">
        <v>216</v>
      </c>
      <c r="D28" s="20">
        <v>10908201.27</v>
      </c>
      <c r="E28" s="173">
        <v>12002762.439999999</v>
      </c>
      <c r="F28" s="171">
        <v>60709.68</v>
      </c>
      <c r="G28" s="175">
        <v>0</v>
      </c>
      <c r="H28" s="175">
        <v>313817.19</v>
      </c>
      <c r="I28" s="20">
        <f t="shared" si="5"/>
        <v>11628235.57</v>
      </c>
      <c r="J28" s="20">
        <v>0</v>
      </c>
      <c r="K28" s="20">
        <v>0</v>
      </c>
      <c r="L28" s="20">
        <v>0</v>
      </c>
      <c r="M28" s="20">
        <f t="shared" si="6"/>
        <v>0</v>
      </c>
      <c r="N28" s="20">
        <v>0</v>
      </c>
      <c r="O28" s="20">
        <v>0</v>
      </c>
      <c r="P28" s="20">
        <v>0</v>
      </c>
      <c r="Q28" s="20">
        <v>0</v>
      </c>
      <c r="R28" s="20">
        <f t="shared" si="7"/>
        <v>0</v>
      </c>
      <c r="S28" s="20">
        <f t="shared" si="8"/>
        <v>-720034.30000000075</v>
      </c>
      <c r="T28" s="20"/>
      <c r="U28" s="186">
        <v>1665925.79</v>
      </c>
      <c r="V28" s="20">
        <f t="shared" si="9"/>
        <v>-2385960.0900000008</v>
      </c>
      <c r="W28" s="185">
        <v>1120119.45</v>
      </c>
      <c r="X28" s="194">
        <v>-1265840.6399999999</v>
      </c>
      <c r="Y28" s="2">
        <v>0</v>
      </c>
      <c r="Z28" s="2">
        <v>0</v>
      </c>
      <c r="AA28" s="410">
        <f t="shared" si="10"/>
        <v>-1265840.6399999999</v>
      </c>
    </row>
    <row r="29" spans="1:27" s="1" customFormat="1" ht="20" hidden="1" customHeight="1" x14ac:dyDescent="0.3">
      <c r="A29" s="19">
        <v>229</v>
      </c>
      <c r="B29" s="19" t="s">
        <v>227</v>
      </c>
      <c r="C29" s="19" t="s">
        <v>219</v>
      </c>
      <c r="D29" s="20">
        <v>5561654.7300000004</v>
      </c>
      <c r="E29" s="173">
        <v>4990020.29</v>
      </c>
      <c r="F29" s="171">
        <v>229995.99</v>
      </c>
      <c r="G29" s="175">
        <v>0</v>
      </c>
      <c r="H29" s="175">
        <v>116492.98</v>
      </c>
      <c r="I29" s="20">
        <f t="shared" si="5"/>
        <v>4643531.3199999994</v>
      </c>
      <c r="J29" s="20">
        <v>943400</v>
      </c>
      <c r="K29" s="20">
        <v>0</v>
      </c>
      <c r="L29" s="20">
        <v>0</v>
      </c>
      <c r="M29" s="20">
        <f t="shared" si="6"/>
        <v>943400</v>
      </c>
      <c r="N29" s="20">
        <v>0</v>
      </c>
      <c r="O29" s="20">
        <v>0</v>
      </c>
      <c r="P29" s="20">
        <v>0</v>
      </c>
      <c r="Q29" s="20">
        <v>0</v>
      </c>
      <c r="R29" s="20">
        <f t="shared" si="7"/>
        <v>0</v>
      </c>
      <c r="S29" s="20">
        <f t="shared" si="8"/>
        <v>-25276.58999999892</v>
      </c>
      <c r="T29" s="20"/>
      <c r="U29" s="74">
        <v>0</v>
      </c>
      <c r="V29" s="20">
        <f t="shared" si="9"/>
        <v>-25276.58999999892</v>
      </c>
      <c r="W29" s="185" t="s">
        <v>264</v>
      </c>
      <c r="X29" s="194">
        <v>-25276.59</v>
      </c>
      <c r="Y29" s="2">
        <v>0</v>
      </c>
      <c r="Z29" s="2">
        <v>0</v>
      </c>
      <c r="AA29" s="410">
        <f t="shared" si="10"/>
        <v>-25276.59</v>
      </c>
    </row>
    <row r="30" spans="1:27" s="1" customFormat="1" ht="20" hidden="1" customHeight="1" x14ac:dyDescent="0.3">
      <c r="A30" s="19">
        <v>2402</v>
      </c>
      <c r="B30" s="19" t="s">
        <v>227</v>
      </c>
      <c r="C30" s="19" t="s">
        <v>225</v>
      </c>
      <c r="D30" s="20">
        <v>176657.1</v>
      </c>
      <c r="E30" s="173">
        <v>0</v>
      </c>
      <c r="F30" s="171">
        <v>0</v>
      </c>
      <c r="G30" s="175">
        <v>0</v>
      </c>
      <c r="H30" s="175">
        <v>0</v>
      </c>
      <c r="I30" s="20">
        <f t="shared" si="5"/>
        <v>0</v>
      </c>
      <c r="J30" s="20">
        <v>0</v>
      </c>
      <c r="K30" s="20">
        <v>0</v>
      </c>
      <c r="L30" s="20">
        <v>0</v>
      </c>
      <c r="M30" s="20">
        <f t="shared" si="6"/>
        <v>0</v>
      </c>
      <c r="N30" s="20">
        <v>0</v>
      </c>
      <c r="O30" s="20">
        <v>0</v>
      </c>
      <c r="P30" s="20">
        <v>0</v>
      </c>
      <c r="Q30" s="20">
        <v>0</v>
      </c>
      <c r="R30" s="20">
        <f t="shared" si="7"/>
        <v>0</v>
      </c>
      <c r="S30" s="20">
        <f t="shared" si="8"/>
        <v>176657.1</v>
      </c>
      <c r="T30" s="20"/>
      <c r="U30" s="74">
        <v>0</v>
      </c>
      <c r="V30" s="20">
        <f t="shared" si="9"/>
        <v>176657.1</v>
      </c>
      <c r="W30" s="185">
        <v>0</v>
      </c>
      <c r="X30" s="193">
        <v>176657.1</v>
      </c>
      <c r="Y30" s="2">
        <v>0</v>
      </c>
      <c r="Z30" s="2">
        <v>0</v>
      </c>
      <c r="AA30" s="410">
        <f t="shared" si="10"/>
        <v>176657.1</v>
      </c>
    </row>
    <row r="31" spans="1:27" s="1" customFormat="1" ht="20" hidden="1" customHeight="1" x14ac:dyDescent="0.3">
      <c r="A31" s="19">
        <v>698</v>
      </c>
      <c r="B31" s="19" t="s">
        <v>227</v>
      </c>
      <c r="C31" s="19" t="s">
        <v>231</v>
      </c>
      <c r="D31" s="20">
        <v>662464.1</v>
      </c>
      <c r="E31" s="173">
        <v>596753.37</v>
      </c>
      <c r="F31" s="171">
        <v>0</v>
      </c>
      <c r="G31" s="175">
        <v>0</v>
      </c>
      <c r="H31" s="175">
        <v>0</v>
      </c>
      <c r="I31" s="20">
        <f t="shared" si="5"/>
        <v>596753.37</v>
      </c>
      <c r="J31" s="20">
        <v>0</v>
      </c>
      <c r="K31" s="20">
        <v>0</v>
      </c>
      <c r="L31" s="20">
        <v>0</v>
      </c>
      <c r="M31" s="20">
        <f t="shared" si="6"/>
        <v>0</v>
      </c>
      <c r="N31" s="20">
        <v>0</v>
      </c>
      <c r="O31" s="20">
        <v>0</v>
      </c>
      <c r="P31" s="20">
        <v>0</v>
      </c>
      <c r="Q31" s="20">
        <v>0</v>
      </c>
      <c r="R31" s="20">
        <f t="shared" si="7"/>
        <v>0</v>
      </c>
      <c r="S31" s="20">
        <f t="shared" si="8"/>
        <v>65710.729999999981</v>
      </c>
      <c r="T31" s="20"/>
      <c r="U31" s="74">
        <v>0</v>
      </c>
      <c r="V31" s="20">
        <f t="shared" si="9"/>
        <v>65710.729999999981</v>
      </c>
      <c r="W31" s="185">
        <v>0</v>
      </c>
      <c r="X31" s="193">
        <v>65710.73</v>
      </c>
      <c r="Y31" s="2">
        <v>0</v>
      </c>
      <c r="Z31" s="2">
        <v>0</v>
      </c>
      <c r="AA31" s="410">
        <f t="shared" si="10"/>
        <v>65710.73</v>
      </c>
    </row>
    <row r="32" spans="1:27" s="1" customFormat="1" ht="20" hidden="1" customHeight="1" x14ac:dyDescent="0.35">
      <c r="A32" s="19">
        <v>898</v>
      </c>
      <c r="B32" s="19" t="s">
        <v>233</v>
      </c>
      <c r="C32" s="19" t="s">
        <v>232</v>
      </c>
      <c r="D32" s="20">
        <v>3059487.72</v>
      </c>
      <c r="E32" s="20">
        <v>3514222.92</v>
      </c>
      <c r="F32" s="20">
        <v>1188.27</v>
      </c>
      <c r="G32" s="20">
        <v>301169.84999999998</v>
      </c>
      <c r="H32" s="20">
        <v>162544.44</v>
      </c>
      <c r="I32" s="20">
        <f t="shared" si="5"/>
        <v>3049320.36</v>
      </c>
      <c r="J32" s="20">
        <v>15843.6</v>
      </c>
      <c r="K32" s="20">
        <v>0</v>
      </c>
      <c r="L32" s="20">
        <v>0</v>
      </c>
      <c r="M32" s="20">
        <f t="shared" si="6"/>
        <v>15843.6</v>
      </c>
      <c r="N32" s="20">
        <v>0</v>
      </c>
      <c r="O32" s="20">
        <v>0</v>
      </c>
      <c r="P32" s="20">
        <v>0</v>
      </c>
      <c r="Q32" s="20">
        <v>0</v>
      </c>
      <c r="R32" s="20">
        <f t="shared" si="7"/>
        <v>0</v>
      </c>
      <c r="S32" s="20">
        <f t="shared" si="8"/>
        <v>-5676.2399999996651</v>
      </c>
      <c r="T32" s="20"/>
      <c r="U32" s="20">
        <v>0</v>
      </c>
      <c r="V32" s="20">
        <f t="shared" si="9"/>
        <v>-5676.2399999996651</v>
      </c>
      <c r="W32" s="20"/>
      <c r="X32" s="190">
        <v>-5676.24</v>
      </c>
      <c r="Y32" s="2">
        <v>0</v>
      </c>
      <c r="Z32" s="2">
        <v>0</v>
      </c>
      <c r="AA32" s="410">
        <f t="shared" si="10"/>
        <v>-5676.24</v>
      </c>
    </row>
    <row r="33" spans="1:37" s="1" customFormat="1" ht="20" hidden="1" customHeight="1" x14ac:dyDescent="0.35">
      <c r="A33" s="19">
        <v>2058</v>
      </c>
      <c r="B33" s="19" t="s">
        <v>233</v>
      </c>
      <c r="C33" s="19" t="s">
        <v>182</v>
      </c>
      <c r="D33" s="20">
        <v>509914.62</v>
      </c>
      <c r="E33" s="20">
        <v>258321.93</v>
      </c>
      <c r="F33" s="20">
        <v>0</v>
      </c>
      <c r="G33" s="20">
        <v>0</v>
      </c>
      <c r="H33" s="20">
        <v>20860.14</v>
      </c>
      <c r="I33" s="20">
        <f t="shared" si="5"/>
        <v>237461.78999999998</v>
      </c>
      <c r="J33" s="20">
        <v>0</v>
      </c>
      <c r="K33" s="20">
        <v>273193.99</v>
      </c>
      <c r="L33" s="20">
        <v>0</v>
      </c>
      <c r="M33" s="20">
        <f t="shared" si="6"/>
        <v>273193.99</v>
      </c>
      <c r="N33" s="20">
        <v>0</v>
      </c>
      <c r="O33" s="20">
        <v>0</v>
      </c>
      <c r="P33" s="20">
        <v>0</v>
      </c>
      <c r="Q33" s="20">
        <v>0</v>
      </c>
      <c r="R33" s="20">
        <f t="shared" si="7"/>
        <v>0</v>
      </c>
      <c r="S33" s="20">
        <f t="shared" si="8"/>
        <v>-741.15999999997439</v>
      </c>
      <c r="T33" s="20"/>
      <c r="U33" s="20">
        <v>0</v>
      </c>
      <c r="V33" s="20">
        <f t="shared" si="9"/>
        <v>-741.15999999997439</v>
      </c>
      <c r="W33" s="20"/>
      <c r="X33" s="190">
        <v>-741.16</v>
      </c>
      <c r="Y33" s="2">
        <v>0</v>
      </c>
      <c r="Z33" s="2">
        <v>0</v>
      </c>
      <c r="AA33" s="410">
        <f t="shared" si="10"/>
        <v>-741.16</v>
      </c>
    </row>
    <row r="34" spans="1:37" s="1" customFormat="1" ht="20" hidden="1" customHeight="1" x14ac:dyDescent="0.35">
      <c r="A34" s="19">
        <v>360</v>
      </c>
      <c r="B34" s="19" t="s">
        <v>233</v>
      </c>
      <c r="C34" s="19" t="s">
        <v>188</v>
      </c>
      <c r="D34" s="20">
        <v>53467601.149999999</v>
      </c>
      <c r="E34" s="20">
        <v>29224423.210000001</v>
      </c>
      <c r="F34" s="20">
        <v>0</v>
      </c>
      <c r="G34" s="20">
        <v>599343.72</v>
      </c>
      <c r="H34" s="20">
        <v>1142272.1299999999</v>
      </c>
      <c r="I34" s="20">
        <f t="shared" si="5"/>
        <v>27482807.360000003</v>
      </c>
      <c r="J34" s="20">
        <v>0</v>
      </c>
      <c r="K34" s="20">
        <v>11591838.24</v>
      </c>
      <c r="L34" s="20">
        <v>0</v>
      </c>
      <c r="M34" s="20">
        <f t="shared" si="6"/>
        <v>11591838.24</v>
      </c>
      <c r="N34" s="20">
        <v>20664329.469999999</v>
      </c>
      <c r="O34" s="20">
        <v>0</v>
      </c>
      <c r="P34" s="20">
        <v>0</v>
      </c>
      <c r="Q34" s="20">
        <v>16600000</v>
      </c>
      <c r="R34" s="20">
        <f t="shared" si="7"/>
        <v>16600000</v>
      </c>
      <c r="S34" s="20">
        <f t="shared" si="8"/>
        <v>-22871373.920000002</v>
      </c>
      <c r="T34" s="20">
        <v>200680.8</v>
      </c>
      <c r="U34" s="20">
        <v>18853210.02</v>
      </c>
      <c r="V34" s="20">
        <f t="shared" si="9"/>
        <v>-41523903.140000001</v>
      </c>
      <c r="W34" s="20">
        <v>41116809.509999998</v>
      </c>
      <c r="X34" s="190">
        <v>-407093.63</v>
      </c>
      <c r="Y34" s="2">
        <v>0</v>
      </c>
      <c r="Z34" s="2">
        <v>0</v>
      </c>
      <c r="AA34" s="410">
        <f t="shared" si="10"/>
        <v>-407093.63</v>
      </c>
    </row>
    <row r="35" spans="1:37" s="1" customFormat="1" ht="20" hidden="1" customHeight="1" x14ac:dyDescent="0.35">
      <c r="A35" s="19">
        <v>295</v>
      </c>
      <c r="B35" s="19" t="s">
        <v>233</v>
      </c>
      <c r="C35" s="19" t="s">
        <v>191</v>
      </c>
      <c r="D35" s="20">
        <v>14073407.210000001</v>
      </c>
      <c r="E35" s="20">
        <v>16997052.57</v>
      </c>
      <c r="F35" s="20">
        <v>5415</v>
      </c>
      <c r="G35" s="20">
        <v>126500</v>
      </c>
      <c r="H35" s="20">
        <v>402007.94</v>
      </c>
      <c r="I35" s="20">
        <f t="shared" si="5"/>
        <v>16463129.630000001</v>
      </c>
      <c r="J35" s="20">
        <v>28500</v>
      </c>
      <c r="K35" s="20">
        <v>10017947.630000001</v>
      </c>
      <c r="L35" s="20">
        <v>0</v>
      </c>
      <c r="M35" s="20">
        <f t="shared" si="6"/>
        <v>10046447.630000001</v>
      </c>
      <c r="N35" s="20">
        <v>3132</v>
      </c>
      <c r="O35" s="20">
        <v>0</v>
      </c>
      <c r="P35" s="20">
        <v>0</v>
      </c>
      <c r="Q35" s="20">
        <v>0</v>
      </c>
      <c r="R35" s="20">
        <f t="shared" si="7"/>
        <v>0</v>
      </c>
      <c r="S35" s="20">
        <f t="shared" si="8"/>
        <v>-12439302.050000001</v>
      </c>
      <c r="T35" s="20"/>
      <c r="U35" s="20"/>
      <c r="V35" s="20">
        <f t="shared" si="9"/>
        <v>-12439302.050000001</v>
      </c>
      <c r="W35" s="20"/>
      <c r="X35" s="190">
        <v>-12439302.050000001</v>
      </c>
      <c r="Y35" s="2">
        <v>0</v>
      </c>
      <c r="Z35" s="2">
        <v>0</v>
      </c>
      <c r="AA35" s="410">
        <f t="shared" si="10"/>
        <v>-12439302.050000001</v>
      </c>
    </row>
    <row r="36" spans="1:37" s="1" customFormat="1" ht="20" hidden="1" customHeight="1" x14ac:dyDescent="0.35">
      <c r="A36" s="19">
        <v>498</v>
      </c>
      <c r="B36" s="19" t="s">
        <v>233</v>
      </c>
      <c r="C36" s="19" t="s">
        <v>198</v>
      </c>
      <c r="D36" s="20">
        <v>30766610.399999999</v>
      </c>
      <c r="E36" s="20">
        <v>34049877.100000001</v>
      </c>
      <c r="F36" s="20">
        <v>465435.14</v>
      </c>
      <c r="G36" s="20">
        <v>100000</v>
      </c>
      <c r="H36" s="20">
        <v>919181.18</v>
      </c>
      <c r="I36" s="20">
        <f t="shared" si="5"/>
        <v>32565260.780000001</v>
      </c>
      <c r="J36" s="20">
        <v>0</v>
      </c>
      <c r="K36" s="20">
        <v>0</v>
      </c>
      <c r="L36" s="20">
        <v>0</v>
      </c>
      <c r="M36" s="20">
        <f t="shared" si="6"/>
        <v>0</v>
      </c>
      <c r="N36" s="20">
        <v>2167.84</v>
      </c>
      <c r="O36" s="20">
        <v>0</v>
      </c>
      <c r="P36" s="20">
        <v>3816343</v>
      </c>
      <c r="Q36" s="20">
        <v>0</v>
      </c>
      <c r="R36" s="20">
        <f t="shared" si="7"/>
        <v>3816343</v>
      </c>
      <c r="S36" s="20">
        <f t="shared" si="8"/>
        <v>-5617161.2200000025</v>
      </c>
      <c r="T36" s="20">
        <v>15520.13</v>
      </c>
      <c r="U36" s="20">
        <v>-50016162.390000001</v>
      </c>
      <c r="V36" s="20">
        <f t="shared" si="9"/>
        <v>44414521.299999997</v>
      </c>
      <c r="W36" s="20">
        <v>5250000</v>
      </c>
      <c r="X36" s="190">
        <v>49664521.299999997</v>
      </c>
      <c r="Y36" s="2">
        <v>0</v>
      </c>
      <c r="Z36" s="2">
        <v>0</v>
      </c>
      <c r="AA36" s="410">
        <f t="shared" si="10"/>
        <v>49664521.299999997</v>
      </c>
    </row>
    <row r="37" spans="1:37" s="1" customFormat="1" ht="20" hidden="1" customHeight="1" x14ac:dyDescent="0.35">
      <c r="A37" s="19">
        <v>594</v>
      </c>
      <c r="B37" s="19" t="s">
        <v>233</v>
      </c>
      <c r="C37" s="19" t="s">
        <v>235</v>
      </c>
      <c r="D37" s="20">
        <v>11528074.66</v>
      </c>
      <c r="E37" s="20">
        <v>12360782.779999999</v>
      </c>
      <c r="F37" s="20">
        <v>0</v>
      </c>
      <c r="G37" s="20">
        <v>747359</v>
      </c>
      <c r="H37" s="20">
        <v>323150.87</v>
      </c>
      <c r="I37" s="20">
        <f t="shared" si="5"/>
        <v>11290272.91</v>
      </c>
      <c r="J37" s="20">
        <v>0</v>
      </c>
      <c r="K37" s="20">
        <v>0</v>
      </c>
      <c r="L37" s="20">
        <v>0</v>
      </c>
      <c r="M37" s="20">
        <f t="shared" si="6"/>
        <v>0</v>
      </c>
      <c r="N37" s="20">
        <v>0</v>
      </c>
      <c r="O37" s="20">
        <v>0</v>
      </c>
      <c r="P37" s="20">
        <v>0</v>
      </c>
      <c r="Q37" s="20">
        <v>0</v>
      </c>
      <c r="R37" s="20">
        <f t="shared" si="7"/>
        <v>0</v>
      </c>
      <c r="S37" s="20">
        <f t="shared" si="8"/>
        <v>237801.75</v>
      </c>
      <c r="T37" s="20">
        <v>95096.91</v>
      </c>
      <c r="U37" s="20">
        <v>537201.96</v>
      </c>
      <c r="V37" s="20">
        <f t="shared" si="9"/>
        <v>-204303.29999999993</v>
      </c>
      <c r="W37" s="20"/>
      <c r="X37" s="190">
        <v>-204303.3</v>
      </c>
      <c r="Y37" s="2">
        <v>0</v>
      </c>
      <c r="Z37" s="2">
        <v>0</v>
      </c>
      <c r="AA37" s="410">
        <f t="shared" si="10"/>
        <v>-204303.3</v>
      </c>
    </row>
    <row r="38" spans="1:37" s="1" customFormat="1" ht="20" hidden="1" customHeight="1" x14ac:dyDescent="0.35">
      <c r="A38" s="19">
        <v>100</v>
      </c>
      <c r="B38" s="19" t="s">
        <v>233</v>
      </c>
      <c r="C38" s="19" t="s">
        <v>201</v>
      </c>
      <c r="D38" s="20">
        <v>15654848.18</v>
      </c>
      <c r="E38" s="20">
        <v>19119446.710000001</v>
      </c>
      <c r="F38" s="20">
        <v>0</v>
      </c>
      <c r="G38" s="20">
        <v>776832</v>
      </c>
      <c r="H38" s="20">
        <v>451002.71</v>
      </c>
      <c r="I38" s="20">
        <f t="shared" si="5"/>
        <v>17891612</v>
      </c>
      <c r="J38" s="20">
        <v>0</v>
      </c>
      <c r="K38" s="20">
        <v>0</v>
      </c>
      <c r="L38" s="20">
        <v>0</v>
      </c>
      <c r="M38" s="20">
        <f t="shared" si="6"/>
        <v>0</v>
      </c>
      <c r="N38" s="20">
        <v>692206.68</v>
      </c>
      <c r="O38" s="20">
        <v>0</v>
      </c>
      <c r="P38" s="20">
        <v>0</v>
      </c>
      <c r="Q38" s="20">
        <v>0</v>
      </c>
      <c r="R38" s="20">
        <f t="shared" si="7"/>
        <v>0</v>
      </c>
      <c r="S38" s="20">
        <f t="shared" si="8"/>
        <v>-2928970.5000000005</v>
      </c>
      <c r="T38" s="20"/>
      <c r="U38" s="20"/>
      <c r="V38" s="20">
        <f t="shared" si="9"/>
        <v>-2928970.5000000005</v>
      </c>
      <c r="W38" s="20"/>
      <c r="X38" s="190">
        <v>-2928970.5</v>
      </c>
      <c r="Y38" s="2">
        <v>0</v>
      </c>
      <c r="Z38" s="2">
        <v>0</v>
      </c>
      <c r="AA38" s="410">
        <f t="shared" si="10"/>
        <v>-2928970.5</v>
      </c>
    </row>
    <row r="39" spans="1:37" s="1" customFormat="1" ht="20" hidden="1" customHeight="1" x14ac:dyDescent="0.35">
      <c r="A39" s="19">
        <v>165</v>
      </c>
      <c r="B39" s="19" t="s">
        <v>233</v>
      </c>
      <c r="C39" s="19" t="s">
        <v>206</v>
      </c>
      <c r="D39" s="20">
        <v>9986622.8399999999</v>
      </c>
      <c r="E39" s="20">
        <v>3442585.35</v>
      </c>
      <c r="F39" s="20">
        <v>0</v>
      </c>
      <c r="G39" s="20">
        <v>0</v>
      </c>
      <c r="H39" s="20">
        <v>243000</v>
      </c>
      <c r="I39" s="20">
        <f t="shared" si="5"/>
        <v>3199585.35</v>
      </c>
      <c r="J39" s="20">
        <v>0</v>
      </c>
      <c r="K39" s="20">
        <v>0</v>
      </c>
      <c r="L39" s="20">
        <v>0</v>
      </c>
      <c r="M39" s="20">
        <f t="shared" si="6"/>
        <v>0</v>
      </c>
      <c r="N39" s="20">
        <v>6600000</v>
      </c>
      <c r="O39" s="20">
        <v>0</v>
      </c>
      <c r="P39" s="20">
        <v>0</v>
      </c>
      <c r="Q39" s="20">
        <v>0</v>
      </c>
      <c r="R39" s="20">
        <f t="shared" si="7"/>
        <v>0</v>
      </c>
      <c r="S39" s="20">
        <f t="shared" si="8"/>
        <v>187037.49000000022</v>
      </c>
      <c r="T39" s="20">
        <v>7402628.21</v>
      </c>
      <c r="U39" s="20"/>
      <c r="V39" s="20">
        <f t="shared" si="9"/>
        <v>7589665.7000000002</v>
      </c>
      <c r="W39" s="20">
        <v>103801.32</v>
      </c>
      <c r="X39" s="190">
        <v>7693467.0199999996</v>
      </c>
      <c r="Y39" s="2">
        <v>0</v>
      </c>
      <c r="Z39" s="2">
        <v>0</v>
      </c>
      <c r="AA39" s="410">
        <f t="shared" si="10"/>
        <v>7693467.0199999996</v>
      </c>
    </row>
    <row r="40" spans="1:37" s="1" customFormat="1" ht="20" hidden="1" customHeight="1" x14ac:dyDescent="0.35">
      <c r="A40" s="19">
        <v>1559</v>
      </c>
      <c r="B40" s="19" t="s">
        <v>233</v>
      </c>
      <c r="C40" s="19" t="s">
        <v>209</v>
      </c>
      <c r="D40" s="20">
        <v>764871.93</v>
      </c>
      <c r="E40" s="20">
        <v>874652.41</v>
      </c>
      <c r="F40" s="20">
        <v>0</v>
      </c>
      <c r="G40" s="20">
        <v>0</v>
      </c>
      <c r="H40" s="20">
        <v>33608.01</v>
      </c>
      <c r="I40" s="20">
        <f t="shared" si="5"/>
        <v>841044.4</v>
      </c>
      <c r="J40" s="20">
        <v>76680</v>
      </c>
      <c r="K40" s="20">
        <v>0</v>
      </c>
      <c r="L40" s="20">
        <v>0</v>
      </c>
      <c r="M40" s="20">
        <f t="shared" si="6"/>
        <v>76680</v>
      </c>
      <c r="N40" s="20">
        <v>0</v>
      </c>
      <c r="O40" s="20">
        <v>0</v>
      </c>
      <c r="P40" s="20">
        <v>0</v>
      </c>
      <c r="Q40" s="20">
        <v>0</v>
      </c>
      <c r="R40" s="20">
        <f t="shared" si="7"/>
        <v>0</v>
      </c>
      <c r="S40" s="20">
        <f t="shared" si="8"/>
        <v>-152852.46999999997</v>
      </c>
      <c r="T40" s="20"/>
      <c r="U40" s="20"/>
      <c r="V40" s="20">
        <f t="shared" si="9"/>
        <v>-152852.46999999997</v>
      </c>
      <c r="W40" s="20">
        <v>7030.3</v>
      </c>
      <c r="X40" s="190">
        <v>-145822.17000000001</v>
      </c>
      <c r="Y40" s="2">
        <v>0</v>
      </c>
      <c r="Z40" s="2">
        <v>0</v>
      </c>
      <c r="AA40" s="410">
        <f t="shared" si="10"/>
        <v>-145822.17000000001</v>
      </c>
    </row>
    <row r="41" spans="1:37" s="1" customFormat="1" ht="20" hidden="1" customHeight="1" x14ac:dyDescent="0.35">
      <c r="A41" s="19">
        <v>433</v>
      </c>
      <c r="B41" s="19" t="s">
        <v>233</v>
      </c>
      <c r="C41" s="19" t="s">
        <v>216</v>
      </c>
      <c r="D41" s="20">
        <v>12653029.98</v>
      </c>
      <c r="E41" s="20">
        <v>13372329.4</v>
      </c>
      <c r="F41" s="20">
        <v>14200.01</v>
      </c>
      <c r="G41" s="20">
        <v>8761.83</v>
      </c>
      <c r="H41" s="20">
        <v>358003.19</v>
      </c>
      <c r="I41" s="20">
        <f t="shared" si="5"/>
        <v>12991364.370000001</v>
      </c>
      <c r="J41" s="20">
        <v>0</v>
      </c>
      <c r="K41" s="20">
        <v>0</v>
      </c>
      <c r="L41" s="20">
        <v>0</v>
      </c>
      <c r="M41" s="20">
        <f t="shared" si="6"/>
        <v>0</v>
      </c>
      <c r="N41" s="20">
        <v>128303.9</v>
      </c>
      <c r="O41" s="20">
        <v>0</v>
      </c>
      <c r="P41" s="20">
        <v>0</v>
      </c>
      <c r="Q41" s="20">
        <v>0</v>
      </c>
      <c r="R41" s="20">
        <f t="shared" si="7"/>
        <v>0</v>
      </c>
      <c r="S41" s="20">
        <f t="shared" si="8"/>
        <v>-466638.29000000062</v>
      </c>
      <c r="T41" s="20">
        <v>449400.8</v>
      </c>
      <c r="U41" s="20">
        <v>-16336546.029999999</v>
      </c>
      <c r="V41" s="20">
        <f t="shared" si="9"/>
        <v>16319308.539999999</v>
      </c>
      <c r="W41" s="20">
        <v>864239.19</v>
      </c>
      <c r="X41" s="190">
        <v>17183547.73</v>
      </c>
      <c r="Y41" s="2">
        <v>0</v>
      </c>
      <c r="Z41" s="2">
        <v>0</v>
      </c>
      <c r="AA41" s="410">
        <f t="shared" si="10"/>
        <v>17183547.73</v>
      </c>
    </row>
    <row r="42" spans="1:37" s="1" customFormat="1" ht="20" hidden="1" customHeight="1" x14ac:dyDescent="0.35">
      <c r="A42" s="19">
        <v>230</v>
      </c>
      <c r="B42" s="19" t="s">
        <v>233</v>
      </c>
      <c r="C42" s="19" t="s">
        <v>219</v>
      </c>
      <c r="D42" s="20">
        <v>0</v>
      </c>
      <c r="E42" s="20">
        <v>236154.51</v>
      </c>
      <c r="F42" s="20">
        <v>0</v>
      </c>
      <c r="G42" s="20">
        <v>78000</v>
      </c>
      <c r="H42" s="20">
        <v>0</v>
      </c>
      <c r="I42" s="20">
        <f t="shared" si="5"/>
        <v>158154.51</v>
      </c>
      <c r="J42" s="20">
        <v>0</v>
      </c>
      <c r="K42" s="20">
        <v>0</v>
      </c>
      <c r="L42" s="20">
        <v>0</v>
      </c>
      <c r="M42" s="20">
        <f t="shared" si="6"/>
        <v>0</v>
      </c>
      <c r="N42" s="20">
        <v>0</v>
      </c>
      <c r="O42" s="20">
        <v>0</v>
      </c>
      <c r="P42" s="20">
        <v>0</v>
      </c>
      <c r="Q42" s="20">
        <v>0</v>
      </c>
      <c r="R42" s="20">
        <f t="shared" si="7"/>
        <v>0</v>
      </c>
      <c r="S42" s="20">
        <f t="shared" si="8"/>
        <v>-158154.51</v>
      </c>
      <c r="T42" s="20"/>
      <c r="U42" s="20"/>
      <c r="V42" s="20">
        <f t="shared" si="9"/>
        <v>-158154.51</v>
      </c>
      <c r="W42" s="20"/>
      <c r="X42" s="190">
        <v>-158154.51</v>
      </c>
      <c r="Y42" s="2">
        <v>0</v>
      </c>
      <c r="Z42" s="2">
        <v>0</v>
      </c>
      <c r="AA42" s="410">
        <f t="shared" si="10"/>
        <v>-158154.51</v>
      </c>
    </row>
    <row r="43" spans="1:37" ht="20" hidden="1" customHeight="1" x14ac:dyDescent="0.3">
      <c r="A43" s="19">
        <v>1999</v>
      </c>
      <c r="B43" s="19" t="s">
        <v>233</v>
      </c>
      <c r="C43" s="19" t="s">
        <v>225</v>
      </c>
      <c r="D43" s="20">
        <v>125013.41</v>
      </c>
      <c r="E43" s="20">
        <v>0</v>
      </c>
      <c r="F43" s="20">
        <v>0</v>
      </c>
      <c r="G43" s="20">
        <v>0</v>
      </c>
      <c r="H43" s="20">
        <v>0</v>
      </c>
      <c r="I43" s="20">
        <f t="shared" si="5"/>
        <v>0</v>
      </c>
      <c r="J43" s="20">
        <v>0</v>
      </c>
      <c r="K43" s="20">
        <v>0</v>
      </c>
      <c r="L43" s="20">
        <v>0</v>
      </c>
      <c r="M43" s="20">
        <f t="shared" si="6"/>
        <v>0</v>
      </c>
      <c r="N43" s="20">
        <v>0</v>
      </c>
      <c r="O43" s="20">
        <v>0</v>
      </c>
      <c r="P43" s="20">
        <v>0</v>
      </c>
      <c r="Q43" s="20">
        <v>0</v>
      </c>
      <c r="R43" s="20">
        <f t="shared" si="7"/>
        <v>0</v>
      </c>
      <c r="S43" s="20">
        <f t="shared" si="8"/>
        <v>125013.41</v>
      </c>
      <c r="T43" s="20"/>
      <c r="U43" s="20"/>
      <c r="V43" s="20">
        <f t="shared" si="9"/>
        <v>125013.41</v>
      </c>
      <c r="W43" s="20"/>
      <c r="X43" s="190">
        <v>125013.41</v>
      </c>
      <c r="Y43" s="2">
        <v>0</v>
      </c>
      <c r="Z43" s="2">
        <v>0</v>
      </c>
      <c r="AA43" s="410">
        <f t="shared" si="10"/>
        <v>125013.41</v>
      </c>
    </row>
    <row r="44" spans="1:37" ht="20" hidden="1" customHeight="1" x14ac:dyDescent="0.3">
      <c r="A44" s="19">
        <v>623</v>
      </c>
      <c r="B44" s="19" t="s">
        <v>238</v>
      </c>
      <c r="C44" s="19" t="s">
        <v>237</v>
      </c>
      <c r="D44" s="116">
        <v>572659.47</v>
      </c>
      <c r="E44" s="117">
        <v>740377.23</v>
      </c>
      <c r="F44" s="117">
        <v>13514.37</v>
      </c>
      <c r="G44" s="62">
        <v>0</v>
      </c>
      <c r="H44" s="117">
        <v>23105.81</v>
      </c>
      <c r="I44" s="108">
        <f>(E44-F44-G44-H44)</f>
        <v>703757.04999999993</v>
      </c>
      <c r="J44" s="108">
        <v>14384</v>
      </c>
      <c r="K44" s="67" t="s">
        <v>1125</v>
      </c>
      <c r="L44" s="67" t="s">
        <v>1104</v>
      </c>
      <c r="M44" s="108">
        <v>14384</v>
      </c>
      <c r="N44" s="67"/>
      <c r="O44" s="67"/>
      <c r="P44" s="67"/>
      <c r="Q44" s="67"/>
      <c r="R44" s="67"/>
      <c r="S44" s="343">
        <f>(D44-I44-M44-N44-R44)</f>
        <v>-145481.57999999996</v>
      </c>
      <c r="T44" s="116">
        <v>50045.8</v>
      </c>
      <c r="U44" s="67">
        <v>0</v>
      </c>
      <c r="V44" s="108">
        <f>(S44+T44-U44)</f>
        <v>-95435.779999999955</v>
      </c>
      <c r="W44" s="67">
        <v>0</v>
      </c>
      <c r="X44" s="195">
        <f>(V44+W44)</f>
        <v>-95435.779999999955</v>
      </c>
      <c r="Y44" s="116">
        <v>28632.97</v>
      </c>
      <c r="Z44" s="4"/>
      <c r="AA44" s="116">
        <v>28632.97</v>
      </c>
    </row>
    <row r="45" spans="1:37" ht="20" hidden="1" customHeight="1" x14ac:dyDescent="0.3">
      <c r="A45" s="19">
        <v>2078</v>
      </c>
      <c r="B45" s="19" t="s">
        <v>238</v>
      </c>
      <c r="C45" s="19" t="s">
        <v>182</v>
      </c>
      <c r="D45" s="116">
        <v>115241.91</v>
      </c>
      <c r="E45" s="116">
        <v>60342.74</v>
      </c>
      <c r="F45" s="69" t="s">
        <v>1126</v>
      </c>
      <c r="G45" s="69" t="s">
        <v>1126</v>
      </c>
      <c r="H45" s="116">
        <v>3498.98</v>
      </c>
      <c r="I45" s="109">
        <v>56843.76</v>
      </c>
      <c r="J45" s="69" t="s">
        <v>1107</v>
      </c>
      <c r="K45" s="116">
        <v>59974.32</v>
      </c>
      <c r="L45" s="69" t="s">
        <v>1104</v>
      </c>
      <c r="M45" s="109">
        <v>59974.32</v>
      </c>
      <c r="N45" s="69" t="s">
        <v>1107</v>
      </c>
      <c r="O45" s="69" t="s">
        <v>1107</v>
      </c>
      <c r="P45" s="69" t="s">
        <v>1107</v>
      </c>
      <c r="Q45" s="69" t="s">
        <v>1107</v>
      </c>
      <c r="R45" s="69" t="s">
        <v>1107</v>
      </c>
      <c r="S45" s="210">
        <v>-1576.17</v>
      </c>
      <c r="T45" s="69" t="s">
        <v>1107</v>
      </c>
      <c r="U45" s="69" t="s">
        <v>1107</v>
      </c>
      <c r="V45" s="109">
        <v>-1576.17</v>
      </c>
      <c r="W45" s="109">
        <v>776.56</v>
      </c>
      <c r="X45" s="196">
        <v>-799.61</v>
      </c>
      <c r="Y45" s="4"/>
      <c r="Z45" s="4"/>
      <c r="AA45" s="4"/>
    </row>
    <row r="46" spans="1:37" ht="20" hidden="1" customHeight="1" x14ac:dyDescent="0.35">
      <c r="A46" s="19">
        <v>361</v>
      </c>
      <c r="B46" s="19" t="s">
        <v>238</v>
      </c>
      <c r="C46" s="19" t="s">
        <v>188</v>
      </c>
      <c r="D46" s="116">
        <v>9428337.1799999997</v>
      </c>
      <c r="E46" s="117">
        <v>5942417.1600000001</v>
      </c>
      <c r="F46" s="117">
        <v>15080.14</v>
      </c>
      <c r="G46" s="62" t="s">
        <v>1127</v>
      </c>
      <c r="H46" s="117">
        <v>289315.71999999997</v>
      </c>
      <c r="I46" s="117">
        <v>5638021.2999999998</v>
      </c>
      <c r="J46" s="117">
        <v>939800</v>
      </c>
      <c r="K46" s="62" t="s">
        <v>1128</v>
      </c>
      <c r="L46" s="62" t="s">
        <v>1128</v>
      </c>
      <c r="M46" s="117">
        <v>939800</v>
      </c>
      <c r="N46" s="117">
        <v>15402875.4</v>
      </c>
      <c r="O46" s="62" t="s">
        <v>1129</v>
      </c>
      <c r="P46" s="62" t="s">
        <v>1130</v>
      </c>
      <c r="Q46" s="62" t="s">
        <v>1131</v>
      </c>
      <c r="R46" s="62" t="s">
        <v>1129</v>
      </c>
      <c r="S46" s="117">
        <v>-12552359.52</v>
      </c>
      <c r="T46" s="117">
        <v>23200</v>
      </c>
      <c r="U46" s="62" t="s">
        <v>264</v>
      </c>
      <c r="V46" s="117">
        <v>-12529159.52</v>
      </c>
      <c r="W46" s="120">
        <v>20479635.969999999</v>
      </c>
      <c r="X46" s="117">
        <v>7950476.4500000002</v>
      </c>
      <c r="Y46" s="62" t="s">
        <v>1132</v>
      </c>
      <c r="Z46" s="62" t="s">
        <v>1133</v>
      </c>
      <c r="AA46" s="117">
        <v>7950476.4500000002</v>
      </c>
      <c r="AB46" s="351" t="s">
        <v>264</v>
      </c>
      <c r="AC46" s="351" t="s">
        <v>264</v>
      </c>
      <c r="AD46" s="351" t="s">
        <v>264</v>
      </c>
      <c r="AE46" s="351" t="s">
        <v>264</v>
      </c>
      <c r="AF46" s="351" t="s">
        <v>264</v>
      </c>
      <c r="AG46" s="350"/>
      <c r="AH46" s="350"/>
      <c r="AI46" s="350"/>
      <c r="AJ46" s="350"/>
      <c r="AK46" s="350"/>
    </row>
    <row r="47" spans="1:37" ht="20" hidden="1" customHeight="1" x14ac:dyDescent="0.3">
      <c r="A47" s="19">
        <v>296</v>
      </c>
      <c r="B47" s="19" t="s">
        <v>238</v>
      </c>
      <c r="C47" s="19" t="s">
        <v>191</v>
      </c>
      <c r="D47" s="116">
        <v>0</v>
      </c>
      <c r="E47" s="117">
        <v>0</v>
      </c>
      <c r="F47" s="117">
        <v>0</v>
      </c>
      <c r="G47" s="62">
        <v>0</v>
      </c>
      <c r="H47" s="117">
        <v>0</v>
      </c>
      <c r="I47" s="109">
        <v>0</v>
      </c>
      <c r="J47" s="69">
        <v>0</v>
      </c>
      <c r="K47" s="69">
        <v>0</v>
      </c>
      <c r="L47" s="69">
        <v>0</v>
      </c>
      <c r="M47" s="69">
        <v>0</v>
      </c>
      <c r="N47" s="109">
        <v>0</v>
      </c>
      <c r="O47" s="69">
        <v>0</v>
      </c>
      <c r="P47" s="69">
        <v>0</v>
      </c>
      <c r="Q47" s="69">
        <v>0</v>
      </c>
      <c r="R47" s="69">
        <v>0</v>
      </c>
      <c r="S47" s="210">
        <v>0</v>
      </c>
      <c r="T47" s="69">
        <v>0</v>
      </c>
      <c r="U47" s="69">
        <v>0</v>
      </c>
      <c r="V47" s="109">
        <v>0</v>
      </c>
      <c r="W47" s="109">
        <v>0</v>
      </c>
      <c r="X47" s="196">
        <v>0</v>
      </c>
      <c r="Y47" s="4">
        <v>0</v>
      </c>
      <c r="Z47" s="4">
        <v>0</v>
      </c>
      <c r="AA47" s="4">
        <v>0</v>
      </c>
    </row>
    <row r="48" spans="1:37" ht="20" hidden="1" customHeight="1" x14ac:dyDescent="0.3">
      <c r="A48" s="19">
        <v>765</v>
      </c>
      <c r="B48" s="19" t="s">
        <v>238</v>
      </c>
      <c r="C48" s="19" t="s">
        <v>240</v>
      </c>
      <c r="D48" s="116">
        <v>1946964.79</v>
      </c>
      <c r="E48" s="117">
        <v>1503552.07</v>
      </c>
      <c r="F48" s="62">
        <v>0</v>
      </c>
      <c r="G48" s="62">
        <v>0</v>
      </c>
      <c r="H48" s="117">
        <v>28366.48</v>
      </c>
      <c r="I48" s="108">
        <f>(E48-F48-G48-H48)</f>
        <v>1475185.59</v>
      </c>
      <c r="J48" s="116">
        <v>28515</v>
      </c>
      <c r="K48" s="117">
        <v>327.56</v>
      </c>
      <c r="L48" s="69" t="s">
        <v>1104</v>
      </c>
      <c r="M48" s="116">
        <v>28842.560000000001</v>
      </c>
      <c r="N48" s="69">
        <v>0</v>
      </c>
      <c r="O48" s="69">
        <v>0</v>
      </c>
      <c r="P48" s="69">
        <v>0</v>
      </c>
      <c r="Q48" s="69">
        <v>0</v>
      </c>
      <c r="R48" s="69">
        <v>0</v>
      </c>
      <c r="S48" s="343">
        <f>(D48-I48-M48-N48-R48)</f>
        <v>442936.63999999996</v>
      </c>
      <c r="T48" s="116">
        <v>681595.37</v>
      </c>
      <c r="U48" s="120">
        <v>0</v>
      </c>
      <c r="V48" s="108">
        <f>(S48+T48-U48)</f>
        <v>1124532.01</v>
      </c>
      <c r="W48" s="69">
        <v>0</v>
      </c>
      <c r="X48" s="195">
        <f>(V48+W48)</f>
        <v>1124532.01</v>
      </c>
      <c r="Y48" s="116">
        <v>97348.24</v>
      </c>
      <c r="Z48" s="4"/>
      <c r="AA48" s="306">
        <v>1221880.25</v>
      </c>
    </row>
    <row r="49" spans="1:27" ht="20" hidden="1" customHeight="1" x14ac:dyDescent="0.3">
      <c r="A49" s="19">
        <v>499</v>
      </c>
      <c r="B49" s="19" t="s">
        <v>238</v>
      </c>
      <c r="C49" s="19" t="s">
        <v>198</v>
      </c>
      <c r="D49" s="116">
        <v>4744683.46</v>
      </c>
      <c r="E49" s="117">
        <v>4961058.43</v>
      </c>
      <c r="F49" s="117">
        <v>684561.96</v>
      </c>
      <c r="G49" s="117">
        <v>49100</v>
      </c>
      <c r="H49" s="117">
        <v>140839.03</v>
      </c>
      <c r="I49" s="108">
        <f>(E49-F49-G49-H49)</f>
        <v>4086557.44</v>
      </c>
      <c r="J49" s="69" t="s">
        <v>1107</v>
      </c>
      <c r="K49" s="69" t="s">
        <v>1125</v>
      </c>
      <c r="L49" s="69" t="s">
        <v>1104</v>
      </c>
      <c r="M49" s="69" t="s">
        <v>1134</v>
      </c>
      <c r="N49" s="109">
        <v>638</v>
      </c>
      <c r="O49" s="69" t="s">
        <v>1107</v>
      </c>
      <c r="P49" s="69" t="s">
        <v>1107</v>
      </c>
      <c r="Q49" s="69" t="s">
        <v>1107</v>
      </c>
      <c r="R49" s="69" t="s">
        <v>1107</v>
      </c>
      <c r="S49" s="116">
        <v>657488.02</v>
      </c>
      <c r="T49" s="69">
        <v>0</v>
      </c>
      <c r="U49" s="109">
        <v>684543.71</v>
      </c>
      <c r="V49" s="108">
        <f>(S49+T49-U49)</f>
        <v>-27055.689999999944</v>
      </c>
      <c r="W49" s="69">
        <v>0</v>
      </c>
      <c r="X49" s="195">
        <f>(V49+W49)</f>
        <v>-27055.689999999944</v>
      </c>
      <c r="Y49" s="4"/>
      <c r="Z49" s="4"/>
      <c r="AA49" s="4">
        <v>0</v>
      </c>
    </row>
    <row r="50" spans="1:27" ht="20" hidden="1" customHeight="1" x14ac:dyDescent="0.3">
      <c r="A50" s="19">
        <v>101</v>
      </c>
      <c r="B50" s="19" t="s">
        <v>238</v>
      </c>
      <c r="C50" s="19" t="s">
        <v>201</v>
      </c>
      <c r="D50" s="116">
        <v>2190642.44</v>
      </c>
      <c r="E50" s="117">
        <v>2682448.46</v>
      </c>
      <c r="F50" s="62">
        <v>0</v>
      </c>
      <c r="G50" s="117">
        <v>14300.96</v>
      </c>
      <c r="H50" s="117">
        <v>59873.51</v>
      </c>
      <c r="I50" s="108">
        <f>(E50-F50-G50-H50)</f>
        <v>2608273.9900000002</v>
      </c>
      <c r="J50" s="69">
        <v>0</v>
      </c>
      <c r="K50" s="69">
        <v>0</v>
      </c>
      <c r="L50" s="69">
        <v>0</v>
      </c>
      <c r="M50" s="69">
        <v>0</v>
      </c>
      <c r="N50" s="109">
        <v>154013</v>
      </c>
      <c r="O50" s="69" t="s">
        <v>1107</v>
      </c>
      <c r="P50" s="69" t="s">
        <v>1107</v>
      </c>
      <c r="Q50" s="69" t="s">
        <v>1107</v>
      </c>
      <c r="R50" s="69" t="s">
        <v>1107</v>
      </c>
      <c r="S50" s="116">
        <v>-571644.55000000005</v>
      </c>
      <c r="T50" s="109"/>
      <c r="U50" s="152">
        <v>687496.36</v>
      </c>
      <c r="V50" s="108">
        <f>(S50+T50-U50)</f>
        <v>-1259140.9100000001</v>
      </c>
      <c r="W50" s="119">
        <v>687591.6</v>
      </c>
      <c r="X50" s="195">
        <f>(V50+W50)</f>
        <v>-571549.31000000017</v>
      </c>
      <c r="Y50" s="116">
        <v>38720.74</v>
      </c>
      <c r="Z50" s="117">
        <v>10871</v>
      </c>
      <c r="AA50" s="116">
        <v>49591.74</v>
      </c>
    </row>
    <row r="51" spans="1:27" ht="20" hidden="1" customHeight="1" x14ac:dyDescent="0.3">
      <c r="A51" s="19">
        <v>391</v>
      </c>
      <c r="B51" s="19" t="s">
        <v>238</v>
      </c>
      <c r="C51" s="19" t="s">
        <v>241</v>
      </c>
      <c r="D51" s="116">
        <v>1494388.95</v>
      </c>
      <c r="E51" s="117">
        <v>1476018.44</v>
      </c>
      <c r="F51" s="62">
        <v>0</v>
      </c>
      <c r="G51" s="62">
        <v>0</v>
      </c>
      <c r="H51" s="117">
        <v>37801.440000000002</v>
      </c>
      <c r="I51" s="108">
        <f>(E51-F51-G51-H51)</f>
        <v>1438217</v>
      </c>
      <c r="J51" s="69" t="s">
        <v>1107</v>
      </c>
      <c r="K51" s="69" t="s">
        <v>1125</v>
      </c>
      <c r="L51" s="69" t="s">
        <v>1104</v>
      </c>
      <c r="M51" s="69" t="s">
        <v>1134</v>
      </c>
      <c r="N51" s="69" t="s">
        <v>1107</v>
      </c>
      <c r="O51" s="69" t="s">
        <v>1107</v>
      </c>
      <c r="P51" s="69" t="s">
        <v>1107</v>
      </c>
      <c r="Q51" s="69" t="s">
        <v>1107</v>
      </c>
      <c r="R51" s="69" t="s">
        <v>1107</v>
      </c>
      <c r="S51" s="116">
        <v>56171.95</v>
      </c>
      <c r="T51" s="116">
        <v>247036.88</v>
      </c>
      <c r="U51" s="117">
        <v>44391.48</v>
      </c>
      <c r="V51" s="108">
        <f>(S51+T51-U51)</f>
        <v>258817.35</v>
      </c>
      <c r="W51" s="69">
        <v>0</v>
      </c>
      <c r="X51" s="195">
        <f>(V51+W51)</f>
        <v>258817.35</v>
      </c>
      <c r="Y51" s="116">
        <v>74719.45</v>
      </c>
      <c r="Z51" s="4">
        <v>0</v>
      </c>
      <c r="AA51" s="116">
        <v>333536.8</v>
      </c>
    </row>
    <row r="52" spans="1:27" ht="20" hidden="1" customHeight="1" x14ac:dyDescent="0.3">
      <c r="A52" s="19">
        <v>166</v>
      </c>
      <c r="B52" s="19" t="s">
        <v>238</v>
      </c>
      <c r="C52" s="19" t="s">
        <v>206</v>
      </c>
      <c r="D52" s="116">
        <v>3062247.72</v>
      </c>
      <c r="E52" s="117">
        <v>3411487.49</v>
      </c>
      <c r="F52" s="117">
        <v>82183.759999999995</v>
      </c>
      <c r="G52" s="117">
        <v>248164.01</v>
      </c>
      <c r="H52" s="117">
        <v>49061.79</v>
      </c>
      <c r="I52" s="108">
        <f>(E52-F52-G52-H52)</f>
        <v>3032077.9300000006</v>
      </c>
      <c r="J52" s="116">
        <v>142918.07999999999</v>
      </c>
      <c r="K52" s="69" t="s">
        <v>1125</v>
      </c>
      <c r="L52" s="69" t="s">
        <v>1104</v>
      </c>
      <c r="M52" s="109">
        <v>142918.07999999999</v>
      </c>
      <c r="N52" s="69"/>
      <c r="O52" s="69"/>
      <c r="P52" s="69"/>
      <c r="Q52" s="69"/>
      <c r="R52" s="69"/>
      <c r="S52" s="343">
        <f>(D52-I52-M52-N52-R52)</f>
        <v>-112748.29000000042</v>
      </c>
      <c r="T52" s="69">
        <v>0</v>
      </c>
      <c r="U52" s="116">
        <v>1542687.28</v>
      </c>
      <c r="V52" s="108">
        <f>(S52+T52-U52)</f>
        <v>-1655435.5700000005</v>
      </c>
      <c r="W52" s="69">
        <v>0</v>
      </c>
      <c r="X52" s="195">
        <f>(V52+W52)</f>
        <v>-1655435.5700000005</v>
      </c>
      <c r="Y52" s="116">
        <v>33430.870000000003</v>
      </c>
      <c r="Z52" s="4">
        <v>0</v>
      </c>
      <c r="AA52" s="116">
        <v>33430.870000000003</v>
      </c>
    </row>
    <row r="53" spans="1:27" ht="20" hidden="1" customHeight="1" x14ac:dyDescent="0.3">
      <c r="A53" s="19">
        <v>1518</v>
      </c>
      <c r="B53" s="19" t="s">
        <v>238</v>
      </c>
      <c r="C53" s="19" t="s">
        <v>209</v>
      </c>
      <c r="D53" s="107">
        <v>182838.98</v>
      </c>
      <c r="E53" s="109">
        <v>146543.29999999999</v>
      </c>
      <c r="F53" s="69" t="s">
        <v>1126</v>
      </c>
      <c r="G53" s="69" t="s">
        <v>1126</v>
      </c>
      <c r="H53" s="109">
        <v>3745.98</v>
      </c>
      <c r="I53" s="109">
        <v>142797.32</v>
      </c>
      <c r="J53" s="69" t="s">
        <v>1107</v>
      </c>
      <c r="K53" s="69" t="s">
        <v>1125</v>
      </c>
      <c r="L53" s="69" t="s">
        <v>1104</v>
      </c>
      <c r="M53" s="69" t="s">
        <v>1134</v>
      </c>
      <c r="N53" s="69" t="s">
        <v>1107</v>
      </c>
      <c r="O53" s="69" t="s">
        <v>1107</v>
      </c>
      <c r="P53" s="69" t="s">
        <v>1107</v>
      </c>
      <c r="Q53" s="69" t="s">
        <v>1107</v>
      </c>
      <c r="R53" s="69" t="s">
        <v>1107</v>
      </c>
      <c r="S53" s="210">
        <v>40041.660000000003</v>
      </c>
      <c r="T53" s="69" t="s">
        <v>264</v>
      </c>
      <c r="U53" s="69" t="s">
        <v>1107</v>
      </c>
      <c r="V53" s="109">
        <v>40041.660000000003</v>
      </c>
      <c r="W53" s="109">
        <v>7030.3</v>
      </c>
      <c r="X53" s="196">
        <v>47071.96</v>
      </c>
      <c r="Y53" s="116">
        <v>9141.9500000000007</v>
      </c>
      <c r="Z53" s="4">
        <v>0</v>
      </c>
      <c r="AA53" s="306">
        <f>(X53+Y53+Z53)</f>
        <v>56213.91</v>
      </c>
    </row>
    <row r="54" spans="1:27" ht="20" hidden="1" customHeight="1" x14ac:dyDescent="0.3">
      <c r="A54" s="19">
        <v>619</v>
      </c>
      <c r="B54" s="19" t="s">
        <v>238</v>
      </c>
      <c r="C54" s="19" t="s">
        <v>242</v>
      </c>
      <c r="D54" s="116">
        <v>1494388.93</v>
      </c>
      <c r="E54" s="117">
        <v>1528805.22</v>
      </c>
      <c r="F54" s="117">
        <v>24569.21</v>
      </c>
      <c r="G54" s="62" t="s">
        <v>1127</v>
      </c>
      <c r="H54" s="62" t="s">
        <v>1135</v>
      </c>
      <c r="I54" s="117">
        <v>1504236.01</v>
      </c>
      <c r="J54" s="62" t="s">
        <v>1129</v>
      </c>
      <c r="K54" s="62" t="s">
        <v>1128</v>
      </c>
      <c r="L54" s="62" t="s">
        <v>1128</v>
      </c>
      <c r="M54" s="62" t="s">
        <v>1136</v>
      </c>
      <c r="N54" s="62" t="s">
        <v>1137</v>
      </c>
      <c r="O54" s="62" t="s">
        <v>1129</v>
      </c>
      <c r="P54" s="62" t="s">
        <v>1130</v>
      </c>
      <c r="Q54" s="62" t="s">
        <v>1131</v>
      </c>
      <c r="R54" s="62" t="s">
        <v>1129</v>
      </c>
      <c r="S54" s="117">
        <v>-9847.08</v>
      </c>
      <c r="T54" s="117">
        <v>707516.04</v>
      </c>
      <c r="U54" s="118">
        <v>0</v>
      </c>
      <c r="V54" s="116">
        <v>697668.96</v>
      </c>
      <c r="W54" s="68" t="s">
        <v>1129</v>
      </c>
      <c r="X54" s="117">
        <v>697668.96</v>
      </c>
      <c r="Y54" s="117">
        <v>74719.45</v>
      </c>
      <c r="Z54" s="62" t="s">
        <v>1133</v>
      </c>
      <c r="AA54" s="117">
        <v>772388.41</v>
      </c>
    </row>
    <row r="55" spans="1:27" ht="20" hidden="1" customHeight="1" x14ac:dyDescent="0.3">
      <c r="A55" s="19">
        <v>434</v>
      </c>
      <c r="B55" s="19" t="s">
        <v>238</v>
      </c>
      <c r="C55" s="19" t="s">
        <v>216</v>
      </c>
      <c r="D55" s="116">
        <v>3126977.95</v>
      </c>
      <c r="E55" s="117">
        <v>3143111.76</v>
      </c>
      <c r="F55" s="62">
        <v>0</v>
      </c>
      <c r="G55" s="62">
        <v>0</v>
      </c>
      <c r="H55" s="62">
        <v>0</v>
      </c>
      <c r="I55" s="108">
        <f>(E55-F55-G55-H55)</f>
        <v>3143111.76</v>
      </c>
      <c r="J55" s="69" t="s">
        <v>1107</v>
      </c>
      <c r="K55" s="69" t="s">
        <v>1125</v>
      </c>
      <c r="L55" s="69" t="s">
        <v>1104</v>
      </c>
      <c r="M55" s="69" t="s">
        <v>1134</v>
      </c>
      <c r="N55" s="109">
        <v>0.01</v>
      </c>
      <c r="O55" s="69" t="s">
        <v>1107</v>
      </c>
      <c r="P55" s="69" t="s">
        <v>1107</v>
      </c>
      <c r="Q55" s="69" t="s">
        <v>1107</v>
      </c>
      <c r="R55" s="69" t="s">
        <v>1107</v>
      </c>
      <c r="S55" s="116">
        <v>-16133.82</v>
      </c>
      <c r="T55" s="109">
        <v>0</v>
      </c>
      <c r="U55" s="119">
        <v>1256016.56</v>
      </c>
      <c r="V55" s="108">
        <f>(S55+T55-U55)</f>
        <v>-1272150.3800000001</v>
      </c>
      <c r="W55" s="109">
        <v>336497.46</v>
      </c>
      <c r="X55" s="195">
        <f>(V55+W55)</f>
        <v>-935652.92000000016</v>
      </c>
      <c r="Y55" s="116">
        <v>156348.9</v>
      </c>
      <c r="Z55" s="62" t="s">
        <v>1133</v>
      </c>
      <c r="AA55" s="116">
        <v>156348.9</v>
      </c>
    </row>
    <row r="56" spans="1:27" ht="20" hidden="1" customHeight="1" x14ac:dyDescent="0.3">
      <c r="A56" s="19">
        <v>231</v>
      </c>
      <c r="B56" s="19" t="s">
        <v>238</v>
      </c>
      <c r="C56" s="19" t="s">
        <v>219</v>
      </c>
      <c r="D56" s="116">
        <v>572659.56999999995</v>
      </c>
      <c r="E56" s="117">
        <v>445896.97</v>
      </c>
      <c r="F56" s="62">
        <v>0</v>
      </c>
      <c r="G56" s="62">
        <v>0</v>
      </c>
      <c r="H56" s="117">
        <v>23105.85</v>
      </c>
      <c r="I56" s="108">
        <f>(E56-F56-G56-H56)</f>
        <v>422791.12</v>
      </c>
      <c r="J56" s="69">
        <v>0</v>
      </c>
      <c r="K56" s="69">
        <v>0</v>
      </c>
      <c r="L56" s="69">
        <v>0</v>
      </c>
      <c r="M56" s="69">
        <v>0</v>
      </c>
      <c r="N56" s="69" t="s">
        <v>1107</v>
      </c>
      <c r="O56" s="69" t="s">
        <v>1107</v>
      </c>
      <c r="P56" s="69" t="s">
        <v>1107</v>
      </c>
      <c r="Q56" s="69" t="s">
        <v>1107</v>
      </c>
      <c r="R56" s="69" t="s">
        <v>1107</v>
      </c>
      <c r="S56" s="210">
        <v>149868.45000000001</v>
      </c>
      <c r="T56" s="116">
        <v>26286.400000000001</v>
      </c>
      <c r="U56" s="117">
        <v>205233.9</v>
      </c>
      <c r="V56" s="108">
        <f>(S56+T56-U56)</f>
        <v>-29079.049999999988</v>
      </c>
      <c r="W56" s="109">
        <v>6997.25</v>
      </c>
      <c r="X56" s="195">
        <f>(V56+W56)</f>
        <v>-22081.799999999988</v>
      </c>
      <c r="Y56" s="116">
        <v>23632.98</v>
      </c>
      <c r="Z56" s="4"/>
      <c r="AA56" s="116">
        <v>23632.98</v>
      </c>
    </row>
    <row r="57" spans="1:27" ht="20" hidden="1" customHeight="1" x14ac:dyDescent="0.3">
      <c r="A57" s="19">
        <v>2098</v>
      </c>
      <c r="B57" s="19" t="s">
        <v>238</v>
      </c>
      <c r="C57" s="19" t="s">
        <v>225</v>
      </c>
      <c r="D57" s="107">
        <v>115241.91</v>
      </c>
      <c r="E57" s="109">
        <v>103000</v>
      </c>
      <c r="F57" s="69" t="s">
        <v>1126</v>
      </c>
      <c r="G57" s="69" t="s">
        <v>1126</v>
      </c>
      <c r="H57" s="69" t="s">
        <v>1138</v>
      </c>
      <c r="I57" s="109">
        <v>103000</v>
      </c>
      <c r="J57" s="69" t="s">
        <v>1107</v>
      </c>
      <c r="K57" s="69" t="s">
        <v>1125</v>
      </c>
      <c r="L57" s="69" t="s">
        <v>1104</v>
      </c>
      <c r="M57" s="69" t="s">
        <v>1134</v>
      </c>
      <c r="N57" s="69" t="s">
        <v>1107</v>
      </c>
      <c r="O57" s="69" t="s">
        <v>1107</v>
      </c>
      <c r="P57" s="69" t="s">
        <v>1107</v>
      </c>
      <c r="Q57" s="69" t="s">
        <v>1107</v>
      </c>
      <c r="R57" s="69" t="s">
        <v>1107</v>
      </c>
      <c r="S57" s="210">
        <v>12241.91</v>
      </c>
      <c r="T57" s="69" t="s">
        <v>264</v>
      </c>
      <c r="U57" s="69" t="s">
        <v>1107</v>
      </c>
      <c r="V57" s="109">
        <v>12241.91</v>
      </c>
      <c r="W57" s="69" t="s">
        <v>264</v>
      </c>
      <c r="X57" s="196">
        <v>12241.91</v>
      </c>
      <c r="Y57" s="116">
        <v>5762.09</v>
      </c>
      <c r="Z57" s="4"/>
      <c r="AA57" s="306">
        <f>(X57+Y57+Z57)</f>
        <v>18004</v>
      </c>
    </row>
    <row r="58" spans="1:27" ht="20" hidden="1" customHeight="1" x14ac:dyDescent="0.3">
      <c r="A58" s="19">
        <v>2378</v>
      </c>
      <c r="B58" s="19" t="s">
        <v>243</v>
      </c>
      <c r="C58" s="19" t="s">
        <v>182</v>
      </c>
      <c r="D58" s="284">
        <v>181564.38</v>
      </c>
      <c r="E58" s="284">
        <v>89897.53</v>
      </c>
      <c r="F58" s="284">
        <v>0</v>
      </c>
      <c r="G58" s="284">
        <v>0</v>
      </c>
      <c r="H58" s="284">
        <v>0</v>
      </c>
      <c r="I58" s="284">
        <f>E58-F58-G58-H58</f>
        <v>89897.53</v>
      </c>
      <c r="J58" s="284">
        <v>0</v>
      </c>
      <c r="K58" s="284">
        <v>94521.44</v>
      </c>
      <c r="L58" s="284">
        <v>0</v>
      </c>
      <c r="M58" s="284">
        <f>SUM(J58:L58)</f>
        <v>94521.44</v>
      </c>
      <c r="N58" s="284">
        <v>0</v>
      </c>
      <c r="O58" s="284">
        <v>0</v>
      </c>
      <c r="P58" s="284">
        <v>0</v>
      </c>
      <c r="Q58" s="284">
        <v>0</v>
      </c>
      <c r="R58" s="284">
        <f>SUM(O58:Q58)</f>
        <v>0</v>
      </c>
      <c r="S58" s="284">
        <f>D58-I58-N58-R58</f>
        <v>91666.85</v>
      </c>
      <c r="T58" s="284">
        <v>0</v>
      </c>
      <c r="U58" s="284">
        <v>0</v>
      </c>
      <c r="V58" s="284">
        <f>+S58+T58-U58</f>
        <v>91666.85</v>
      </c>
      <c r="W58" s="284">
        <v>0</v>
      </c>
      <c r="X58" s="284">
        <f>+V58-W58</f>
        <v>91666.85</v>
      </c>
      <c r="Y58" s="301">
        <v>0</v>
      </c>
      <c r="Z58" s="301">
        <v>0</v>
      </c>
      <c r="AA58" s="301">
        <f>+X58+Y58+Z58</f>
        <v>91666.85</v>
      </c>
    </row>
    <row r="59" spans="1:27" ht="20" hidden="1" customHeight="1" x14ac:dyDescent="0.3">
      <c r="A59" s="19">
        <v>362</v>
      </c>
      <c r="B59" s="19" t="s">
        <v>243</v>
      </c>
      <c r="C59" s="19" t="s">
        <v>188</v>
      </c>
      <c r="D59" s="302">
        <v>16525411.130000001</v>
      </c>
      <c r="E59" s="302">
        <v>11458068.810000001</v>
      </c>
      <c r="F59" s="302">
        <v>734147.61</v>
      </c>
      <c r="G59" s="302">
        <v>0</v>
      </c>
      <c r="H59" s="302">
        <v>474112.88</v>
      </c>
      <c r="I59" s="302">
        <v>10249808.32</v>
      </c>
      <c r="J59" s="302">
        <v>1844702.72</v>
      </c>
      <c r="K59" s="302">
        <v>4951631.0999999996</v>
      </c>
      <c r="L59" s="302">
        <v>0</v>
      </c>
      <c r="M59" s="302">
        <v>6796333.8199999994</v>
      </c>
      <c r="N59" s="302">
        <v>14024533.869999999</v>
      </c>
      <c r="O59" s="302">
        <v>0</v>
      </c>
      <c r="P59" s="302">
        <v>0</v>
      </c>
      <c r="Q59" s="302">
        <v>0</v>
      </c>
      <c r="R59" s="302">
        <v>0</v>
      </c>
      <c r="S59" s="284">
        <v>-14545264.879999999</v>
      </c>
      <c r="T59" s="302"/>
      <c r="U59" s="302">
        <v>-1364034.5600000001</v>
      </c>
      <c r="V59" s="302">
        <v>-13181230.319999998</v>
      </c>
      <c r="W59" s="302">
        <v>19970655.879999999</v>
      </c>
      <c r="X59" s="302">
        <v>-6789425.5600000005</v>
      </c>
      <c r="Y59" s="301">
        <v>0</v>
      </c>
      <c r="Z59" s="301">
        <v>0</v>
      </c>
      <c r="AA59" s="250">
        <f>+X59+Y59+Z59</f>
        <v>-6789425.5600000005</v>
      </c>
    </row>
    <row r="60" spans="1:27" ht="20" hidden="1" customHeight="1" x14ac:dyDescent="0.3">
      <c r="A60" s="19">
        <v>297</v>
      </c>
      <c r="B60" s="19" t="s">
        <v>243</v>
      </c>
      <c r="C60" s="19" t="s">
        <v>191</v>
      </c>
      <c r="D60" s="284">
        <v>1656633.28</v>
      </c>
      <c r="E60" s="284">
        <v>1573923.8599999999</v>
      </c>
      <c r="F60" s="284">
        <v>35066.86</v>
      </c>
      <c r="G60" s="284">
        <v>4795.3999999999996</v>
      </c>
      <c r="H60" s="284">
        <v>65780.070000000007</v>
      </c>
      <c r="I60" s="284">
        <v>1468281.5299999998</v>
      </c>
      <c r="J60" s="284">
        <v>483050</v>
      </c>
      <c r="K60" s="284">
        <v>0</v>
      </c>
      <c r="L60" s="284">
        <v>0</v>
      </c>
      <c r="M60" s="284">
        <v>483050</v>
      </c>
      <c r="N60" s="284">
        <v>0</v>
      </c>
      <c r="O60" s="284">
        <v>0</v>
      </c>
      <c r="P60" s="284">
        <v>0</v>
      </c>
      <c r="Q60" s="284">
        <v>0</v>
      </c>
      <c r="R60" s="284">
        <v>0</v>
      </c>
      <c r="S60" s="284">
        <v>188351.75000000023</v>
      </c>
      <c r="T60" s="284">
        <v>0</v>
      </c>
      <c r="U60" s="284">
        <v>0</v>
      </c>
      <c r="V60" s="284">
        <v>188351.75000000023</v>
      </c>
      <c r="W60" s="284">
        <v>0</v>
      </c>
      <c r="X60" s="284">
        <v>188351.75000000023</v>
      </c>
      <c r="Y60" s="301">
        <v>0</v>
      </c>
      <c r="Z60" s="301">
        <v>0</v>
      </c>
      <c r="AA60" s="301">
        <v>188351.75000000023</v>
      </c>
    </row>
    <row r="61" spans="1:27" ht="20" hidden="1" customHeight="1" x14ac:dyDescent="0.3">
      <c r="A61" s="19">
        <v>500</v>
      </c>
      <c r="B61" s="19" t="s">
        <v>243</v>
      </c>
      <c r="C61" s="19" t="s">
        <v>198</v>
      </c>
      <c r="D61" s="302">
        <v>12914993.9</v>
      </c>
      <c r="E61" s="302">
        <v>14919219.199999999</v>
      </c>
      <c r="F61" s="302">
        <v>181234.41</v>
      </c>
      <c r="G61" s="302">
        <v>0</v>
      </c>
      <c r="H61" s="302">
        <v>347911.49</v>
      </c>
      <c r="I61" s="302">
        <v>14390073.299999999</v>
      </c>
      <c r="J61" s="302">
        <v>316609.99</v>
      </c>
      <c r="K61" s="302">
        <v>0</v>
      </c>
      <c r="L61" s="302">
        <v>0</v>
      </c>
      <c r="M61" s="302">
        <v>316609.99</v>
      </c>
      <c r="N61" s="302">
        <v>2799.84</v>
      </c>
      <c r="O61" s="302">
        <v>0</v>
      </c>
      <c r="P61" s="302">
        <v>0</v>
      </c>
      <c r="Q61" s="302">
        <v>0</v>
      </c>
      <c r="R61" s="302">
        <v>0</v>
      </c>
      <c r="S61" s="284">
        <v>-1477879.2399999986</v>
      </c>
      <c r="T61" s="302"/>
      <c r="U61" s="302">
        <v>-303390.42</v>
      </c>
      <c r="V61" s="302">
        <v>-1174488.8199999987</v>
      </c>
      <c r="W61" s="302">
        <v>1399227.99</v>
      </c>
      <c r="X61" s="302">
        <v>-2573716.8099999987</v>
      </c>
      <c r="Y61" s="301"/>
      <c r="Z61" s="301">
        <v>0</v>
      </c>
      <c r="AA61" s="301">
        <v>-2573716.8099999987</v>
      </c>
    </row>
    <row r="62" spans="1:27" ht="20" hidden="1" customHeight="1" x14ac:dyDescent="0.3">
      <c r="A62" s="19">
        <v>102</v>
      </c>
      <c r="B62" s="19" t="s">
        <v>243</v>
      </c>
      <c r="C62" s="19" t="s">
        <v>201</v>
      </c>
      <c r="D62" s="302">
        <v>5408823.1900000004</v>
      </c>
      <c r="E62" s="302">
        <v>5433523.7999999998</v>
      </c>
      <c r="F62" s="302" t="s">
        <v>1133</v>
      </c>
      <c r="G62" s="302" t="s">
        <v>1127</v>
      </c>
      <c r="H62" s="302">
        <v>109140.15</v>
      </c>
      <c r="I62" s="302">
        <v>5324383.6500000004</v>
      </c>
      <c r="J62" s="302">
        <v>112521.02</v>
      </c>
      <c r="K62" s="302" t="s">
        <v>1128</v>
      </c>
      <c r="L62" s="302" t="s">
        <v>1128</v>
      </c>
      <c r="M62" s="302">
        <v>112521.02</v>
      </c>
      <c r="N62" s="302">
        <v>109432.83</v>
      </c>
      <c r="O62" s="302" t="s">
        <v>1129</v>
      </c>
      <c r="P62" s="302" t="s">
        <v>1130</v>
      </c>
      <c r="Q62" s="302" t="s">
        <v>1131</v>
      </c>
      <c r="R62" s="302" t="s">
        <v>1129</v>
      </c>
      <c r="S62" s="284">
        <v>-137514.31</v>
      </c>
      <c r="T62" s="302"/>
      <c r="U62" s="302"/>
      <c r="V62" s="302">
        <v>-137514.31</v>
      </c>
      <c r="W62" s="302">
        <v>2500</v>
      </c>
      <c r="X62" s="302">
        <v>-135014.31</v>
      </c>
      <c r="Y62" s="301" t="s">
        <v>1139</v>
      </c>
      <c r="Z62" s="301">
        <v>106932.83</v>
      </c>
      <c r="AA62" s="301">
        <v>-28081.48</v>
      </c>
    </row>
    <row r="63" spans="1:27" ht="20" hidden="1" customHeight="1" x14ac:dyDescent="0.3">
      <c r="A63" s="19">
        <v>167</v>
      </c>
      <c r="B63" s="19" t="s">
        <v>243</v>
      </c>
      <c r="C63" s="19" t="s">
        <v>206</v>
      </c>
      <c r="D63" s="20">
        <v>6360132.8399999999</v>
      </c>
      <c r="E63" s="20">
        <v>7281086.3099999996</v>
      </c>
      <c r="F63" s="20">
        <v>6596.58</v>
      </c>
      <c r="G63" s="20">
        <v>946589.98</v>
      </c>
      <c r="H63" s="20">
        <v>112796.89</v>
      </c>
      <c r="I63" s="20">
        <v>6215102.8600000003</v>
      </c>
      <c r="J63" s="20">
        <v>0</v>
      </c>
      <c r="K63" s="20">
        <v>0</v>
      </c>
      <c r="L63" s="20">
        <v>0</v>
      </c>
      <c r="M63" s="20">
        <v>0</v>
      </c>
      <c r="N63" s="20">
        <v>63500</v>
      </c>
      <c r="O63" s="20">
        <v>0</v>
      </c>
      <c r="P63" s="20">
        <v>0</v>
      </c>
      <c r="Q63" s="20">
        <v>0</v>
      </c>
      <c r="R63" s="20">
        <v>0</v>
      </c>
      <c r="S63" s="20">
        <v>81529.979999999516</v>
      </c>
      <c r="T63" s="20"/>
      <c r="U63" s="20"/>
      <c r="V63" s="20">
        <v>81529.979999999516</v>
      </c>
      <c r="W63" s="20">
        <v>4000</v>
      </c>
      <c r="X63" s="20">
        <v>85529.979999999516</v>
      </c>
      <c r="Y63" s="252">
        <v>0</v>
      </c>
      <c r="Z63" s="252">
        <v>59500</v>
      </c>
      <c r="AA63" s="252">
        <v>145029.97999999952</v>
      </c>
    </row>
    <row r="64" spans="1:27" ht="20" hidden="1" customHeight="1" x14ac:dyDescent="0.3">
      <c r="A64" s="19">
        <v>1718</v>
      </c>
      <c r="B64" s="19" t="s">
        <v>243</v>
      </c>
      <c r="C64" s="19" t="s">
        <v>209</v>
      </c>
      <c r="D64" s="303">
        <v>294413.62</v>
      </c>
      <c r="E64" s="303">
        <v>687515.73</v>
      </c>
      <c r="F64" s="303">
        <v>0</v>
      </c>
      <c r="G64" s="303">
        <v>0</v>
      </c>
      <c r="H64" s="303">
        <v>15739.96</v>
      </c>
      <c r="I64" s="303">
        <v>671775.77</v>
      </c>
      <c r="J64" s="303">
        <v>0</v>
      </c>
      <c r="K64" s="303">
        <v>0</v>
      </c>
      <c r="L64" s="303">
        <v>20000</v>
      </c>
      <c r="M64" s="303">
        <v>20000</v>
      </c>
      <c r="N64" s="303">
        <v>0</v>
      </c>
      <c r="O64" s="303">
        <v>0</v>
      </c>
      <c r="P64" s="303">
        <v>0</v>
      </c>
      <c r="Q64" s="303">
        <v>0</v>
      </c>
      <c r="R64" s="303">
        <v>0</v>
      </c>
      <c r="S64" s="284">
        <v>-377362.15</v>
      </c>
      <c r="T64" s="303"/>
      <c r="U64" s="303"/>
      <c r="V64" s="303">
        <v>-377362.15</v>
      </c>
      <c r="W64" s="303"/>
      <c r="X64" s="303">
        <v>-377362.15</v>
      </c>
      <c r="Y64" s="252">
        <v>0</v>
      </c>
      <c r="Z64" s="252">
        <v>0</v>
      </c>
      <c r="AA64" s="252">
        <f>+X64+Y64+Z64</f>
        <v>-377362.15</v>
      </c>
    </row>
    <row r="65" spans="1:40" ht="20" hidden="1" customHeight="1" x14ac:dyDescent="0.3">
      <c r="A65" s="19">
        <v>435</v>
      </c>
      <c r="B65" s="19" t="s">
        <v>243</v>
      </c>
      <c r="C65" s="19" t="s">
        <v>216</v>
      </c>
      <c r="D65" s="284">
        <v>15639590</v>
      </c>
      <c r="E65" s="284">
        <v>17011280.390000001</v>
      </c>
      <c r="F65" s="284">
        <v>741279.87</v>
      </c>
      <c r="G65" s="284">
        <v>0</v>
      </c>
      <c r="H65" s="284">
        <v>433569.42</v>
      </c>
      <c r="I65" s="284">
        <f>E65-F65-G65-H65</f>
        <v>15836431.100000001</v>
      </c>
      <c r="J65" s="284">
        <v>649265.27</v>
      </c>
      <c r="K65" s="284">
        <v>0</v>
      </c>
      <c r="L65" s="284">
        <v>0</v>
      </c>
      <c r="M65" s="284">
        <f>SUM(J65:L65)</f>
        <v>649265.27</v>
      </c>
      <c r="N65" s="284"/>
      <c r="O65" s="284">
        <v>0</v>
      </c>
      <c r="P65" s="284">
        <v>0</v>
      </c>
      <c r="Q65" s="284">
        <v>0</v>
      </c>
      <c r="R65" s="284">
        <f>SUM(O65:Q65)</f>
        <v>0</v>
      </c>
      <c r="S65" s="284">
        <f>D65-I65-N65-R65</f>
        <v>-196841.10000000149</v>
      </c>
      <c r="T65" s="284"/>
      <c r="U65" s="284">
        <v>-236559.79</v>
      </c>
      <c r="V65" s="284">
        <f>+S65+T65-U65</f>
        <v>39718.689999998518</v>
      </c>
      <c r="W65" s="79">
        <v>1317294.1599999999</v>
      </c>
      <c r="X65" s="284">
        <f>+V65-W65</f>
        <v>-1277575.4700000014</v>
      </c>
      <c r="Y65" s="301">
        <v>0</v>
      </c>
      <c r="Z65" s="301">
        <v>0</v>
      </c>
      <c r="AA65" s="301">
        <f>+X65+Y65+Z65</f>
        <v>-1277575.4700000014</v>
      </c>
    </row>
    <row r="66" spans="1:40" ht="20" hidden="1" customHeight="1" x14ac:dyDescent="0.3">
      <c r="A66" s="19">
        <v>232</v>
      </c>
      <c r="B66" s="19" t="s">
        <v>243</v>
      </c>
      <c r="C66" s="19" t="s">
        <v>219</v>
      </c>
      <c r="D66" s="284">
        <v>1901791.34</v>
      </c>
      <c r="E66" s="284">
        <v>1207938.3600000001</v>
      </c>
      <c r="F66" s="284">
        <v>23181.07</v>
      </c>
      <c r="G66" s="284">
        <v>0</v>
      </c>
      <c r="H66" s="284">
        <v>57086</v>
      </c>
      <c r="I66" s="284">
        <f>E66-F66-G66-H66</f>
        <v>1127671.29</v>
      </c>
      <c r="J66" s="284">
        <v>61498</v>
      </c>
      <c r="K66" s="284">
        <v>0</v>
      </c>
      <c r="L66" s="284">
        <v>0</v>
      </c>
      <c r="M66" s="284">
        <f>J66+K66+L66</f>
        <v>61498</v>
      </c>
      <c r="N66" s="284">
        <v>0</v>
      </c>
      <c r="O66" s="284">
        <v>0</v>
      </c>
      <c r="P66" s="284">
        <v>0</v>
      </c>
      <c r="Q66" s="284">
        <v>0</v>
      </c>
      <c r="R66" s="284">
        <f>O66+P66+Q66</f>
        <v>0</v>
      </c>
      <c r="S66" s="284">
        <f>D66-I66-M66-N66-R66</f>
        <v>712622.05</v>
      </c>
      <c r="T66" s="284">
        <v>0</v>
      </c>
      <c r="U66" s="284">
        <v>-301528.38</v>
      </c>
      <c r="V66" s="284">
        <f>+S66+T66+U66</f>
        <v>411093.67000000004</v>
      </c>
      <c r="W66" s="284">
        <v>6997.25</v>
      </c>
      <c r="X66" s="284">
        <f>+V66-W66</f>
        <v>404096.42000000004</v>
      </c>
      <c r="Y66" s="301">
        <v>5000.01</v>
      </c>
      <c r="Z66" s="301">
        <v>0</v>
      </c>
      <c r="AA66" s="250">
        <f>X66+Y66+Z66</f>
        <v>409096.43000000005</v>
      </c>
    </row>
    <row r="67" spans="1:40" ht="20" hidden="1" customHeight="1" x14ac:dyDescent="0.3">
      <c r="A67" s="19">
        <v>2379</v>
      </c>
      <c r="B67" s="19" t="s">
        <v>243</v>
      </c>
      <c r="C67" s="19" t="s">
        <v>225</v>
      </c>
      <c r="D67" s="284">
        <v>310072.40000000002</v>
      </c>
      <c r="E67" s="284">
        <v>140901.42000000001</v>
      </c>
      <c r="F67" s="284">
        <v>0</v>
      </c>
      <c r="G67" s="284">
        <v>0</v>
      </c>
      <c r="H67" s="284">
        <v>0</v>
      </c>
      <c r="I67" s="284">
        <f>E67-F67-G67-H67</f>
        <v>140901.42000000001</v>
      </c>
      <c r="J67" s="284">
        <v>0</v>
      </c>
      <c r="K67" s="284">
        <v>0</v>
      </c>
      <c r="L67" s="284">
        <v>0</v>
      </c>
      <c r="M67" s="284">
        <f>SUM(J67:L67)</f>
        <v>0</v>
      </c>
      <c r="N67" s="284">
        <v>0</v>
      </c>
      <c r="O67" s="284">
        <v>0</v>
      </c>
      <c r="P67" s="284">
        <v>0</v>
      </c>
      <c r="Q67" s="284">
        <v>0</v>
      </c>
      <c r="R67" s="284">
        <f>SUM(O67:Q67)</f>
        <v>0</v>
      </c>
      <c r="S67" s="284">
        <f>D67-I67-N67-R67</f>
        <v>169170.98</v>
      </c>
      <c r="T67" s="284">
        <v>0</v>
      </c>
      <c r="U67" s="284">
        <v>0</v>
      </c>
      <c r="V67" s="284">
        <f>+S67+T67-U67</f>
        <v>169170.98</v>
      </c>
      <c r="W67" s="284">
        <v>0</v>
      </c>
      <c r="X67" s="284">
        <f>+V67-W67</f>
        <v>169170.98</v>
      </c>
      <c r="Y67" s="301">
        <v>0</v>
      </c>
      <c r="Z67" s="301">
        <v>0</v>
      </c>
      <c r="AA67" s="301">
        <f>+X67+Y67+Z67</f>
        <v>169170.98</v>
      </c>
    </row>
    <row r="68" spans="1:40" ht="20" hidden="1" customHeight="1" x14ac:dyDescent="0.3">
      <c r="A68" s="19">
        <v>1978</v>
      </c>
      <c r="B68" s="19" t="s">
        <v>248</v>
      </c>
      <c r="C68" s="19" t="s">
        <v>182</v>
      </c>
      <c r="D68" s="346">
        <v>33231.949999999997</v>
      </c>
      <c r="E68" s="348">
        <v>20528.21</v>
      </c>
      <c r="F68" s="347">
        <v>0</v>
      </c>
      <c r="G68" s="347">
        <v>0</v>
      </c>
      <c r="H68" s="347">
        <v>0</v>
      </c>
      <c r="I68" s="20">
        <f t="shared" si="5"/>
        <v>20528.21</v>
      </c>
      <c r="J68" s="20">
        <v>0</v>
      </c>
      <c r="K68" s="346">
        <v>17330.400000000001</v>
      </c>
      <c r="L68" s="20">
        <v>0</v>
      </c>
      <c r="M68" s="20">
        <f>J68+K68+L68</f>
        <v>17330.400000000001</v>
      </c>
      <c r="N68" s="20">
        <v>0</v>
      </c>
      <c r="O68" s="20">
        <v>0</v>
      </c>
      <c r="P68" s="20">
        <v>0</v>
      </c>
      <c r="Q68" s="20">
        <v>0</v>
      </c>
      <c r="R68" s="20">
        <f t="shared" si="7"/>
        <v>0</v>
      </c>
      <c r="S68" s="20">
        <f t="shared" si="8"/>
        <v>-4626.6600000000035</v>
      </c>
      <c r="T68" s="20"/>
      <c r="U68" s="20"/>
      <c r="V68" s="20">
        <f t="shared" si="9"/>
        <v>-4626.6600000000035</v>
      </c>
      <c r="W68" s="346">
        <v>776.56</v>
      </c>
      <c r="X68" s="190">
        <f>(V68+W68)</f>
        <v>-3850.1000000000035</v>
      </c>
      <c r="Y68" s="4">
        <v>0</v>
      </c>
      <c r="Z68" s="4">
        <v>0</v>
      </c>
      <c r="AA68" s="116">
        <v>-3850.1</v>
      </c>
    </row>
    <row r="69" spans="1:40" ht="20" hidden="1" customHeight="1" x14ac:dyDescent="0.3">
      <c r="A69" s="19">
        <v>365</v>
      </c>
      <c r="B69" s="19" t="s">
        <v>248</v>
      </c>
      <c r="C69" s="19" t="s">
        <v>188</v>
      </c>
      <c r="D69" s="116">
        <v>27383658.370000001</v>
      </c>
      <c r="E69" s="349">
        <v>36918377.43</v>
      </c>
      <c r="F69" s="119">
        <v>282145.73</v>
      </c>
      <c r="G69" s="62">
        <v>0</v>
      </c>
      <c r="H69" s="62">
        <v>0</v>
      </c>
      <c r="I69" s="20">
        <f t="shared" si="5"/>
        <v>36636231.700000003</v>
      </c>
      <c r="J69" s="119">
        <v>4046068.1</v>
      </c>
      <c r="K69" s="20">
        <v>0</v>
      </c>
      <c r="L69" s="20">
        <v>0</v>
      </c>
      <c r="M69" s="20">
        <f>J69+K69+L69</f>
        <v>4046068.1</v>
      </c>
      <c r="N69" s="117">
        <v>18937474.260000002</v>
      </c>
      <c r="O69" s="20">
        <v>0</v>
      </c>
      <c r="P69" s="20">
        <v>0</v>
      </c>
      <c r="Q69" s="20">
        <v>0</v>
      </c>
      <c r="R69" s="20">
        <f t="shared" si="7"/>
        <v>0</v>
      </c>
      <c r="S69" s="20">
        <f t="shared" si="8"/>
        <v>-32236115.690000005</v>
      </c>
      <c r="T69" s="349">
        <v>8631014.0999999996</v>
      </c>
      <c r="U69" s="349">
        <v>8143330.79</v>
      </c>
      <c r="V69" s="20">
        <f t="shared" si="9"/>
        <v>-31748432.380000003</v>
      </c>
      <c r="W69" s="119">
        <v>33661677.270000003</v>
      </c>
      <c r="X69" s="190">
        <f>(V69+W69)</f>
        <v>1913244.8900000006</v>
      </c>
      <c r="Y69" s="116">
        <v>2648306.75</v>
      </c>
      <c r="Z69" s="117">
        <v>19537200</v>
      </c>
      <c r="AA69" s="305">
        <f>(X69+Y69+Z69)</f>
        <v>24098751.640000001</v>
      </c>
    </row>
    <row r="70" spans="1:40" ht="20" hidden="1" customHeight="1" x14ac:dyDescent="0.3">
      <c r="A70" s="19">
        <v>300</v>
      </c>
      <c r="B70" s="19" t="s">
        <v>248</v>
      </c>
      <c r="C70" s="19" t="s">
        <v>191</v>
      </c>
      <c r="D70" s="116">
        <v>66463.92</v>
      </c>
      <c r="E70" s="117">
        <v>374456.26</v>
      </c>
      <c r="F70" s="62">
        <v>0</v>
      </c>
      <c r="G70" s="62"/>
      <c r="H70" s="62"/>
      <c r="I70" s="20">
        <f t="shared" si="5"/>
        <v>374456.26</v>
      </c>
      <c r="J70" s="20">
        <v>0</v>
      </c>
      <c r="K70" s="20">
        <v>0</v>
      </c>
      <c r="L70" s="20">
        <v>0</v>
      </c>
      <c r="M70" s="20">
        <f>J70+K70+L70</f>
        <v>0</v>
      </c>
      <c r="N70" s="20">
        <v>0</v>
      </c>
      <c r="O70" s="20">
        <v>0</v>
      </c>
      <c r="P70" s="20">
        <v>0</v>
      </c>
      <c r="Q70" s="20">
        <v>0</v>
      </c>
      <c r="R70" s="20">
        <f t="shared" si="7"/>
        <v>0</v>
      </c>
      <c r="S70" s="20">
        <f t="shared" si="8"/>
        <v>-307992.34000000003</v>
      </c>
      <c r="T70" s="20"/>
      <c r="U70" s="116">
        <v>-7706312.1200000001</v>
      </c>
      <c r="V70" s="117">
        <v>-8014304.46</v>
      </c>
      <c r="W70" s="117">
        <v>335445.82</v>
      </c>
      <c r="X70" s="117">
        <v>-7678858.6399999997</v>
      </c>
      <c r="Y70" s="62" t="s">
        <v>1132</v>
      </c>
      <c r="Z70" s="62" t="s">
        <v>1133</v>
      </c>
      <c r="AA70" s="117">
        <v>-7678858.6399999997</v>
      </c>
    </row>
    <row r="71" spans="1:40" ht="20" hidden="1" customHeight="1" x14ac:dyDescent="0.3">
      <c r="A71" s="19">
        <v>738</v>
      </c>
      <c r="B71" s="19" t="s">
        <v>248</v>
      </c>
      <c r="C71" s="19" t="s">
        <v>252</v>
      </c>
      <c r="D71" s="116">
        <v>2748827.47</v>
      </c>
      <c r="E71" s="117">
        <v>2430250.4700000002</v>
      </c>
      <c r="F71" s="62" t="s">
        <v>1140</v>
      </c>
      <c r="G71" s="117">
        <v>124436.79</v>
      </c>
      <c r="H71" s="62" t="s">
        <v>1139</v>
      </c>
      <c r="I71" s="117">
        <v>2305813.6800000002</v>
      </c>
      <c r="J71" s="62" t="s">
        <v>1141</v>
      </c>
      <c r="K71" s="62" t="s">
        <v>1139</v>
      </c>
      <c r="L71" s="62" t="s">
        <v>1139</v>
      </c>
      <c r="M71" s="62" t="s">
        <v>1141</v>
      </c>
      <c r="N71" s="62" t="s">
        <v>1140</v>
      </c>
      <c r="O71" s="62" t="s">
        <v>1139</v>
      </c>
      <c r="P71" s="62" t="s">
        <v>1139</v>
      </c>
      <c r="Q71" s="62" t="s">
        <v>1139</v>
      </c>
      <c r="R71" s="62" t="s">
        <v>1139</v>
      </c>
      <c r="S71" s="117">
        <v>443013.79</v>
      </c>
      <c r="T71" s="117">
        <v>59636.800000000003</v>
      </c>
      <c r="U71" s="117">
        <v>291524.78000000003</v>
      </c>
      <c r="V71" s="116">
        <v>211125.81</v>
      </c>
      <c r="W71" s="62" t="s">
        <v>1139</v>
      </c>
      <c r="X71" s="117">
        <v>211125.81</v>
      </c>
      <c r="Y71" s="117">
        <v>166159.78</v>
      </c>
      <c r="Z71" s="62" t="s">
        <v>1142</v>
      </c>
      <c r="AA71" s="117">
        <v>377285.59</v>
      </c>
    </row>
    <row r="72" spans="1:40" ht="20" hidden="1" customHeight="1" x14ac:dyDescent="0.3">
      <c r="A72" s="19">
        <v>503</v>
      </c>
      <c r="B72" s="19" t="s">
        <v>248</v>
      </c>
      <c r="C72" s="19" t="s">
        <v>198</v>
      </c>
      <c r="D72" s="116">
        <v>9117831.2699999996</v>
      </c>
      <c r="E72" s="117">
        <v>8377448.9900000002</v>
      </c>
      <c r="F72" s="117">
        <v>312752.36</v>
      </c>
      <c r="G72" s="62" t="s">
        <v>1127</v>
      </c>
      <c r="H72" s="62" t="s">
        <v>1135</v>
      </c>
      <c r="I72" s="117">
        <v>8064696.6299999999</v>
      </c>
      <c r="J72" s="117">
        <v>925749.99</v>
      </c>
      <c r="K72" s="62" t="s">
        <v>1128</v>
      </c>
      <c r="L72" s="62" t="s">
        <v>1128</v>
      </c>
      <c r="M72" s="117">
        <v>925749.99</v>
      </c>
      <c r="N72" s="117">
        <v>175000</v>
      </c>
      <c r="O72" s="62" t="s">
        <v>1129</v>
      </c>
      <c r="P72" s="62" t="s">
        <v>1130</v>
      </c>
      <c r="Q72" s="62" t="s">
        <v>1131</v>
      </c>
      <c r="R72" s="62" t="s">
        <v>1129</v>
      </c>
      <c r="S72" s="117">
        <v>-47615.35</v>
      </c>
      <c r="T72" s="62" t="s">
        <v>1127</v>
      </c>
      <c r="U72" s="117">
        <v>-499194.92</v>
      </c>
      <c r="V72" s="117">
        <v>-546810.27</v>
      </c>
      <c r="W72" s="117">
        <v>215350</v>
      </c>
      <c r="X72" s="117">
        <v>-331460.27</v>
      </c>
      <c r="Y72" s="62" t="s">
        <v>1132</v>
      </c>
      <c r="Z72" s="62" t="s">
        <v>1133</v>
      </c>
      <c r="AA72" s="117">
        <v>-331460.27</v>
      </c>
    </row>
    <row r="73" spans="1:40" ht="20" hidden="1" customHeight="1" x14ac:dyDescent="0.35">
      <c r="A73" s="19">
        <v>392</v>
      </c>
      <c r="B73" s="19" t="s">
        <v>248</v>
      </c>
      <c r="C73" s="19" t="s">
        <v>253</v>
      </c>
      <c r="D73" s="116">
        <v>8332397.8899999997</v>
      </c>
      <c r="E73" s="117">
        <v>9956193.2599999998</v>
      </c>
      <c r="F73" s="117">
        <v>76690.37</v>
      </c>
      <c r="G73" s="62" t="s">
        <v>1139</v>
      </c>
      <c r="H73" s="62" t="s">
        <v>1139</v>
      </c>
      <c r="I73" s="117">
        <v>9879502.8900000006</v>
      </c>
      <c r="J73" s="62" t="s">
        <v>1139</v>
      </c>
      <c r="K73" s="62" t="s">
        <v>1139</v>
      </c>
      <c r="L73" s="62" t="s">
        <v>1139</v>
      </c>
      <c r="M73" s="62" t="s">
        <v>1139</v>
      </c>
      <c r="N73" s="62" t="s">
        <v>1139</v>
      </c>
      <c r="O73" s="62" t="s">
        <v>1139</v>
      </c>
      <c r="P73" s="62" t="s">
        <v>1139</v>
      </c>
      <c r="Q73" s="62" t="s">
        <v>1139</v>
      </c>
      <c r="R73" s="62" t="s">
        <v>1139</v>
      </c>
      <c r="S73" s="117">
        <v>-1547105</v>
      </c>
      <c r="T73" s="62" t="s">
        <v>264</v>
      </c>
      <c r="U73" s="117">
        <v>-338197.66</v>
      </c>
      <c r="V73" s="117">
        <v>-1885302.66</v>
      </c>
      <c r="W73" s="62" t="s">
        <v>1139</v>
      </c>
      <c r="X73" s="117">
        <v>-1885302.66</v>
      </c>
      <c r="Y73" s="62" t="s">
        <v>1139</v>
      </c>
      <c r="Z73" s="62" t="s">
        <v>1139</v>
      </c>
      <c r="AA73" s="117">
        <v>-1885302.66</v>
      </c>
      <c r="AB73" s="350"/>
      <c r="AC73" s="350"/>
      <c r="AD73" s="350"/>
      <c r="AE73" s="350"/>
      <c r="AF73" s="350"/>
      <c r="AG73" s="350"/>
      <c r="AH73" s="350"/>
      <c r="AI73" s="350"/>
      <c r="AJ73" s="350"/>
      <c r="AK73" s="350"/>
      <c r="AL73" s="350"/>
      <c r="AM73" s="350"/>
      <c r="AN73" s="350"/>
    </row>
    <row r="74" spans="1:40" ht="20" hidden="1" customHeight="1" x14ac:dyDescent="0.3">
      <c r="A74" s="19">
        <v>105</v>
      </c>
      <c r="B74" s="19" t="s">
        <v>248</v>
      </c>
      <c r="C74" s="19" t="s">
        <v>201</v>
      </c>
      <c r="D74" s="116">
        <v>6925005.0599999996</v>
      </c>
      <c r="E74" s="117">
        <v>8209223.8899999997</v>
      </c>
      <c r="F74" s="117">
        <v>295290.11</v>
      </c>
      <c r="G74" s="117">
        <v>122470</v>
      </c>
      <c r="H74" s="62" t="s">
        <v>1135</v>
      </c>
      <c r="I74" s="117">
        <v>7791463.7800000003</v>
      </c>
      <c r="J74" s="117">
        <v>23664</v>
      </c>
      <c r="K74" s="62" t="s">
        <v>1128</v>
      </c>
      <c r="L74" s="62" t="s">
        <v>1128</v>
      </c>
      <c r="M74" s="117">
        <v>23664</v>
      </c>
      <c r="N74" s="117">
        <v>550812.6</v>
      </c>
      <c r="O74" s="62" t="s">
        <v>1129</v>
      </c>
      <c r="P74" s="62" t="s">
        <v>1130</v>
      </c>
      <c r="Q74" s="62" t="s">
        <v>1131</v>
      </c>
      <c r="R74" s="62" t="s">
        <v>1129</v>
      </c>
      <c r="S74" s="117">
        <v>-1440935.32</v>
      </c>
      <c r="T74" s="62" t="s">
        <v>1127</v>
      </c>
      <c r="U74" s="117">
        <v>-6978755.4400000004</v>
      </c>
      <c r="V74" s="117">
        <v>-8419690.7599999998</v>
      </c>
      <c r="W74" s="117">
        <v>1276455.3999999999</v>
      </c>
      <c r="X74" s="117">
        <v>-7143235.3600000003</v>
      </c>
      <c r="Y74" s="62" t="s">
        <v>1132</v>
      </c>
      <c r="Z74" s="62" t="s">
        <v>1133</v>
      </c>
      <c r="AA74" s="117">
        <v>-7143235.3600000003</v>
      </c>
    </row>
    <row r="75" spans="1:40" ht="20" hidden="1" customHeight="1" x14ac:dyDescent="0.3">
      <c r="A75" s="19">
        <v>170</v>
      </c>
      <c r="B75" s="19" t="s">
        <v>248</v>
      </c>
      <c r="C75" s="19" t="s">
        <v>206</v>
      </c>
      <c r="D75" s="116">
        <v>8573199.3499999996</v>
      </c>
      <c r="E75" s="117">
        <v>10062077.6</v>
      </c>
      <c r="F75" s="117">
        <v>660047.96</v>
      </c>
      <c r="G75" s="117">
        <v>13000</v>
      </c>
      <c r="H75" s="62" t="s">
        <v>1135</v>
      </c>
      <c r="I75" s="117">
        <v>9389029.6400000006</v>
      </c>
      <c r="J75" s="117">
        <v>62260</v>
      </c>
      <c r="K75" s="62" t="s">
        <v>1128</v>
      </c>
      <c r="L75" s="62" t="s">
        <v>1128</v>
      </c>
      <c r="M75" s="117">
        <v>62260</v>
      </c>
      <c r="N75" s="117">
        <v>600000</v>
      </c>
      <c r="O75" s="62" t="s">
        <v>1129</v>
      </c>
      <c r="P75" s="62" t="s">
        <v>1130</v>
      </c>
      <c r="Q75" s="62" t="s">
        <v>1131</v>
      </c>
      <c r="R75" s="62" t="s">
        <v>1129</v>
      </c>
      <c r="S75" s="117">
        <v>-1478090.29</v>
      </c>
      <c r="T75" s="62" t="s">
        <v>1127</v>
      </c>
      <c r="U75" s="117">
        <v>-2763955.71</v>
      </c>
      <c r="V75" s="117">
        <v>-4242046</v>
      </c>
      <c r="W75" s="117">
        <v>84600</v>
      </c>
      <c r="X75" s="117">
        <v>-4157446</v>
      </c>
      <c r="Y75" s="62" t="s">
        <v>1132</v>
      </c>
      <c r="Z75" s="62" t="s">
        <v>264</v>
      </c>
      <c r="AA75" s="117">
        <v>-4157446</v>
      </c>
      <c r="AB75" s="351" t="s">
        <v>264</v>
      </c>
      <c r="AC75" s="351" t="s">
        <v>264</v>
      </c>
    </row>
    <row r="76" spans="1:40" ht="20" hidden="1" customHeight="1" x14ac:dyDescent="0.3">
      <c r="A76" s="19">
        <v>1659</v>
      </c>
      <c r="B76" s="19" t="s">
        <v>248</v>
      </c>
      <c r="C76" s="19" t="s">
        <v>209</v>
      </c>
      <c r="D76" s="116">
        <v>66463.92</v>
      </c>
      <c r="E76" s="117">
        <v>97905.82</v>
      </c>
      <c r="F76" s="62" t="s">
        <v>1133</v>
      </c>
      <c r="G76" s="62" t="s">
        <v>1127</v>
      </c>
      <c r="H76" s="62" t="s">
        <v>1135</v>
      </c>
      <c r="I76" s="117">
        <v>97905.82</v>
      </c>
      <c r="J76" s="62" t="s">
        <v>1129</v>
      </c>
      <c r="K76" s="62" t="s">
        <v>1128</v>
      </c>
      <c r="L76" s="62" t="s">
        <v>1128</v>
      </c>
      <c r="M76" s="62" t="s">
        <v>1136</v>
      </c>
      <c r="N76" s="62" t="s">
        <v>1137</v>
      </c>
      <c r="O76" s="62" t="s">
        <v>1129</v>
      </c>
      <c r="P76" s="62" t="s">
        <v>1130</v>
      </c>
      <c r="Q76" s="62" t="s">
        <v>1131</v>
      </c>
      <c r="R76" s="62" t="s">
        <v>1129</v>
      </c>
      <c r="S76" s="117">
        <v>-31441.9</v>
      </c>
      <c r="T76" s="62" t="s">
        <v>1127</v>
      </c>
      <c r="U76" s="62" t="s">
        <v>1133</v>
      </c>
      <c r="V76" s="117">
        <v>-31441.9</v>
      </c>
      <c r="W76" s="117">
        <v>7030</v>
      </c>
      <c r="X76" s="117">
        <v>-24411.9</v>
      </c>
      <c r="Y76" s="62" t="s">
        <v>1132</v>
      </c>
      <c r="Z76" s="62" t="s">
        <v>1133</v>
      </c>
      <c r="AA76" s="117">
        <v>-24411.9</v>
      </c>
    </row>
    <row r="77" spans="1:40" ht="20" hidden="1" customHeight="1" x14ac:dyDescent="0.3">
      <c r="A77" s="19">
        <v>1078</v>
      </c>
      <c r="B77" s="19" t="s">
        <v>248</v>
      </c>
      <c r="C77" s="19" t="s">
        <v>254</v>
      </c>
      <c r="D77" s="116">
        <v>1384664.82</v>
      </c>
      <c r="E77" s="117">
        <v>1063156.32</v>
      </c>
      <c r="F77" s="62" t="s">
        <v>1133</v>
      </c>
      <c r="G77" s="62" t="s">
        <v>1127</v>
      </c>
      <c r="H77" s="62" t="s">
        <v>1135</v>
      </c>
      <c r="I77" s="117">
        <v>1063156.32</v>
      </c>
      <c r="J77" s="117">
        <v>120943.16</v>
      </c>
      <c r="K77" s="62" t="s">
        <v>1128</v>
      </c>
      <c r="L77" s="117">
        <v>3635.01</v>
      </c>
      <c r="M77" s="117">
        <v>124578.17</v>
      </c>
      <c r="N77" s="62" t="s">
        <v>1137</v>
      </c>
      <c r="O77" s="62" t="s">
        <v>1129</v>
      </c>
      <c r="P77" s="62" t="s">
        <v>1130</v>
      </c>
      <c r="Q77" s="62" t="s">
        <v>1131</v>
      </c>
      <c r="R77" s="62" t="s">
        <v>1129</v>
      </c>
      <c r="S77" s="117">
        <v>196930.33</v>
      </c>
      <c r="T77" s="62" t="s">
        <v>1127</v>
      </c>
      <c r="U77" s="62" t="s">
        <v>1133</v>
      </c>
      <c r="V77" s="117">
        <v>196930.33</v>
      </c>
      <c r="W77" s="62" t="s">
        <v>1129</v>
      </c>
      <c r="X77" s="117">
        <v>196930.33</v>
      </c>
      <c r="Y77" s="62" t="s">
        <v>1132</v>
      </c>
      <c r="Z77" s="62" t="s">
        <v>1133</v>
      </c>
      <c r="AA77" s="117">
        <v>196930.33</v>
      </c>
    </row>
    <row r="78" spans="1:40" ht="20" hidden="1" customHeight="1" x14ac:dyDescent="0.3">
      <c r="A78" s="19">
        <v>438</v>
      </c>
      <c r="B78" s="19" t="s">
        <v>248</v>
      </c>
      <c r="C78" s="19" t="s">
        <v>216</v>
      </c>
      <c r="D78" s="116">
        <v>17263685.620000001</v>
      </c>
      <c r="E78" s="117">
        <v>18435135.129999999</v>
      </c>
      <c r="F78" s="117">
        <v>149976.47</v>
      </c>
      <c r="G78" s="117">
        <v>81004.039999999994</v>
      </c>
      <c r="H78" s="62" t="s">
        <v>1135</v>
      </c>
      <c r="I78" s="117">
        <v>18204154.620000001</v>
      </c>
      <c r="J78" s="117">
        <v>768685.03</v>
      </c>
      <c r="K78" s="62" t="s">
        <v>1128</v>
      </c>
      <c r="L78" s="62" t="s">
        <v>1128</v>
      </c>
      <c r="M78" s="117">
        <v>768685.03</v>
      </c>
      <c r="N78" s="62" t="s">
        <v>1137</v>
      </c>
      <c r="O78" s="62" t="s">
        <v>1129</v>
      </c>
      <c r="P78" s="62" t="s">
        <v>1130</v>
      </c>
      <c r="Q78" s="62" t="s">
        <v>1131</v>
      </c>
      <c r="R78" s="62" t="s">
        <v>1129</v>
      </c>
      <c r="S78" s="117">
        <v>-1709154.03</v>
      </c>
      <c r="T78" s="62" t="s">
        <v>1127</v>
      </c>
      <c r="U78" s="117">
        <v>-2815310.36</v>
      </c>
      <c r="V78" s="117">
        <v>-4524464.3899999997</v>
      </c>
      <c r="W78" s="117">
        <v>1897561.06</v>
      </c>
      <c r="X78" s="117">
        <v>-2626903.33</v>
      </c>
      <c r="Y78" s="117">
        <v>2546402.04</v>
      </c>
      <c r="Z78" s="62" t="s">
        <v>1133</v>
      </c>
      <c r="AA78" s="117">
        <v>-80501.289999999994</v>
      </c>
    </row>
    <row r="79" spans="1:40" ht="20" hidden="1" customHeight="1" x14ac:dyDescent="0.3">
      <c r="A79" s="19">
        <v>235</v>
      </c>
      <c r="B79" s="19" t="s">
        <v>248</v>
      </c>
      <c r="C79" s="19" t="s">
        <v>219</v>
      </c>
      <c r="D79" s="346">
        <v>16487492.439999999</v>
      </c>
      <c r="E79" s="348">
        <v>22280029.510000002</v>
      </c>
      <c r="F79" s="348">
        <v>7680.1</v>
      </c>
      <c r="G79" s="348">
        <v>482210.62</v>
      </c>
      <c r="H79" s="347" t="s">
        <v>1139</v>
      </c>
      <c r="I79" s="348">
        <v>21790138.789999999</v>
      </c>
      <c r="J79" s="348">
        <v>44391.24</v>
      </c>
      <c r="K79" s="347" t="s">
        <v>1132</v>
      </c>
      <c r="L79" s="347" t="s">
        <v>1139</v>
      </c>
      <c r="M79" s="348">
        <v>44391.24</v>
      </c>
      <c r="N79" s="347" t="s">
        <v>1139</v>
      </c>
      <c r="O79" s="347" t="s">
        <v>1139</v>
      </c>
      <c r="P79" s="347" t="s">
        <v>1139</v>
      </c>
      <c r="Q79" s="347" t="s">
        <v>1139</v>
      </c>
      <c r="R79" s="347" t="s">
        <v>1139</v>
      </c>
      <c r="S79" s="348">
        <v>-5347037.59</v>
      </c>
      <c r="T79" s="347" t="s">
        <v>1139</v>
      </c>
      <c r="U79" s="348">
        <v>-131574.92000000001</v>
      </c>
      <c r="V79" s="348">
        <v>-5478612.5099999998</v>
      </c>
      <c r="W79" s="348">
        <v>6997.25</v>
      </c>
      <c r="X79" s="348">
        <v>-5471615.2599999998</v>
      </c>
      <c r="Y79" s="62" t="s">
        <v>1143</v>
      </c>
      <c r="Z79" s="62" t="s">
        <v>1142</v>
      </c>
      <c r="AA79" s="117">
        <v>-5471615.2599999998</v>
      </c>
    </row>
    <row r="80" spans="1:40" ht="20" hidden="1" customHeight="1" x14ac:dyDescent="0.3">
      <c r="A80" s="19">
        <v>393</v>
      </c>
      <c r="B80" s="19" t="s">
        <v>248</v>
      </c>
      <c r="C80" s="19" t="s">
        <v>256</v>
      </c>
      <c r="D80" s="116">
        <v>9100060.8200000003</v>
      </c>
      <c r="E80" s="117">
        <v>10783095.74</v>
      </c>
      <c r="F80" s="117">
        <v>38086.519999999997</v>
      </c>
      <c r="G80" s="117">
        <v>85507.4</v>
      </c>
      <c r="H80" s="62" t="s">
        <v>1135</v>
      </c>
      <c r="I80" s="117">
        <v>10659501.82</v>
      </c>
      <c r="J80" s="117">
        <v>76626.66</v>
      </c>
      <c r="K80" s="117">
        <v>190008</v>
      </c>
      <c r="L80" s="62" t="s">
        <v>1128</v>
      </c>
      <c r="M80" s="117">
        <v>266634.65999999997</v>
      </c>
      <c r="N80" s="62" t="s">
        <v>1137</v>
      </c>
      <c r="O80" s="62" t="s">
        <v>1129</v>
      </c>
      <c r="P80" s="62" t="s">
        <v>1130</v>
      </c>
      <c r="Q80" s="62" t="s">
        <v>1131</v>
      </c>
      <c r="R80" s="62" t="s">
        <v>1129</v>
      </c>
      <c r="S80" s="117">
        <v>-1826075.66</v>
      </c>
      <c r="T80" s="62" t="s">
        <v>1127</v>
      </c>
      <c r="U80" s="117">
        <v>-1336755.95</v>
      </c>
      <c r="V80" s="117">
        <v>-3162831.61</v>
      </c>
      <c r="W80" s="62" t="s">
        <v>1129</v>
      </c>
      <c r="X80" s="117">
        <v>-3162831.61</v>
      </c>
      <c r="Y80" s="62" t="s">
        <v>1132</v>
      </c>
      <c r="Z80" s="62" t="s">
        <v>1133</v>
      </c>
      <c r="AA80" s="117">
        <v>-3162831.61</v>
      </c>
    </row>
    <row r="81" spans="1:27" ht="20" hidden="1" customHeight="1" x14ac:dyDescent="0.3">
      <c r="A81" s="19">
        <v>1959</v>
      </c>
      <c r="B81" s="19" t="s">
        <v>248</v>
      </c>
      <c r="C81" s="19" t="s">
        <v>225</v>
      </c>
      <c r="D81" s="116">
        <v>33231.96</v>
      </c>
      <c r="E81" s="117">
        <v>33221.360000000001</v>
      </c>
      <c r="F81" s="62" t="s">
        <v>1133</v>
      </c>
      <c r="G81" s="62" t="s">
        <v>1127</v>
      </c>
      <c r="H81" s="62" t="s">
        <v>1135</v>
      </c>
      <c r="I81" s="117">
        <v>33221.360000000001</v>
      </c>
      <c r="J81" s="62" t="s">
        <v>1129</v>
      </c>
      <c r="K81" s="62" t="s">
        <v>1128</v>
      </c>
      <c r="L81" s="62" t="s">
        <v>1128</v>
      </c>
      <c r="M81" s="62" t="s">
        <v>1136</v>
      </c>
      <c r="N81" s="62" t="s">
        <v>1137</v>
      </c>
      <c r="O81" s="62" t="s">
        <v>1129</v>
      </c>
      <c r="P81" s="62" t="s">
        <v>1130</v>
      </c>
      <c r="Q81" s="62" t="s">
        <v>1131</v>
      </c>
      <c r="R81" s="62" t="s">
        <v>1129</v>
      </c>
      <c r="S81" s="117">
        <v>10.6</v>
      </c>
      <c r="T81" s="62" t="s">
        <v>1127</v>
      </c>
      <c r="U81" s="62" t="s">
        <v>1133</v>
      </c>
      <c r="V81" s="117">
        <v>10.6</v>
      </c>
      <c r="W81" s="62" t="s">
        <v>1129</v>
      </c>
      <c r="X81" s="117">
        <v>10.6</v>
      </c>
      <c r="Y81" s="62" t="s">
        <v>1132</v>
      </c>
      <c r="Z81" s="62" t="s">
        <v>1133</v>
      </c>
      <c r="AA81" s="117">
        <v>10.6</v>
      </c>
    </row>
    <row r="82" spans="1:27" ht="20" hidden="1" customHeight="1" x14ac:dyDescent="0.3">
      <c r="A82" s="283">
        <v>1998</v>
      </c>
      <c r="B82" s="67" t="s">
        <v>257</v>
      </c>
      <c r="C82" s="73" t="s">
        <v>182</v>
      </c>
      <c r="D82" s="123">
        <v>0</v>
      </c>
      <c r="E82" s="121">
        <v>305818.01</v>
      </c>
      <c r="F82" s="121">
        <v>0</v>
      </c>
      <c r="G82" s="121">
        <v>0</v>
      </c>
      <c r="H82" s="121">
        <v>0</v>
      </c>
      <c r="I82" s="121">
        <v>305818.01</v>
      </c>
      <c r="J82" s="121">
        <v>0</v>
      </c>
      <c r="K82" s="121">
        <v>0</v>
      </c>
      <c r="L82" s="121">
        <v>0</v>
      </c>
      <c r="M82" s="121">
        <v>0</v>
      </c>
      <c r="N82" s="121">
        <v>0</v>
      </c>
      <c r="O82" s="121">
        <v>0</v>
      </c>
      <c r="P82" s="121">
        <v>0</v>
      </c>
      <c r="Q82" s="121">
        <v>0</v>
      </c>
      <c r="R82" s="121">
        <v>0</v>
      </c>
      <c r="S82" s="209">
        <v>-305818.01</v>
      </c>
      <c r="T82" s="121">
        <v>0</v>
      </c>
      <c r="U82" s="121">
        <v>0</v>
      </c>
      <c r="V82" s="121">
        <v>-305818.01</v>
      </c>
      <c r="W82" s="121">
        <v>0</v>
      </c>
      <c r="X82" s="121">
        <v>-305818.01</v>
      </c>
      <c r="Y82" s="122">
        <v>0</v>
      </c>
      <c r="Z82" s="122">
        <v>0</v>
      </c>
      <c r="AA82" s="122">
        <v>0</v>
      </c>
    </row>
    <row r="83" spans="1:27" ht="20" hidden="1" customHeight="1" x14ac:dyDescent="0.3">
      <c r="A83" s="211">
        <v>366</v>
      </c>
      <c r="B83" s="69" t="s">
        <v>257</v>
      </c>
      <c r="C83" s="74" t="s">
        <v>188</v>
      </c>
      <c r="D83" s="124">
        <v>38318186.399999999</v>
      </c>
      <c r="E83" s="122">
        <v>36995800.880000003</v>
      </c>
      <c r="F83" s="122">
        <v>525300.18999999994</v>
      </c>
      <c r="G83" s="122">
        <v>0</v>
      </c>
      <c r="H83" s="122">
        <v>1150598.77</v>
      </c>
      <c r="I83" s="122">
        <v>35319901.920000002</v>
      </c>
      <c r="J83" s="122">
        <v>16990035.469999999</v>
      </c>
      <c r="K83" s="122">
        <v>2082157.16</v>
      </c>
      <c r="L83" s="122">
        <v>0</v>
      </c>
      <c r="M83" s="122">
        <v>19072192.629999999</v>
      </c>
      <c r="N83" s="122">
        <v>-3011582.17</v>
      </c>
      <c r="O83" s="122">
        <v>0</v>
      </c>
      <c r="P83" s="122">
        <v>0</v>
      </c>
      <c r="Q83" s="122">
        <v>0</v>
      </c>
      <c r="R83" s="122">
        <v>0</v>
      </c>
      <c r="S83" s="210">
        <v>-13062325.98</v>
      </c>
      <c r="T83" s="122">
        <v>0</v>
      </c>
      <c r="U83" s="122">
        <v>0</v>
      </c>
      <c r="V83" s="122">
        <v>-13062325.98</v>
      </c>
      <c r="W83" s="122">
        <v>31560824.75</v>
      </c>
      <c r="X83" s="122">
        <v>18498498.77</v>
      </c>
      <c r="Y83" s="122">
        <v>278546.84000000003</v>
      </c>
      <c r="Z83" s="122">
        <v>0</v>
      </c>
      <c r="AA83" s="122">
        <v>18777045.609999999</v>
      </c>
    </row>
    <row r="84" spans="1:27" ht="20" hidden="1" customHeight="1" x14ac:dyDescent="0.3">
      <c r="A84" s="211">
        <v>301</v>
      </c>
      <c r="B84" s="69" t="s">
        <v>257</v>
      </c>
      <c r="C84" s="74" t="s">
        <v>191</v>
      </c>
      <c r="D84" s="124">
        <v>9871143.1699999999</v>
      </c>
      <c r="E84" s="122">
        <v>10386571.539999999</v>
      </c>
      <c r="F84" s="122">
        <v>0</v>
      </c>
      <c r="G84" s="122">
        <v>250374</v>
      </c>
      <c r="H84" s="122">
        <v>287118.71000000002</v>
      </c>
      <c r="I84" s="122">
        <v>9849078.8300000001</v>
      </c>
      <c r="J84" s="122">
        <v>149400</v>
      </c>
      <c r="K84" s="122">
        <v>806932.53</v>
      </c>
      <c r="L84" s="122">
        <v>0</v>
      </c>
      <c r="M84" s="122">
        <v>956332.53</v>
      </c>
      <c r="N84" s="122">
        <v>575008.18999999994</v>
      </c>
      <c r="O84" s="122">
        <v>0</v>
      </c>
      <c r="P84" s="122">
        <v>0</v>
      </c>
      <c r="Q84" s="122">
        <v>0</v>
      </c>
      <c r="R84" s="122">
        <v>0</v>
      </c>
      <c r="S84" s="210">
        <v>-1509276.38</v>
      </c>
      <c r="T84" s="122">
        <v>0</v>
      </c>
      <c r="U84" s="122">
        <v>-5221708.58</v>
      </c>
      <c r="V84" s="122">
        <v>-6730984.96</v>
      </c>
      <c r="W84" s="122">
        <v>1070179.51</v>
      </c>
      <c r="X84" s="122">
        <v>-5660805.4500000002</v>
      </c>
      <c r="Y84" s="122">
        <v>0</v>
      </c>
      <c r="Z84" s="122">
        <v>0</v>
      </c>
      <c r="AA84" s="122">
        <v>0</v>
      </c>
    </row>
    <row r="85" spans="1:27" ht="20" hidden="1" customHeight="1" x14ac:dyDescent="0.3">
      <c r="A85" s="211">
        <v>758</v>
      </c>
      <c r="B85" s="69" t="s">
        <v>257</v>
      </c>
      <c r="C85" s="74" t="s">
        <v>260</v>
      </c>
      <c r="D85" s="124">
        <v>10977040.17</v>
      </c>
      <c r="E85" s="122">
        <v>6819855.1699999999</v>
      </c>
      <c r="F85" s="122">
        <v>318787.92</v>
      </c>
      <c r="G85" s="122">
        <v>0</v>
      </c>
      <c r="H85" s="122">
        <v>168784.43</v>
      </c>
      <c r="I85" s="122">
        <v>6332282.8200000003</v>
      </c>
      <c r="J85" s="122">
        <v>6222829</v>
      </c>
      <c r="K85" s="122">
        <v>36551.599999999999</v>
      </c>
      <c r="L85" s="122">
        <v>0</v>
      </c>
      <c r="M85" s="122">
        <v>6259380.5999999996</v>
      </c>
      <c r="N85" s="122">
        <v>0</v>
      </c>
      <c r="O85" s="122">
        <v>0</v>
      </c>
      <c r="P85" s="122">
        <v>0</v>
      </c>
      <c r="Q85" s="122">
        <v>0</v>
      </c>
      <c r="R85" s="122">
        <v>0</v>
      </c>
      <c r="S85" s="210">
        <v>-1614623.25</v>
      </c>
      <c r="T85" s="122">
        <v>7453.43</v>
      </c>
      <c r="U85" s="122">
        <v>-4753433.74</v>
      </c>
      <c r="V85" s="122">
        <v>-6360603.5599999996</v>
      </c>
      <c r="W85" s="122">
        <v>0</v>
      </c>
      <c r="X85" s="122">
        <v>-6360603.5599999996</v>
      </c>
      <c r="Y85" s="122">
        <v>274950.18</v>
      </c>
      <c r="Z85" s="122">
        <v>0</v>
      </c>
      <c r="AA85" s="122">
        <v>274950.18</v>
      </c>
    </row>
    <row r="86" spans="1:27" ht="20" hidden="1" customHeight="1" x14ac:dyDescent="0.3">
      <c r="A86" s="211">
        <v>504</v>
      </c>
      <c r="B86" s="69" t="s">
        <v>257</v>
      </c>
      <c r="C86" s="74" t="s">
        <v>198</v>
      </c>
      <c r="D86" s="124">
        <v>36587054.869999997</v>
      </c>
      <c r="E86" s="122">
        <v>49926208.049999997</v>
      </c>
      <c r="F86" s="122">
        <v>1461972.31</v>
      </c>
      <c r="G86" s="122">
        <v>0</v>
      </c>
      <c r="H86" s="122">
        <v>1189113.93</v>
      </c>
      <c r="I86" s="122">
        <v>47275121.810000002</v>
      </c>
      <c r="J86" s="122">
        <v>1970521.9</v>
      </c>
      <c r="K86" s="122">
        <v>1179526.98</v>
      </c>
      <c r="L86" s="122">
        <v>0</v>
      </c>
      <c r="M86" s="122">
        <v>3150048.88</v>
      </c>
      <c r="N86" s="122">
        <v>216240</v>
      </c>
      <c r="O86" s="122">
        <v>0</v>
      </c>
      <c r="P86" s="122">
        <v>3743555</v>
      </c>
      <c r="Q86" s="122">
        <v>0</v>
      </c>
      <c r="R86" s="122">
        <v>3743555</v>
      </c>
      <c r="S86" s="210">
        <v>-17797910.82</v>
      </c>
      <c r="T86" s="122">
        <v>1556</v>
      </c>
      <c r="U86" s="122">
        <v>-15178137.49</v>
      </c>
      <c r="V86" s="122">
        <v>-32974492.309999999</v>
      </c>
      <c r="W86" s="122">
        <v>12717829.630000001</v>
      </c>
      <c r="X86" s="122">
        <v>-20256662.68</v>
      </c>
      <c r="Y86" s="122">
        <v>0</v>
      </c>
      <c r="Z86" s="122">
        <v>200000</v>
      </c>
      <c r="AA86" s="122">
        <v>200000</v>
      </c>
    </row>
    <row r="87" spans="1:27" ht="20" hidden="1" customHeight="1" x14ac:dyDescent="0.3">
      <c r="A87" s="211">
        <v>106</v>
      </c>
      <c r="B87" s="69" t="s">
        <v>257</v>
      </c>
      <c r="C87" s="74" t="s">
        <v>201</v>
      </c>
      <c r="D87" s="124">
        <v>0</v>
      </c>
      <c r="E87" s="122">
        <v>25000</v>
      </c>
      <c r="F87" s="122">
        <v>0</v>
      </c>
      <c r="G87" s="122">
        <v>0</v>
      </c>
      <c r="H87" s="122">
        <v>0</v>
      </c>
      <c r="I87" s="122">
        <v>25000</v>
      </c>
      <c r="J87" s="122">
        <v>0</v>
      </c>
      <c r="K87" s="122">
        <v>0</v>
      </c>
      <c r="L87" s="122">
        <v>0</v>
      </c>
      <c r="M87" s="122">
        <v>0</v>
      </c>
      <c r="N87" s="122">
        <v>0</v>
      </c>
      <c r="O87" s="122">
        <v>0</v>
      </c>
      <c r="P87" s="122">
        <v>0</v>
      </c>
      <c r="Q87" s="122">
        <v>0</v>
      </c>
      <c r="R87" s="122">
        <v>0</v>
      </c>
      <c r="S87" s="210">
        <v>-25000</v>
      </c>
      <c r="T87" s="122">
        <v>0</v>
      </c>
      <c r="U87" s="122">
        <v>0</v>
      </c>
      <c r="V87" s="122">
        <v>-25000</v>
      </c>
      <c r="W87" s="122">
        <v>0</v>
      </c>
      <c r="X87" s="122">
        <v>-25000</v>
      </c>
      <c r="Y87" s="122">
        <v>0</v>
      </c>
      <c r="Z87" s="122">
        <v>0</v>
      </c>
      <c r="AA87" s="122">
        <v>0</v>
      </c>
    </row>
    <row r="88" spans="1:27" ht="20" hidden="1" customHeight="1" x14ac:dyDescent="0.3">
      <c r="A88" s="211">
        <v>171</v>
      </c>
      <c r="B88" s="69" t="s">
        <v>257</v>
      </c>
      <c r="C88" s="74" t="s">
        <v>206</v>
      </c>
      <c r="D88" s="124">
        <v>10342880.25</v>
      </c>
      <c r="E88" s="122">
        <v>11561369.390000001</v>
      </c>
      <c r="F88" s="122">
        <v>223192.68</v>
      </c>
      <c r="G88" s="122">
        <v>0</v>
      </c>
      <c r="H88" s="122">
        <v>301417.03999999998</v>
      </c>
      <c r="I88" s="122">
        <v>11036759.67</v>
      </c>
      <c r="J88" s="122">
        <v>0</v>
      </c>
      <c r="K88" s="122">
        <v>344868</v>
      </c>
      <c r="L88" s="122">
        <v>0</v>
      </c>
      <c r="M88" s="122">
        <v>344868</v>
      </c>
      <c r="N88" s="122">
        <v>0</v>
      </c>
      <c r="O88" s="122">
        <v>0</v>
      </c>
      <c r="P88" s="122">
        <v>0</v>
      </c>
      <c r="Q88" s="122">
        <v>0</v>
      </c>
      <c r="R88" s="122">
        <v>0</v>
      </c>
      <c r="S88" s="411">
        <v>-1038747.42</v>
      </c>
      <c r="T88" s="122">
        <v>42920</v>
      </c>
      <c r="U88" s="122">
        <v>-49486.85</v>
      </c>
      <c r="V88" s="122">
        <v>-946340.57</v>
      </c>
      <c r="W88" s="122" t="s">
        <v>264</v>
      </c>
      <c r="X88" s="122">
        <v>-946340.57</v>
      </c>
      <c r="Y88" s="122">
        <v>0</v>
      </c>
      <c r="Z88" s="122">
        <v>0</v>
      </c>
      <c r="AA88" s="122">
        <v>0</v>
      </c>
    </row>
    <row r="89" spans="1:27" ht="20" hidden="1" customHeight="1" x14ac:dyDescent="0.3">
      <c r="A89" s="211">
        <v>1478</v>
      </c>
      <c r="B89" s="69" t="s">
        <v>257</v>
      </c>
      <c r="C89" s="74" t="s">
        <v>209</v>
      </c>
      <c r="D89" s="124">
        <v>954723.44</v>
      </c>
      <c r="E89" s="122">
        <v>882675.37</v>
      </c>
      <c r="F89" s="122">
        <v>0</v>
      </c>
      <c r="G89" s="122">
        <v>23000</v>
      </c>
      <c r="H89" s="122">
        <v>46815.360000000001</v>
      </c>
      <c r="I89" s="122">
        <v>812860.01</v>
      </c>
      <c r="J89" s="122">
        <v>160000</v>
      </c>
      <c r="K89" s="122">
        <v>0</v>
      </c>
      <c r="L89" s="122">
        <v>0</v>
      </c>
      <c r="M89" s="122">
        <v>160000</v>
      </c>
      <c r="N89" s="122">
        <v>0</v>
      </c>
      <c r="O89" s="122">
        <v>0</v>
      </c>
      <c r="P89" s="122">
        <v>0</v>
      </c>
      <c r="Q89" s="122">
        <v>0</v>
      </c>
      <c r="R89" s="122">
        <v>0</v>
      </c>
      <c r="S89" s="210">
        <v>-18136.57</v>
      </c>
      <c r="T89" s="122">
        <v>0</v>
      </c>
      <c r="U89" s="122">
        <v>0</v>
      </c>
      <c r="V89" s="122">
        <v>-18136.57</v>
      </c>
      <c r="W89" s="122">
        <v>7030</v>
      </c>
      <c r="X89" s="122">
        <v>-11106.57</v>
      </c>
      <c r="Y89" s="122">
        <v>0</v>
      </c>
      <c r="Z89" s="122">
        <v>0</v>
      </c>
      <c r="AA89" s="122">
        <v>0</v>
      </c>
    </row>
    <row r="90" spans="1:27" ht="20" hidden="1" customHeight="1" x14ac:dyDescent="0.3">
      <c r="A90" s="211">
        <v>439</v>
      </c>
      <c r="B90" s="69" t="s">
        <v>257</v>
      </c>
      <c r="C90" s="74" t="s">
        <v>216</v>
      </c>
      <c r="D90" s="124">
        <v>26667634.879999999</v>
      </c>
      <c r="E90" s="122">
        <v>25171347.41</v>
      </c>
      <c r="F90" s="122">
        <v>-4301576.3099999996</v>
      </c>
      <c r="G90" s="122">
        <v>0</v>
      </c>
      <c r="H90" s="122">
        <v>527068</v>
      </c>
      <c r="I90" s="122">
        <v>28945855.719999999</v>
      </c>
      <c r="J90" s="122">
        <v>-977416.31</v>
      </c>
      <c r="K90" s="122">
        <v>0</v>
      </c>
      <c r="L90" s="122">
        <v>0</v>
      </c>
      <c r="M90" s="122">
        <v>-977416.31</v>
      </c>
      <c r="N90" s="122" t="s">
        <v>264</v>
      </c>
      <c r="O90" s="122">
        <v>0</v>
      </c>
      <c r="P90" s="122">
        <v>0</v>
      </c>
      <c r="Q90" s="122">
        <v>0</v>
      </c>
      <c r="R90" s="122">
        <v>0</v>
      </c>
      <c r="S90" s="210">
        <v>-1300804.53</v>
      </c>
      <c r="T90" s="122">
        <v>0</v>
      </c>
      <c r="U90" s="122">
        <v>-4331608.1500000004</v>
      </c>
      <c r="V90" s="122">
        <v>-5632412.6799999997</v>
      </c>
      <c r="W90" s="122">
        <v>2297055.8199999998</v>
      </c>
      <c r="X90" s="122">
        <v>-3335356.86</v>
      </c>
      <c r="Y90" s="205">
        <v>681879.06</v>
      </c>
      <c r="Z90" s="122">
        <v>0</v>
      </c>
      <c r="AA90" s="122">
        <v>681879.06</v>
      </c>
    </row>
    <row r="91" spans="1:27" ht="20" hidden="1" customHeight="1" x14ac:dyDescent="0.3">
      <c r="A91" s="211">
        <v>236</v>
      </c>
      <c r="B91" s="69" t="s">
        <v>257</v>
      </c>
      <c r="C91" s="74" t="s">
        <v>219</v>
      </c>
      <c r="D91" s="124">
        <v>11191386.119999999</v>
      </c>
      <c r="E91" s="122">
        <v>12488950.68</v>
      </c>
      <c r="F91" s="122">
        <v>222334.38</v>
      </c>
      <c r="G91" s="122">
        <v>0</v>
      </c>
      <c r="H91" s="122">
        <v>327193.31</v>
      </c>
      <c r="I91" s="122">
        <v>11939422.99</v>
      </c>
      <c r="J91" s="122">
        <v>0</v>
      </c>
      <c r="K91" s="122">
        <v>8312456.5999999996</v>
      </c>
      <c r="L91" s="122">
        <v>0</v>
      </c>
      <c r="M91" s="122">
        <v>8312456.5999999996</v>
      </c>
      <c r="N91" s="122">
        <v>0</v>
      </c>
      <c r="O91" s="122">
        <v>0</v>
      </c>
      <c r="P91" s="122">
        <v>0</v>
      </c>
      <c r="Q91" s="122">
        <v>0</v>
      </c>
      <c r="R91" s="122">
        <v>0</v>
      </c>
      <c r="S91" s="210">
        <v>-9060493.4700000007</v>
      </c>
      <c r="T91" s="122">
        <v>87000</v>
      </c>
      <c r="U91" s="122">
        <v>-2190478.2999999998</v>
      </c>
      <c r="V91" s="122">
        <v>-6783015.1699999999</v>
      </c>
      <c r="W91" s="122">
        <v>6997.25</v>
      </c>
      <c r="X91" s="122">
        <v>-6776017.9199999999</v>
      </c>
      <c r="Y91" s="205">
        <v>335741.58</v>
      </c>
      <c r="Z91" s="122">
        <v>0</v>
      </c>
      <c r="AA91" s="122">
        <v>335741.58</v>
      </c>
    </row>
    <row r="92" spans="1:27" ht="20" hidden="1" customHeight="1" x14ac:dyDescent="0.3">
      <c r="A92" s="211">
        <v>2018</v>
      </c>
      <c r="B92" s="69" t="s">
        <v>257</v>
      </c>
      <c r="C92" s="74" t="s">
        <v>225</v>
      </c>
      <c r="D92" s="124">
        <v>588119.5</v>
      </c>
      <c r="E92" s="122">
        <v>295441.56</v>
      </c>
      <c r="F92" s="122">
        <v>0</v>
      </c>
      <c r="G92" s="122">
        <v>0</v>
      </c>
      <c r="H92" s="122">
        <v>0</v>
      </c>
      <c r="I92" s="122">
        <v>295441.56</v>
      </c>
      <c r="J92" s="122">
        <v>252677.7</v>
      </c>
      <c r="K92" s="122">
        <v>0</v>
      </c>
      <c r="L92" s="122">
        <v>0</v>
      </c>
      <c r="M92" s="122">
        <v>252677.7</v>
      </c>
      <c r="N92" s="122">
        <v>0</v>
      </c>
      <c r="O92" s="122">
        <v>0</v>
      </c>
      <c r="P92" s="122">
        <v>0</v>
      </c>
      <c r="Q92" s="122">
        <v>0</v>
      </c>
      <c r="R92" s="122">
        <v>0</v>
      </c>
      <c r="S92" s="210">
        <v>40000.239999999998</v>
      </c>
      <c r="T92" s="122">
        <v>0</v>
      </c>
      <c r="U92" s="122">
        <v>0</v>
      </c>
      <c r="V92" s="122">
        <v>40000.239999999998</v>
      </c>
      <c r="W92" s="122">
        <v>0</v>
      </c>
      <c r="X92" s="122">
        <v>40000.239999999998</v>
      </c>
      <c r="Y92" s="205">
        <v>17643.59</v>
      </c>
      <c r="Z92" s="122">
        <v>0</v>
      </c>
      <c r="AA92" s="122">
        <v>57643.83</v>
      </c>
    </row>
    <row r="93" spans="1:27" ht="20" hidden="1" customHeight="1" x14ac:dyDescent="0.3">
      <c r="A93" s="19">
        <v>2238</v>
      </c>
      <c r="B93" s="19" t="s">
        <v>261</v>
      </c>
      <c r="C93" s="19" t="s">
        <v>182</v>
      </c>
      <c r="D93" s="20">
        <v>1687743.1</v>
      </c>
      <c r="E93" s="20">
        <v>1028189.69</v>
      </c>
      <c r="F93" s="20">
        <v>0</v>
      </c>
      <c r="G93" s="20">
        <v>0</v>
      </c>
      <c r="H93" s="20">
        <v>67510</v>
      </c>
      <c r="I93" s="20">
        <v>960679.69</v>
      </c>
      <c r="J93" s="20">
        <v>0</v>
      </c>
      <c r="K93" s="20">
        <v>878561.96</v>
      </c>
      <c r="L93" s="20">
        <v>0</v>
      </c>
      <c r="M93" s="20">
        <v>878561.96</v>
      </c>
      <c r="N93" s="20">
        <v>0</v>
      </c>
      <c r="O93" s="20">
        <v>0</v>
      </c>
      <c r="P93" s="20">
        <v>0</v>
      </c>
      <c r="Q93" s="20">
        <v>0</v>
      </c>
      <c r="R93" s="20">
        <v>0</v>
      </c>
      <c r="S93" s="20">
        <v>-151498.54999999999</v>
      </c>
      <c r="T93" s="20">
        <v>0</v>
      </c>
      <c r="U93" s="20">
        <v>0</v>
      </c>
      <c r="V93" s="20">
        <v>-151498.54999999999</v>
      </c>
      <c r="W93" s="20">
        <v>776.64</v>
      </c>
      <c r="X93" s="20">
        <v>-150721.91</v>
      </c>
      <c r="Y93" s="20">
        <v>0</v>
      </c>
      <c r="Z93" s="20">
        <v>0</v>
      </c>
      <c r="AA93" s="20">
        <v>-150721.91</v>
      </c>
    </row>
    <row r="94" spans="1:27" ht="20" hidden="1" customHeight="1" x14ac:dyDescent="0.3">
      <c r="A94" s="19">
        <v>367</v>
      </c>
      <c r="B94" s="19" t="s">
        <v>261</v>
      </c>
      <c r="C94" s="19" t="s">
        <v>188</v>
      </c>
      <c r="D94" s="20">
        <v>165913970.58000001</v>
      </c>
      <c r="E94" s="20">
        <v>78068628.510000005</v>
      </c>
      <c r="F94" s="20">
        <v>113007.14</v>
      </c>
      <c r="G94" s="20">
        <v>0</v>
      </c>
      <c r="H94" s="20">
        <v>5013430.8600000003</v>
      </c>
      <c r="I94" s="20">
        <v>72942190.510000005</v>
      </c>
      <c r="J94" s="20">
        <v>7880962.5499999998</v>
      </c>
      <c r="K94" s="20">
        <v>0</v>
      </c>
      <c r="L94" s="20">
        <v>0</v>
      </c>
      <c r="M94" s="20">
        <v>7880962.5499999998</v>
      </c>
      <c r="N94" s="20">
        <v>186181363.56999999</v>
      </c>
      <c r="O94" s="20">
        <v>90000000</v>
      </c>
      <c r="P94" s="20">
        <v>0</v>
      </c>
      <c r="Q94" s="20">
        <v>0</v>
      </c>
      <c r="R94" s="20">
        <v>90000000</v>
      </c>
      <c r="S94" s="20">
        <v>-191090546.05000001</v>
      </c>
      <c r="T94" s="20">
        <v>150196.79999999999</v>
      </c>
      <c r="U94" s="20">
        <v>0</v>
      </c>
      <c r="V94" s="20">
        <v>-190940349.25</v>
      </c>
      <c r="W94" s="20">
        <v>114585774.09</v>
      </c>
      <c r="X94" s="20">
        <v>-76354575.159999996</v>
      </c>
      <c r="Y94" s="20">
        <v>299652.51</v>
      </c>
      <c r="Z94" s="20">
        <v>188577886.41999999</v>
      </c>
      <c r="AA94" s="20">
        <v>165913970.58000001</v>
      </c>
    </row>
    <row r="95" spans="1:27" ht="20" hidden="1" customHeight="1" x14ac:dyDescent="0.3">
      <c r="A95" s="19">
        <v>302</v>
      </c>
      <c r="B95" s="19" t="s">
        <v>261</v>
      </c>
      <c r="C95" s="19" t="s">
        <v>191</v>
      </c>
      <c r="D95" s="20">
        <v>0</v>
      </c>
      <c r="E95" s="20">
        <v>9666028.4600000009</v>
      </c>
      <c r="F95" s="20">
        <v>95133.71</v>
      </c>
      <c r="G95" s="20">
        <v>0</v>
      </c>
      <c r="H95" s="20">
        <v>0</v>
      </c>
      <c r="I95" s="20">
        <v>9570894.75</v>
      </c>
      <c r="J95" s="20">
        <v>0</v>
      </c>
      <c r="K95" s="20">
        <v>0</v>
      </c>
      <c r="L95" s="20">
        <v>0</v>
      </c>
      <c r="M95" s="20">
        <v>0</v>
      </c>
      <c r="N95" s="20">
        <v>3132</v>
      </c>
      <c r="O95" s="20">
        <v>0</v>
      </c>
      <c r="P95" s="20">
        <v>0</v>
      </c>
      <c r="Q95" s="20">
        <v>0</v>
      </c>
      <c r="R95" s="20">
        <v>0</v>
      </c>
      <c r="S95" s="20">
        <v>-9574026.75</v>
      </c>
      <c r="T95" s="20">
        <v>0</v>
      </c>
      <c r="U95" s="20">
        <v>-2793630.76</v>
      </c>
      <c r="V95" s="20">
        <v>-6780395.9900000002</v>
      </c>
      <c r="W95" s="20">
        <v>794.41</v>
      </c>
      <c r="X95" s="20">
        <v>-6779601.5800000001</v>
      </c>
      <c r="Y95" s="20">
        <v>0</v>
      </c>
      <c r="Z95" s="20">
        <v>0</v>
      </c>
      <c r="AA95" s="20">
        <v>-6779601.5800000001</v>
      </c>
    </row>
    <row r="96" spans="1:27" ht="20" hidden="1" customHeight="1" x14ac:dyDescent="0.3">
      <c r="A96" s="19">
        <v>505</v>
      </c>
      <c r="B96" s="19" t="s">
        <v>261</v>
      </c>
      <c r="C96" s="19" t="s">
        <v>198</v>
      </c>
      <c r="D96" s="20">
        <v>71357565.260000005</v>
      </c>
      <c r="E96" s="20">
        <v>74468048.140000001</v>
      </c>
      <c r="F96" s="20">
        <v>1609553.33</v>
      </c>
      <c r="G96" s="20">
        <v>0</v>
      </c>
      <c r="H96" s="20">
        <v>2116100.56</v>
      </c>
      <c r="I96" s="20">
        <v>70742394.25</v>
      </c>
      <c r="J96" s="20">
        <v>1185022</v>
      </c>
      <c r="K96" s="20">
        <v>0</v>
      </c>
      <c r="L96" s="20">
        <v>0</v>
      </c>
      <c r="M96" s="20">
        <v>1185022</v>
      </c>
      <c r="N96" s="20">
        <v>790000</v>
      </c>
      <c r="O96" s="20">
        <v>0</v>
      </c>
      <c r="P96" s="20">
        <v>0</v>
      </c>
      <c r="Q96" s="20">
        <v>0</v>
      </c>
      <c r="R96" s="20">
        <v>0</v>
      </c>
      <c r="S96" s="20">
        <v>-1359850.99</v>
      </c>
      <c r="T96" s="20">
        <v>0</v>
      </c>
      <c r="U96" s="20">
        <v>0</v>
      </c>
      <c r="V96" s="20">
        <v>-1359850.99</v>
      </c>
      <c r="W96" s="20">
        <v>0</v>
      </c>
      <c r="X96" s="20">
        <v>-1359850.99</v>
      </c>
      <c r="Y96" s="20">
        <v>1677878.26</v>
      </c>
      <c r="Z96" s="20">
        <v>500000</v>
      </c>
      <c r="AA96" s="20">
        <v>2177878.2599999998</v>
      </c>
    </row>
    <row r="97" spans="1:27" ht="20" hidden="1" customHeight="1" x14ac:dyDescent="0.3">
      <c r="A97" s="19">
        <v>107</v>
      </c>
      <c r="B97" s="19" t="s">
        <v>261</v>
      </c>
      <c r="C97" s="19" t="s">
        <v>201</v>
      </c>
      <c r="D97" s="20">
        <v>58277206.990000002</v>
      </c>
      <c r="E97" s="20">
        <v>65459171.780000001</v>
      </c>
      <c r="F97" s="20">
        <v>375358.74</v>
      </c>
      <c r="G97" s="20">
        <v>0</v>
      </c>
      <c r="H97" s="20">
        <v>1715301.5</v>
      </c>
      <c r="I97" s="20">
        <v>63368511.539999999</v>
      </c>
      <c r="J97" s="20">
        <v>1272287.68</v>
      </c>
      <c r="K97" s="20">
        <v>3501450.86</v>
      </c>
      <c r="L97" s="20">
        <v>0</v>
      </c>
      <c r="M97" s="20">
        <v>4773738.54</v>
      </c>
      <c r="N97" s="20">
        <v>4181479.36</v>
      </c>
      <c r="O97" s="20">
        <v>0</v>
      </c>
      <c r="P97" s="20">
        <v>0</v>
      </c>
      <c r="Q97" s="20">
        <v>0</v>
      </c>
      <c r="R97" s="20">
        <v>0</v>
      </c>
      <c r="S97" s="20">
        <v>-14046522.449999999</v>
      </c>
      <c r="T97" s="20">
        <v>6380000</v>
      </c>
      <c r="U97" s="20">
        <v>0</v>
      </c>
      <c r="V97" s="20">
        <v>-7666522.4500000002</v>
      </c>
      <c r="W97" s="20">
        <v>4176113</v>
      </c>
      <c r="X97" s="20">
        <v>-3490409.45</v>
      </c>
      <c r="Y97" s="20">
        <v>929212.44</v>
      </c>
      <c r="Z97" s="20">
        <v>0</v>
      </c>
      <c r="AA97" s="20">
        <v>929212.44</v>
      </c>
    </row>
    <row r="98" spans="1:27" ht="20" hidden="1" customHeight="1" x14ac:dyDescent="0.3">
      <c r="A98" s="19">
        <v>172</v>
      </c>
      <c r="B98" s="19" t="s">
        <v>261</v>
      </c>
      <c r="C98" s="19" t="s">
        <v>206</v>
      </c>
      <c r="D98" s="20">
        <v>31279358.539999999</v>
      </c>
      <c r="E98" s="20">
        <v>21505097.379999999</v>
      </c>
      <c r="F98" s="20">
        <v>531855.80000000005</v>
      </c>
      <c r="G98" s="20">
        <v>0</v>
      </c>
      <c r="H98" s="20">
        <v>888052.61</v>
      </c>
      <c r="I98" s="20">
        <v>20085188.969999999</v>
      </c>
      <c r="J98" s="20">
        <v>16799.3</v>
      </c>
      <c r="K98" s="20">
        <v>0</v>
      </c>
      <c r="L98" s="20">
        <v>0</v>
      </c>
      <c r="M98" s="20">
        <v>16799.3</v>
      </c>
      <c r="N98" s="20">
        <v>11750000</v>
      </c>
      <c r="O98" s="20">
        <v>0</v>
      </c>
      <c r="P98" s="20">
        <v>0</v>
      </c>
      <c r="Q98" s="20">
        <v>0</v>
      </c>
      <c r="R98" s="20">
        <v>0</v>
      </c>
      <c r="S98" s="20">
        <v>-572629.73</v>
      </c>
      <c r="T98" s="20">
        <v>27400.11</v>
      </c>
      <c r="U98" s="20">
        <v>0</v>
      </c>
      <c r="V98" s="20">
        <v>-545229.62</v>
      </c>
      <c r="W98" s="20">
        <v>21697000</v>
      </c>
      <c r="X98" s="20">
        <v>21151770.379999999</v>
      </c>
      <c r="Y98" s="20">
        <v>0</v>
      </c>
      <c r="Z98" s="20">
        <v>0</v>
      </c>
      <c r="AA98" s="20">
        <v>21151770.379999999</v>
      </c>
    </row>
    <row r="99" spans="1:27" ht="20" hidden="1" customHeight="1" x14ac:dyDescent="0.3">
      <c r="A99" s="19">
        <v>1378</v>
      </c>
      <c r="B99" s="19" t="s">
        <v>261</v>
      </c>
      <c r="C99" s="19" t="s">
        <v>209</v>
      </c>
      <c r="D99" s="20">
        <v>2728132.68</v>
      </c>
      <c r="E99" s="20">
        <v>2077207.25</v>
      </c>
      <c r="F99" s="20">
        <v>0</v>
      </c>
      <c r="G99" s="20">
        <v>0</v>
      </c>
      <c r="H99" s="20">
        <v>134470.35999999999</v>
      </c>
      <c r="I99" s="20">
        <v>1942736.89</v>
      </c>
      <c r="J99" s="20">
        <v>0</v>
      </c>
      <c r="K99" s="20">
        <v>900154.2</v>
      </c>
      <c r="L99" s="20">
        <v>0</v>
      </c>
      <c r="M99" s="20">
        <v>900154.2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-114758.41</v>
      </c>
      <c r="T99" s="20">
        <v>0</v>
      </c>
      <c r="U99" s="20">
        <v>0</v>
      </c>
      <c r="V99" s="20">
        <v>-114758.41</v>
      </c>
      <c r="W99" s="20">
        <v>7030.3</v>
      </c>
      <c r="X99" s="20">
        <v>-107728.11</v>
      </c>
      <c r="Y99" s="20">
        <v>136406.63</v>
      </c>
      <c r="Z99" s="20">
        <v>0</v>
      </c>
      <c r="AA99" s="20">
        <v>136406.63</v>
      </c>
    </row>
    <row r="100" spans="1:27" ht="20" hidden="1" customHeight="1" x14ac:dyDescent="0.3">
      <c r="A100" s="19">
        <v>1241</v>
      </c>
      <c r="B100" s="19" t="s">
        <v>261</v>
      </c>
      <c r="C100" s="19" t="s">
        <v>266</v>
      </c>
      <c r="D100" s="20">
        <v>2751252.45</v>
      </c>
      <c r="E100" s="20">
        <v>847150.19</v>
      </c>
      <c r="F100" s="20">
        <v>0</v>
      </c>
      <c r="G100" s="20">
        <v>6714.9</v>
      </c>
      <c r="H100" s="20">
        <v>20600</v>
      </c>
      <c r="I100" s="20">
        <v>819835.29</v>
      </c>
      <c r="J100" s="20">
        <v>0</v>
      </c>
      <c r="K100" s="20">
        <v>0</v>
      </c>
      <c r="L100" s="20">
        <v>0</v>
      </c>
      <c r="M100" s="20">
        <v>0</v>
      </c>
      <c r="N100" s="20">
        <v>0</v>
      </c>
      <c r="O100" s="20">
        <v>0</v>
      </c>
      <c r="P100" s="20">
        <v>0</v>
      </c>
      <c r="Q100" s="20">
        <v>0</v>
      </c>
      <c r="R100" s="20">
        <v>0</v>
      </c>
      <c r="S100" s="20">
        <v>1931417.16</v>
      </c>
      <c r="T100" s="20">
        <v>0</v>
      </c>
      <c r="U100" s="20">
        <v>0</v>
      </c>
      <c r="V100" s="20">
        <v>1931417.16</v>
      </c>
      <c r="W100" s="20">
        <v>0</v>
      </c>
      <c r="X100" s="20">
        <v>1931417.16</v>
      </c>
      <c r="Y100" s="20">
        <v>0</v>
      </c>
      <c r="Z100" s="20">
        <v>0</v>
      </c>
      <c r="AA100" s="20">
        <v>1931417.16</v>
      </c>
    </row>
    <row r="101" spans="1:27" ht="20" hidden="1" customHeight="1" x14ac:dyDescent="0.3">
      <c r="A101" s="19">
        <v>440</v>
      </c>
      <c r="B101" s="19" t="s">
        <v>261</v>
      </c>
      <c r="C101" s="19" t="s">
        <v>216</v>
      </c>
      <c r="D101" s="20">
        <v>52592137.009999998</v>
      </c>
      <c r="E101" s="20">
        <v>61344787.109999999</v>
      </c>
      <c r="F101" s="20">
        <v>107716.56</v>
      </c>
      <c r="G101" s="20">
        <v>0</v>
      </c>
      <c r="H101" s="20">
        <v>1541103.63</v>
      </c>
      <c r="I101" s="20">
        <v>59695966.920000002</v>
      </c>
      <c r="J101" s="20">
        <v>8999</v>
      </c>
      <c r="K101" s="20">
        <v>2085.71</v>
      </c>
      <c r="L101" s="20">
        <v>0</v>
      </c>
      <c r="M101" s="20">
        <v>11084.71</v>
      </c>
      <c r="N101" s="20">
        <v>0</v>
      </c>
      <c r="O101" s="20">
        <v>0</v>
      </c>
      <c r="P101" s="20">
        <v>0</v>
      </c>
      <c r="Q101" s="20">
        <v>0</v>
      </c>
      <c r="R101" s="20">
        <v>0</v>
      </c>
      <c r="S101" s="20">
        <v>-7114914.6200000001</v>
      </c>
      <c r="T101" s="20">
        <v>0</v>
      </c>
      <c r="U101" s="20">
        <v>0</v>
      </c>
      <c r="V101" s="20">
        <v>-7114914.6200000001</v>
      </c>
      <c r="W101" s="20">
        <v>6870591.5300000003</v>
      </c>
      <c r="X101" s="20">
        <v>-244323.09</v>
      </c>
      <c r="Y101" s="20">
        <v>824071.05</v>
      </c>
      <c r="Z101" s="20">
        <v>0</v>
      </c>
      <c r="AA101" s="20">
        <v>824071.05</v>
      </c>
    </row>
    <row r="102" spans="1:27" ht="20" hidden="1" customHeight="1" x14ac:dyDescent="0.3">
      <c r="A102" s="19">
        <v>237</v>
      </c>
      <c r="B102" s="19" t="s">
        <v>261</v>
      </c>
      <c r="C102" s="19" t="s">
        <v>219</v>
      </c>
      <c r="D102" s="20">
        <v>34816652.149999999</v>
      </c>
      <c r="E102" s="20">
        <v>37061637.859999999</v>
      </c>
      <c r="F102" s="20">
        <v>32226.06</v>
      </c>
      <c r="G102" s="20">
        <v>0</v>
      </c>
      <c r="H102" s="20">
        <v>996439.9</v>
      </c>
      <c r="I102" s="20">
        <v>36032971.899999999</v>
      </c>
      <c r="J102" s="20">
        <v>148250.92000000001</v>
      </c>
      <c r="K102" s="20">
        <v>22937793.600000001</v>
      </c>
      <c r="L102" s="20">
        <v>0</v>
      </c>
      <c r="M102" s="20">
        <v>23086044.52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-24302364.27</v>
      </c>
      <c r="T102" s="20">
        <v>0</v>
      </c>
      <c r="U102" s="20">
        <v>-714467.29</v>
      </c>
      <c r="V102" s="20">
        <v>-23587896.98</v>
      </c>
      <c r="W102" s="20">
        <v>6997.25</v>
      </c>
      <c r="X102" s="20">
        <v>-23580899.73</v>
      </c>
      <c r="Y102" s="20">
        <v>0</v>
      </c>
      <c r="Z102" s="20">
        <v>0</v>
      </c>
      <c r="AA102" s="20">
        <v>-23580899.73</v>
      </c>
    </row>
    <row r="103" spans="1:27" ht="20" hidden="1" customHeight="1" x14ac:dyDescent="0.3">
      <c r="A103" s="19">
        <v>1920</v>
      </c>
      <c r="B103" s="19" t="s">
        <v>261</v>
      </c>
      <c r="C103" s="19" t="s">
        <v>225</v>
      </c>
      <c r="D103" s="20">
        <v>1687743.1</v>
      </c>
      <c r="E103" s="20">
        <v>1763416</v>
      </c>
      <c r="F103" s="20">
        <v>0</v>
      </c>
      <c r="G103" s="20">
        <v>0</v>
      </c>
      <c r="H103" s="20">
        <v>75948.44</v>
      </c>
      <c r="I103" s="20">
        <v>1687467.56</v>
      </c>
      <c r="J103" s="20">
        <v>0</v>
      </c>
      <c r="K103" s="20">
        <v>0</v>
      </c>
      <c r="L103" s="20">
        <v>0</v>
      </c>
      <c r="M103" s="20">
        <v>0</v>
      </c>
      <c r="N103" s="20">
        <v>0</v>
      </c>
      <c r="O103" s="20">
        <v>0</v>
      </c>
      <c r="P103" s="20">
        <v>0</v>
      </c>
      <c r="Q103" s="20">
        <v>0</v>
      </c>
      <c r="R103" s="20">
        <v>0</v>
      </c>
      <c r="S103" s="20">
        <v>275.54000000000002</v>
      </c>
      <c r="T103" s="20">
        <v>0</v>
      </c>
      <c r="U103" s="20">
        <v>0</v>
      </c>
      <c r="V103" s="20">
        <v>275.54000000000002</v>
      </c>
      <c r="W103" s="20">
        <v>0</v>
      </c>
      <c r="X103" s="20">
        <v>275.54000000000002</v>
      </c>
      <c r="Y103" s="20">
        <v>84387.15</v>
      </c>
      <c r="Z103" s="20">
        <v>0</v>
      </c>
      <c r="AA103" s="20">
        <v>84662.69</v>
      </c>
    </row>
    <row r="104" spans="1:27" ht="20" hidden="1" customHeight="1" x14ac:dyDescent="0.3">
      <c r="A104" s="19">
        <v>1018</v>
      </c>
      <c r="B104" s="19" t="s">
        <v>268</v>
      </c>
      <c r="C104" s="19" t="s">
        <v>267</v>
      </c>
      <c r="D104" s="123">
        <v>2426837.52</v>
      </c>
      <c r="E104" s="20">
        <v>0</v>
      </c>
      <c r="F104" s="20">
        <v>0</v>
      </c>
      <c r="G104" s="20">
        <v>0</v>
      </c>
      <c r="H104" s="20">
        <v>125938.15</v>
      </c>
      <c r="I104" s="20">
        <f t="shared" ref="I104:I131" si="11">E104-F104-G104-H104</f>
        <v>-125938.15</v>
      </c>
      <c r="J104" s="20">
        <v>0</v>
      </c>
      <c r="K104" s="20">
        <v>0</v>
      </c>
      <c r="L104" s="20">
        <v>0</v>
      </c>
      <c r="M104" s="20">
        <f t="shared" ref="M104:M130" si="12">J104+K104+L104</f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f t="shared" ref="R104:R130" si="13">O104+P104+Q104</f>
        <v>0</v>
      </c>
      <c r="S104" s="20">
        <f t="shared" ref="S104:S128" si="14">D104-I104-M104-N104-R104</f>
        <v>2552775.67</v>
      </c>
      <c r="T104" s="20"/>
      <c r="U104" s="20"/>
      <c r="V104" s="20">
        <f t="shared" ref="V104:V131" si="15">+S104+T104-U104</f>
        <v>2552775.67</v>
      </c>
      <c r="W104" s="20"/>
      <c r="X104" s="190">
        <f>V104-W104</f>
        <v>2552775.67</v>
      </c>
      <c r="Y104" s="20">
        <v>0</v>
      </c>
      <c r="Z104" s="20">
        <v>0</v>
      </c>
      <c r="AA104" s="305">
        <f t="shared" ref="AA104:AA128" si="16">X104+Y104+Z104</f>
        <v>2552775.67</v>
      </c>
    </row>
    <row r="105" spans="1:27" ht="20" hidden="1" customHeight="1" x14ac:dyDescent="0.3">
      <c r="A105" s="19">
        <v>2021</v>
      </c>
      <c r="B105" s="19" t="s">
        <v>268</v>
      </c>
      <c r="C105" s="19" t="s">
        <v>182</v>
      </c>
      <c r="D105" s="20">
        <v>606709.38</v>
      </c>
      <c r="E105" s="20">
        <v>205099.45</v>
      </c>
      <c r="F105" s="20">
        <v>0</v>
      </c>
      <c r="G105" s="20">
        <v>0</v>
      </c>
      <c r="H105" s="20">
        <v>24821.93</v>
      </c>
      <c r="I105" s="20">
        <f t="shared" si="11"/>
        <v>180277.52000000002</v>
      </c>
      <c r="J105" s="20">
        <v>0</v>
      </c>
      <c r="K105" s="20">
        <v>216656.05</v>
      </c>
      <c r="L105" s="20">
        <v>0</v>
      </c>
      <c r="M105" s="20">
        <f t="shared" si="12"/>
        <v>216656.05</v>
      </c>
      <c r="N105" s="20">
        <v>0</v>
      </c>
      <c r="O105" s="20">
        <v>0</v>
      </c>
      <c r="P105" s="20">
        <v>0</v>
      </c>
      <c r="Q105" s="20">
        <v>0</v>
      </c>
      <c r="R105" s="20">
        <f t="shared" si="13"/>
        <v>0</v>
      </c>
      <c r="S105" s="20">
        <f t="shared" si="14"/>
        <v>209775.81</v>
      </c>
      <c r="T105" s="20"/>
      <c r="U105" s="20"/>
      <c r="V105" s="20">
        <f t="shared" si="15"/>
        <v>209775.81</v>
      </c>
      <c r="W105" s="20"/>
      <c r="X105" s="190">
        <f>V105-W105</f>
        <v>209775.81</v>
      </c>
      <c r="Y105" s="20">
        <v>0</v>
      </c>
      <c r="Z105" s="20">
        <v>0</v>
      </c>
      <c r="AA105" s="305">
        <f t="shared" si="16"/>
        <v>209775.81</v>
      </c>
    </row>
    <row r="106" spans="1:27" ht="20" hidden="1" customHeight="1" x14ac:dyDescent="0.3">
      <c r="A106" s="19">
        <v>363</v>
      </c>
      <c r="B106" s="19" t="s">
        <v>268</v>
      </c>
      <c r="C106" s="19" t="s">
        <v>188</v>
      </c>
      <c r="D106" s="20">
        <v>17086026.460000001</v>
      </c>
      <c r="E106" s="20">
        <v>13677133.689999999</v>
      </c>
      <c r="F106" s="20">
        <v>584528.71</v>
      </c>
      <c r="G106" s="20">
        <v>0</v>
      </c>
      <c r="H106" s="20">
        <v>462664.41</v>
      </c>
      <c r="I106" s="20">
        <f t="shared" si="11"/>
        <v>12629940.57</v>
      </c>
      <c r="J106" s="20">
        <v>4441781</v>
      </c>
      <c r="K106" s="20">
        <v>508.36</v>
      </c>
      <c r="L106" s="20">
        <v>0</v>
      </c>
      <c r="M106" s="20">
        <f t="shared" si="12"/>
        <v>4442289.3600000003</v>
      </c>
      <c r="N106" s="20">
        <v>17106491.100000001</v>
      </c>
      <c r="O106" s="20">
        <v>0</v>
      </c>
      <c r="P106" s="20">
        <v>0</v>
      </c>
      <c r="Q106" s="20">
        <v>0</v>
      </c>
      <c r="R106" s="20">
        <f t="shared" si="13"/>
        <v>0</v>
      </c>
      <c r="S106" s="20">
        <f t="shared" si="14"/>
        <v>-17092694.57</v>
      </c>
      <c r="T106" s="20">
        <v>7477116.7999999998</v>
      </c>
      <c r="U106" s="20">
        <v>7232118.9000000004</v>
      </c>
      <c r="V106" s="20">
        <f t="shared" si="15"/>
        <v>-16847696.670000002</v>
      </c>
      <c r="W106" s="20">
        <v>5044808.6100000003</v>
      </c>
      <c r="X106" s="190">
        <f>(-V106)-(W106)</f>
        <v>11802888.060000002</v>
      </c>
      <c r="Y106" s="20">
        <v>0</v>
      </c>
      <c r="Z106" s="20">
        <v>0</v>
      </c>
      <c r="AA106" s="305">
        <f t="shared" si="16"/>
        <v>11802888.060000002</v>
      </c>
    </row>
    <row r="107" spans="1:27" ht="20" hidden="1" customHeight="1" x14ac:dyDescent="0.3">
      <c r="A107" s="19">
        <v>298</v>
      </c>
      <c r="B107" s="19" t="s">
        <v>268</v>
      </c>
      <c r="C107" s="19" t="s">
        <v>191</v>
      </c>
      <c r="D107" s="20">
        <v>0</v>
      </c>
      <c r="E107" s="20">
        <v>204072.33</v>
      </c>
      <c r="F107" s="20">
        <v>0</v>
      </c>
      <c r="G107" s="20">
        <v>0</v>
      </c>
      <c r="H107" s="20">
        <v>0</v>
      </c>
      <c r="I107" s="20">
        <f t="shared" si="11"/>
        <v>204072.33</v>
      </c>
      <c r="J107" s="20">
        <v>0</v>
      </c>
      <c r="K107" s="20">
        <v>4544198.5</v>
      </c>
      <c r="L107" s="20">
        <v>0</v>
      </c>
      <c r="M107" s="20">
        <f t="shared" si="12"/>
        <v>4544198.5</v>
      </c>
      <c r="N107" s="20">
        <v>7013714.29</v>
      </c>
      <c r="O107" s="20">
        <v>0</v>
      </c>
      <c r="P107" s="20">
        <v>0</v>
      </c>
      <c r="Q107" s="20">
        <v>0</v>
      </c>
      <c r="R107" s="20">
        <f t="shared" si="13"/>
        <v>0</v>
      </c>
      <c r="S107" s="20">
        <f t="shared" si="14"/>
        <v>-11761985.120000001</v>
      </c>
      <c r="T107" s="20"/>
      <c r="U107" s="20"/>
      <c r="V107" s="20">
        <f t="shared" si="15"/>
        <v>-11761985.120000001</v>
      </c>
      <c r="W107" s="20"/>
      <c r="X107" s="190">
        <f>-V107+W107</f>
        <v>11761985.120000001</v>
      </c>
      <c r="Y107" s="20">
        <v>0</v>
      </c>
      <c r="Z107" s="20">
        <v>0</v>
      </c>
      <c r="AA107" s="305">
        <f t="shared" si="16"/>
        <v>11761985.120000001</v>
      </c>
    </row>
    <row r="108" spans="1:27" ht="20" hidden="1" customHeight="1" x14ac:dyDescent="0.3">
      <c r="A108" s="19">
        <v>501</v>
      </c>
      <c r="B108" s="19" t="s">
        <v>268</v>
      </c>
      <c r="C108" s="19" t="s">
        <v>198</v>
      </c>
      <c r="D108" s="20">
        <v>34884030.229999997</v>
      </c>
      <c r="E108" s="20">
        <v>37909826.390000001</v>
      </c>
      <c r="F108" s="20">
        <v>733393.94</v>
      </c>
      <c r="G108" s="20">
        <v>1766426.54</v>
      </c>
      <c r="H108" s="20">
        <v>1040938.97</v>
      </c>
      <c r="I108" s="20">
        <f t="shared" si="11"/>
        <v>34369066.940000005</v>
      </c>
      <c r="J108" s="20">
        <v>674092.67</v>
      </c>
      <c r="K108" s="20">
        <v>0</v>
      </c>
      <c r="L108" s="20">
        <v>0</v>
      </c>
      <c r="M108" s="20">
        <f t="shared" si="12"/>
        <v>674092.67</v>
      </c>
      <c r="N108" s="20">
        <v>0</v>
      </c>
      <c r="O108" s="20">
        <v>0</v>
      </c>
      <c r="P108" s="20">
        <v>300000</v>
      </c>
      <c r="Q108" s="20">
        <v>4835000</v>
      </c>
      <c r="R108" s="20">
        <f t="shared" si="13"/>
        <v>5135000</v>
      </c>
      <c r="S108" s="20">
        <f t="shared" si="14"/>
        <v>-5294129.3800000083</v>
      </c>
      <c r="T108" s="20">
        <v>1062640.54</v>
      </c>
      <c r="U108" s="20"/>
      <c r="V108" s="20">
        <f t="shared" si="15"/>
        <v>-4231488.8400000082</v>
      </c>
      <c r="W108" s="20"/>
      <c r="X108" s="190">
        <f>V108-W108</f>
        <v>-4231488.8400000082</v>
      </c>
      <c r="Y108" s="20">
        <v>0</v>
      </c>
      <c r="Z108" s="20">
        <v>0</v>
      </c>
      <c r="AA108" s="305">
        <f t="shared" si="16"/>
        <v>-4231488.8400000082</v>
      </c>
    </row>
    <row r="109" spans="1:27" ht="20" hidden="1" customHeight="1" x14ac:dyDescent="0.3">
      <c r="A109" s="19">
        <v>1038</v>
      </c>
      <c r="B109" s="19" t="s">
        <v>268</v>
      </c>
      <c r="C109" s="19" t="s">
        <v>270</v>
      </c>
      <c r="D109" s="20">
        <v>2426837.52</v>
      </c>
      <c r="E109" s="123">
        <v>2226423.15</v>
      </c>
      <c r="F109" s="20">
        <v>0</v>
      </c>
      <c r="G109" s="20">
        <v>1122000</v>
      </c>
      <c r="H109" s="20"/>
      <c r="I109" s="20">
        <f t="shared" si="11"/>
        <v>1104423.1499999999</v>
      </c>
      <c r="J109" s="20">
        <v>0</v>
      </c>
      <c r="K109" s="20">
        <v>0</v>
      </c>
      <c r="L109" s="20">
        <v>15000</v>
      </c>
      <c r="M109" s="20">
        <f t="shared" si="12"/>
        <v>15000</v>
      </c>
      <c r="N109" s="20">
        <v>0</v>
      </c>
      <c r="O109" s="20">
        <v>0</v>
      </c>
      <c r="P109" s="20">
        <v>0</v>
      </c>
      <c r="Q109" s="20">
        <v>0</v>
      </c>
      <c r="R109" s="20">
        <f t="shared" si="13"/>
        <v>0</v>
      </c>
      <c r="S109" s="20">
        <f t="shared" si="14"/>
        <v>1307414.3700000001</v>
      </c>
      <c r="T109" s="20">
        <v>267743.78000000003</v>
      </c>
      <c r="U109" s="20"/>
      <c r="V109" s="20">
        <f t="shared" si="15"/>
        <v>1575158.1500000001</v>
      </c>
      <c r="W109" s="20"/>
      <c r="X109" s="190">
        <f t="shared" ref="X109:X117" si="17">V109-W109</f>
        <v>1575158.1500000001</v>
      </c>
      <c r="Y109" s="123">
        <v>72805.13</v>
      </c>
      <c r="Z109" s="20">
        <v>0</v>
      </c>
      <c r="AA109" s="305">
        <f t="shared" si="16"/>
        <v>1647963.2800000003</v>
      </c>
    </row>
    <row r="110" spans="1:27" ht="20" hidden="1" customHeight="1" x14ac:dyDescent="0.3">
      <c r="A110" s="19">
        <v>103</v>
      </c>
      <c r="B110" s="19" t="s">
        <v>268</v>
      </c>
      <c r="C110" s="19" t="s">
        <v>201</v>
      </c>
      <c r="D110" s="20">
        <v>9600970.9800000004</v>
      </c>
      <c r="E110" s="124">
        <v>14414896.41</v>
      </c>
      <c r="F110" s="20">
        <v>31684.06</v>
      </c>
      <c r="G110" s="20">
        <v>0</v>
      </c>
      <c r="H110" s="20">
        <v>219466.5</v>
      </c>
      <c r="I110" s="20">
        <f t="shared" si="11"/>
        <v>14163745.85</v>
      </c>
      <c r="J110" s="20">
        <v>314131.09000000003</v>
      </c>
      <c r="K110" s="20"/>
      <c r="L110" s="20">
        <v>0</v>
      </c>
      <c r="M110" s="20">
        <f t="shared" si="12"/>
        <v>314131.09000000003</v>
      </c>
      <c r="N110" s="20">
        <v>2565513.02</v>
      </c>
      <c r="O110" s="20">
        <v>0</v>
      </c>
      <c r="P110" s="20">
        <v>0</v>
      </c>
      <c r="Q110" s="20">
        <v>0</v>
      </c>
      <c r="R110" s="20">
        <f t="shared" si="13"/>
        <v>0</v>
      </c>
      <c r="S110" s="20">
        <f>D110-I110-M110-N110-R110</f>
        <v>-7442418.9799999986</v>
      </c>
      <c r="T110" s="20"/>
      <c r="U110" s="20"/>
      <c r="V110" s="20">
        <f t="shared" si="15"/>
        <v>-7442418.9799999986</v>
      </c>
      <c r="W110" s="20">
        <v>8233259.7400000002</v>
      </c>
      <c r="X110" s="190">
        <f>V110+W110</f>
        <v>790840.76000000164</v>
      </c>
      <c r="Y110" s="124">
        <v>69600</v>
      </c>
      <c r="Z110" s="20">
        <v>0</v>
      </c>
      <c r="AA110" s="305">
        <f t="shared" si="16"/>
        <v>860440.76000000164</v>
      </c>
    </row>
    <row r="111" spans="1:27" ht="20" hidden="1" customHeight="1" x14ac:dyDescent="0.3">
      <c r="A111" s="19">
        <v>168</v>
      </c>
      <c r="B111" s="19" t="s">
        <v>268</v>
      </c>
      <c r="C111" s="19" t="s">
        <v>206</v>
      </c>
      <c r="D111" s="20">
        <v>0</v>
      </c>
      <c r="E111" s="20">
        <v>3019.4</v>
      </c>
      <c r="F111" s="20">
        <v>0</v>
      </c>
      <c r="G111" s="20">
        <v>0</v>
      </c>
      <c r="H111" s="20">
        <v>0</v>
      </c>
      <c r="I111" s="20">
        <f t="shared" si="11"/>
        <v>3019.4</v>
      </c>
      <c r="J111" s="20">
        <v>0</v>
      </c>
      <c r="K111" s="20">
        <v>0</v>
      </c>
      <c r="L111" s="20">
        <v>0</v>
      </c>
      <c r="M111" s="20">
        <f t="shared" si="12"/>
        <v>0</v>
      </c>
      <c r="N111" s="123">
        <v>5570223.7599999998</v>
      </c>
      <c r="O111" s="20">
        <v>0</v>
      </c>
      <c r="P111" s="20">
        <v>0</v>
      </c>
      <c r="Q111" s="20">
        <v>0</v>
      </c>
      <c r="R111" s="20">
        <f t="shared" si="13"/>
        <v>0</v>
      </c>
      <c r="S111" s="20">
        <f t="shared" si="14"/>
        <v>-5573243.1600000001</v>
      </c>
      <c r="T111" s="20"/>
      <c r="U111" s="20"/>
      <c r="V111" s="20">
        <f t="shared" si="15"/>
        <v>-5573243.1600000001</v>
      </c>
      <c r="W111" s="20">
        <v>4814223.76</v>
      </c>
      <c r="X111" s="190">
        <f>(-V111)-W111</f>
        <v>759019.40000000037</v>
      </c>
      <c r="Y111" s="20">
        <v>0</v>
      </c>
      <c r="Z111" s="20">
        <v>0</v>
      </c>
      <c r="AA111" s="305">
        <f t="shared" si="16"/>
        <v>759019.40000000037</v>
      </c>
    </row>
    <row r="112" spans="1:27" ht="20" hidden="1" customHeight="1" x14ac:dyDescent="0.3">
      <c r="A112" s="19">
        <v>1318</v>
      </c>
      <c r="B112" s="19" t="s">
        <v>268</v>
      </c>
      <c r="C112" s="19" t="s">
        <v>209</v>
      </c>
      <c r="D112" s="20">
        <v>808945.84</v>
      </c>
      <c r="E112" s="20">
        <v>536370.19999999995</v>
      </c>
      <c r="F112" s="20">
        <v>0</v>
      </c>
      <c r="G112" s="20">
        <v>0</v>
      </c>
      <c r="H112" s="20">
        <v>34931.75</v>
      </c>
      <c r="I112" s="20">
        <f t="shared" si="11"/>
        <v>501438.44999999995</v>
      </c>
      <c r="J112" s="20">
        <v>384249.13</v>
      </c>
      <c r="K112" s="20">
        <v>0</v>
      </c>
      <c r="L112" s="20">
        <v>0</v>
      </c>
      <c r="M112" s="20">
        <f t="shared" si="12"/>
        <v>384249.13</v>
      </c>
      <c r="N112" s="20">
        <v>0</v>
      </c>
      <c r="O112" s="20">
        <v>0</v>
      </c>
      <c r="P112" s="20">
        <v>0</v>
      </c>
      <c r="Q112" s="20">
        <v>0</v>
      </c>
      <c r="R112" s="20">
        <f t="shared" si="13"/>
        <v>0</v>
      </c>
      <c r="S112" s="20">
        <f t="shared" si="14"/>
        <v>-76741.739999999991</v>
      </c>
      <c r="T112" s="20"/>
      <c r="U112" s="20"/>
      <c r="V112" s="20">
        <f t="shared" si="15"/>
        <v>-76741.739999999991</v>
      </c>
      <c r="W112" s="20"/>
      <c r="X112" s="190">
        <f>V112-W112</f>
        <v>-76741.739999999991</v>
      </c>
      <c r="Y112" s="20">
        <v>0</v>
      </c>
      <c r="Z112" s="20">
        <v>0</v>
      </c>
      <c r="AA112" s="305">
        <f t="shared" si="16"/>
        <v>-76741.739999999991</v>
      </c>
    </row>
    <row r="113" spans="1:27" ht="20" hidden="1" customHeight="1" x14ac:dyDescent="0.3">
      <c r="A113" s="19">
        <v>436</v>
      </c>
      <c r="B113" s="19" t="s">
        <v>268</v>
      </c>
      <c r="C113" s="19" t="s">
        <v>216</v>
      </c>
      <c r="D113" s="20">
        <v>39982238.109999999</v>
      </c>
      <c r="E113" s="20">
        <v>35052526.420000002</v>
      </c>
      <c r="F113" s="20">
        <v>325341.61</v>
      </c>
      <c r="G113" s="20">
        <v>0</v>
      </c>
      <c r="H113" s="20">
        <v>1206584.47</v>
      </c>
      <c r="I113" s="20">
        <f t="shared" si="11"/>
        <v>33520600.340000004</v>
      </c>
      <c r="J113" s="20">
        <v>8631909.9499999993</v>
      </c>
      <c r="K113" s="20">
        <v>0</v>
      </c>
      <c r="L113" s="20">
        <v>0</v>
      </c>
      <c r="M113" s="20">
        <f t="shared" si="12"/>
        <v>8631909.9499999993</v>
      </c>
      <c r="N113" s="20">
        <v>0</v>
      </c>
      <c r="O113" s="20">
        <v>0</v>
      </c>
      <c r="P113" s="20">
        <v>0</v>
      </c>
      <c r="Q113" s="20">
        <v>0</v>
      </c>
      <c r="R113" s="20">
        <f t="shared" si="13"/>
        <v>0</v>
      </c>
      <c r="S113" s="20">
        <f t="shared" si="14"/>
        <v>-2170272.1800000034</v>
      </c>
      <c r="T113" s="20"/>
      <c r="U113" s="20"/>
      <c r="V113" s="20">
        <f t="shared" si="15"/>
        <v>-2170272.1800000034</v>
      </c>
      <c r="W113" s="20"/>
      <c r="X113" s="190">
        <f t="shared" si="17"/>
        <v>-2170272.1800000034</v>
      </c>
      <c r="Y113" s="20">
        <v>0</v>
      </c>
      <c r="Z113" s="20">
        <v>0</v>
      </c>
      <c r="AA113" s="305">
        <f t="shared" si="16"/>
        <v>-2170272.1800000034</v>
      </c>
    </row>
    <row r="114" spans="1:27" ht="20" hidden="1" customHeight="1" x14ac:dyDescent="0.3">
      <c r="A114" s="19">
        <v>233</v>
      </c>
      <c r="B114" s="19" t="s">
        <v>268</v>
      </c>
      <c r="C114" s="19" t="s">
        <v>219</v>
      </c>
      <c r="D114" s="20">
        <v>0</v>
      </c>
      <c r="E114" s="20">
        <v>1127322.06</v>
      </c>
      <c r="F114" s="20">
        <v>440704.56</v>
      </c>
      <c r="G114" s="20">
        <v>115686</v>
      </c>
      <c r="H114" s="20">
        <v>0</v>
      </c>
      <c r="I114" s="20">
        <f t="shared" si="11"/>
        <v>570931.5</v>
      </c>
      <c r="J114" s="20">
        <v>0</v>
      </c>
      <c r="K114" s="20">
        <v>0</v>
      </c>
      <c r="L114" s="20">
        <v>0</v>
      </c>
      <c r="M114" s="20">
        <f t="shared" si="12"/>
        <v>0</v>
      </c>
      <c r="N114" s="20">
        <v>1348879.32</v>
      </c>
      <c r="O114" s="20">
        <v>0</v>
      </c>
      <c r="P114" s="20">
        <v>0</v>
      </c>
      <c r="Q114" s="20">
        <v>0</v>
      </c>
      <c r="R114" s="20">
        <f t="shared" si="13"/>
        <v>0</v>
      </c>
      <c r="S114" s="20">
        <f t="shared" si="14"/>
        <v>-1919810.82</v>
      </c>
      <c r="T114" s="20"/>
      <c r="U114" s="20"/>
      <c r="V114" s="20">
        <f t="shared" si="15"/>
        <v>-1919810.82</v>
      </c>
      <c r="W114" s="20"/>
      <c r="X114" s="190">
        <f t="shared" si="17"/>
        <v>-1919810.82</v>
      </c>
      <c r="Y114" s="20">
        <v>0</v>
      </c>
      <c r="Z114" s="20">
        <v>0</v>
      </c>
      <c r="AA114" s="305">
        <f t="shared" si="16"/>
        <v>-1919810.82</v>
      </c>
    </row>
    <row r="115" spans="1:27" ht="20" hidden="1" customHeight="1" x14ac:dyDescent="0.3">
      <c r="A115" s="19">
        <v>2040</v>
      </c>
      <c r="B115" s="19" t="s">
        <v>268</v>
      </c>
      <c r="C115" s="19" t="s">
        <v>225</v>
      </c>
      <c r="D115" s="20">
        <v>606709.38</v>
      </c>
      <c r="E115" s="20">
        <v>595252.37</v>
      </c>
      <c r="F115" s="20">
        <v>0</v>
      </c>
      <c r="G115" s="20">
        <v>0</v>
      </c>
      <c r="H115" s="20">
        <v>0</v>
      </c>
      <c r="I115" s="20">
        <f t="shared" si="11"/>
        <v>595252.37</v>
      </c>
      <c r="J115" s="20">
        <v>364162.12</v>
      </c>
      <c r="K115" s="20">
        <v>0</v>
      </c>
      <c r="L115" s="20">
        <v>0</v>
      </c>
      <c r="M115" s="20">
        <f t="shared" si="12"/>
        <v>364162.12</v>
      </c>
      <c r="N115" s="20">
        <v>0</v>
      </c>
      <c r="O115" s="20">
        <v>0</v>
      </c>
      <c r="P115" s="20">
        <v>0</v>
      </c>
      <c r="Q115" s="20">
        <v>0</v>
      </c>
      <c r="R115" s="20">
        <f t="shared" si="13"/>
        <v>0</v>
      </c>
      <c r="S115" s="20">
        <f t="shared" si="14"/>
        <v>-352705.11</v>
      </c>
      <c r="T115" s="20">
        <v>23828.16</v>
      </c>
      <c r="U115" s="20"/>
      <c r="V115" s="20">
        <f t="shared" si="15"/>
        <v>-328876.95</v>
      </c>
      <c r="W115" s="20"/>
      <c r="X115" s="190">
        <f t="shared" si="17"/>
        <v>-328876.95</v>
      </c>
      <c r="Y115" s="20">
        <v>0</v>
      </c>
      <c r="Z115" s="20">
        <v>0</v>
      </c>
      <c r="AA115" s="305">
        <f t="shared" si="16"/>
        <v>-328876.95</v>
      </c>
    </row>
    <row r="116" spans="1:27" ht="20" hidden="1" customHeight="1" x14ac:dyDescent="0.3">
      <c r="A116" s="19">
        <v>608</v>
      </c>
      <c r="B116" s="19" t="s">
        <v>268</v>
      </c>
      <c r="C116" s="19" t="s">
        <v>271</v>
      </c>
      <c r="D116" s="20">
        <v>10485739.640000001</v>
      </c>
      <c r="E116" s="20">
        <v>9927785.2100000009</v>
      </c>
      <c r="F116" s="20">
        <v>17863.099999999999</v>
      </c>
      <c r="G116" s="20">
        <v>0</v>
      </c>
      <c r="H116" s="20">
        <v>202400</v>
      </c>
      <c r="I116" s="20">
        <f t="shared" si="11"/>
        <v>9707522.1100000013</v>
      </c>
      <c r="J116" s="20">
        <v>0</v>
      </c>
      <c r="K116" s="20">
        <v>0</v>
      </c>
      <c r="L116" s="20">
        <v>0</v>
      </c>
      <c r="M116" s="20">
        <f t="shared" si="12"/>
        <v>0</v>
      </c>
      <c r="N116" s="20">
        <v>0</v>
      </c>
      <c r="O116" s="20">
        <v>0</v>
      </c>
      <c r="P116" s="20">
        <v>0</v>
      </c>
      <c r="Q116" s="20">
        <v>0</v>
      </c>
      <c r="R116" s="20">
        <f t="shared" si="13"/>
        <v>0</v>
      </c>
      <c r="S116" s="20">
        <f t="shared" si="14"/>
        <v>778217.52999999933</v>
      </c>
      <c r="T116" s="20"/>
      <c r="U116" s="20"/>
      <c r="V116" s="20">
        <f t="shared" si="15"/>
        <v>778217.52999999933</v>
      </c>
      <c r="W116" s="20"/>
      <c r="X116" s="190">
        <f t="shared" si="17"/>
        <v>778217.52999999933</v>
      </c>
      <c r="Y116" s="20">
        <v>0</v>
      </c>
      <c r="Z116" s="20">
        <v>0</v>
      </c>
      <c r="AA116" s="305">
        <f t="shared" si="16"/>
        <v>778217.52999999933</v>
      </c>
    </row>
    <row r="117" spans="1:27" ht="20" hidden="1" customHeight="1" x14ac:dyDescent="0.3">
      <c r="A117" s="19">
        <v>998</v>
      </c>
      <c r="B117" s="19" t="s">
        <v>268</v>
      </c>
      <c r="C117" s="19" t="s">
        <v>272</v>
      </c>
      <c r="D117" s="20">
        <v>2400278.31</v>
      </c>
      <c r="E117" s="20">
        <v>2956966.65</v>
      </c>
      <c r="F117" s="20">
        <v>0</v>
      </c>
      <c r="G117" s="20">
        <v>0</v>
      </c>
      <c r="H117" s="20">
        <v>125938.15</v>
      </c>
      <c r="I117" s="78">
        <f>E117-F117-G117-H117</f>
        <v>2831028.5</v>
      </c>
      <c r="J117" s="20">
        <v>0</v>
      </c>
      <c r="K117" s="20">
        <v>0</v>
      </c>
      <c r="L117" s="20">
        <v>0</v>
      </c>
      <c r="M117" s="20">
        <f t="shared" si="12"/>
        <v>0</v>
      </c>
      <c r="N117" s="20"/>
      <c r="O117" s="20">
        <v>0</v>
      </c>
      <c r="P117" s="20">
        <v>0</v>
      </c>
      <c r="Q117" s="20">
        <v>0</v>
      </c>
      <c r="R117" s="20">
        <f t="shared" si="13"/>
        <v>0</v>
      </c>
      <c r="S117" s="20">
        <f t="shared" si="14"/>
        <v>-430750.18999999994</v>
      </c>
      <c r="T117" s="20">
        <v>584915.80000000005</v>
      </c>
      <c r="U117" s="20"/>
      <c r="V117" s="20">
        <f t="shared" si="15"/>
        <v>154165.6100000001</v>
      </c>
      <c r="W117" s="20"/>
      <c r="X117" s="190">
        <f t="shared" si="17"/>
        <v>154165.6100000001</v>
      </c>
      <c r="Y117" s="123">
        <v>72805.119999999995</v>
      </c>
      <c r="Z117" s="20">
        <v>0</v>
      </c>
      <c r="AA117" s="305">
        <f t="shared" si="16"/>
        <v>226970.7300000001</v>
      </c>
    </row>
    <row r="118" spans="1:27" ht="20" hidden="1" customHeight="1" x14ac:dyDescent="0.3">
      <c r="A118" s="19">
        <v>2398</v>
      </c>
      <c r="B118" s="19" t="s">
        <v>273</v>
      </c>
      <c r="C118" s="19" t="s">
        <v>182</v>
      </c>
      <c r="D118" s="20">
        <v>15659.43</v>
      </c>
      <c r="E118" s="20">
        <v>10410.700000000001</v>
      </c>
      <c r="F118" s="20">
        <v>0</v>
      </c>
      <c r="G118" s="20">
        <v>0</v>
      </c>
      <c r="H118" s="20">
        <v>2135.38</v>
      </c>
      <c r="I118" s="20">
        <f t="shared" si="11"/>
        <v>8275.32</v>
      </c>
      <c r="J118" s="20">
        <v>0</v>
      </c>
      <c r="K118" s="20">
        <v>8159.44</v>
      </c>
      <c r="L118" s="20">
        <v>0</v>
      </c>
      <c r="M118" s="20">
        <f t="shared" si="12"/>
        <v>8159.44</v>
      </c>
      <c r="N118" s="20">
        <v>0</v>
      </c>
      <c r="O118" s="20">
        <v>0</v>
      </c>
      <c r="P118" s="20">
        <v>0</v>
      </c>
      <c r="Q118" s="20">
        <v>0</v>
      </c>
      <c r="R118" s="20">
        <f t="shared" si="13"/>
        <v>0</v>
      </c>
      <c r="S118" s="20">
        <f>D118-I118-M118-N118-R118</f>
        <v>-775.32999999999902</v>
      </c>
      <c r="T118" s="20"/>
      <c r="U118" s="20"/>
      <c r="V118" s="20">
        <f t="shared" si="15"/>
        <v>-775.32999999999902</v>
      </c>
      <c r="W118" s="20"/>
      <c r="X118" s="190">
        <f t="shared" ref="X118:X130" si="18">V118+W118</f>
        <v>-775.32999999999902</v>
      </c>
      <c r="Y118" s="190"/>
      <c r="Z118" s="190"/>
      <c r="AA118" s="412">
        <f t="shared" si="16"/>
        <v>-775.32999999999902</v>
      </c>
    </row>
    <row r="119" spans="1:27" ht="20" hidden="1" customHeight="1" x14ac:dyDescent="0.3">
      <c r="A119" s="19">
        <v>364</v>
      </c>
      <c r="B119" s="19" t="s">
        <v>273</v>
      </c>
      <c r="C119" s="19" t="s">
        <v>188</v>
      </c>
      <c r="D119" s="20">
        <v>8578576.6600000001</v>
      </c>
      <c r="E119" s="20">
        <v>2059663.11</v>
      </c>
      <c r="F119" s="20">
        <v>174981.96</v>
      </c>
      <c r="G119" s="20">
        <v>0</v>
      </c>
      <c r="H119" s="20">
        <v>253137.71</v>
      </c>
      <c r="I119" s="20">
        <f t="shared" si="11"/>
        <v>1631543.4400000002</v>
      </c>
      <c r="J119" s="20">
        <v>1377200</v>
      </c>
      <c r="K119" s="20">
        <v>0</v>
      </c>
      <c r="L119" s="20">
        <v>0</v>
      </c>
      <c r="M119" s="20">
        <f t="shared" si="12"/>
        <v>1377200</v>
      </c>
      <c r="N119" s="20">
        <v>16185165.9</v>
      </c>
      <c r="O119" s="20">
        <v>4620000</v>
      </c>
      <c r="P119" s="20">
        <v>0</v>
      </c>
      <c r="Q119" s="20">
        <v>0</v>
      </c>
      <c r="R119" s="20">
        <f>O119+P119+Q119</f>
        <v>4620000</v>
      </c>
      <c r="S119" s="20">
        <f t="shared" si="14"/>
        <v>-15235332.68</v>
      </c>
      <c r="T119" s="20">
        <v>1465305.15</v>
      </c>
      <c r="U119" s="20"/>
      <c r="V119" s="20">
        <f>+S119+T119-U119</f>
        <v>-13770027.529999999</v>
      </c>
      <c r="W119" s="20">
        <v>10000000</v>
      </c>
      <c r="X119" s="190">
        <f t="shared" si="18"/>
        <v>-3770027.5299999993</v>
      </c>
      <c r="Y119" s="190"/>
      <c r="Z119" s="190"/>
      <c r="AA119" s="412">
        <f t="shared" si="16"/>
        <v>-3770027.5299999993</v>
      </c>
    </row>
    <row r="120" spans="1:27" ht="20" hidden="1" customHeight="1" x14ac:dyDescent="0.3">
      <c r="A120" s="19">
        <v>299</v>
      </c>
      <c r="B120" s="19" t="s">
        <v>273</v>
      </c>
      <c r="C120" s="19" t="s">
        <v>191</v>
      </c>
      <c r="D120" s="20">
        <v>2904121.06</v>
      </c>
      <c r="E120" s="20">
        <v>2790057.07</v>
      </c>
      <c r="F120" s="20">
        <v>130474.8</v>
      </c>
      <c r="G120" s="20">
        <v>91000</v>
      </c>
      <c r="H120" s="20">
        <v>81744.36</v>
      </c>
      <c r="I120" s="20">
        <f t="shared" si="11"/>
        <v>2486837.91</v>
      </c>
      <c r="J120" s="20">
        <v>50297</v>
      </c>
      <c r="K120" s="20">
        <v>99213.38</v>
      </c>
      <c r="L120" s="20">
        <v>0</v>
      </c>
      <c r="M120" s="20">
        <f t="shared" si="12"/>
        <v>149510.38</v>
      </c>
      <c r="N120" s="20">
        <v>0</v>
      </c>
      <c r="O120" s="20">
        <v>0</v>
      </c>
      <c r="P120" s="20">
        <v>0</v>
      </c>
      <c r="Q120" s="20">
        <v>0</v>
      </c>
      <c r="R120" s="20">
        <f>O120+P120+Q120</f>
        <v>0</v>
      </c>
      <c r="S120" s="20">
        <f t="shared" si="14"/>
        <v>267772.7699999999</v>
      </c>
      <c r="T120" s="20"/>
      <c r="U120" s="20"/>
      <c r="V120" s="20">
        <f t="shared" si="15"/>
        <v>267772.7699999999</v>
      </c>
      <c r="W120" s="20">
        <v>159598.67000000001</v>
      </c>
      <c r="X120" s="190">
        <f t="shared" si="18"/>
        <v>427371.43999999994</v>
      </c>
      <c r="Y120" s="190"/>
      <c r="Z120" s="190"/>
      <c r="AA120" s="412">
        <f t="shared" si="16"/>
        <v>427371.43999999994</v>
      </c>
    </row>
    <row r="121" spans="1:27" ht="20" hidden="1" customHeight="1" x14ac:dyDescent="0.3">
      <c r="A121" s="19">
        <v>766</v>
      </c>
      <c r="B121" s="19" t="s">
        <v>273</v>
      </c>
      <c r="C121" s="19" t="s">
        <v>284</v>
      </c>
      <c r="D121" s="20">
        <v>2381212.6800000002</v>
      </c>
      <c r="E121" s="20">
        <v>2498290.94</v>
      </c>
      <c r="F121" s="20">
        <v>22407.62</v>
      </c>
      <c r="G121" s="20">
        <v>0</v>
      </c>
      <c r="H121" s="20">
        <v>66057.08</v>
      </c>
      <c r="I121" s="20">
        <f t="shared" si="11"/>
        <v>2409826.2399999998</v>
      </c>
      <c r="J121" s="20">
        <v>127413.78</v>
      </c>
      <c r="K121" s="20">
        <v>0</v>
      </c>
      <c r="L121" s="20">
        <v>0</v>
      </c>
      <c r="M121" s="20">
        <f t="shared" si="12"/>
        <v>127413.78</v>
      </c>
      <c r="N121" s="20">
        <v>0</v>
      </c>
      <c r="O121" s="20">
        <v>0</v>
      </c>
      <c r="P121" s="20">
        <v>0</v>
      </c>
      <c r="Q121" s="20">
        <v>0</v>
      </c>
      <c r="R121" s="20">
        <f t="shared" si="13"/>
        <v>0</v>
      </c>
      <c r="S121" s="20">
        <f t="shared" si="14"/>
        <v>-156027.33999999959</v>
      </c>
      <c r="T121" s="20"/>
      <c r="U121" s="20"/>
      <c r="V121" s="20">
        <f t="shared" si="15"/>
        <v>-156027.33999999959</v>
      </c>
      <c r="W121" s="20"/>
      <c r="X121" s="190">
        <f t="shared" si="18"/>
        <v>-156027.33999999959</v>
      </c>
      <c r="Y121" s="190">
        <v>71436.78</v>
      </c>
      <c r="Z121" s="190"/>
      <c r="AA121" s="412">
        <f t="shared" si="16"/>
        <v>-84590.55999999959</v>
      </c>
    </row>
    <row r="122" spans="1:27" ht="20" hidden="1" customHeight="1" x14ac:dyDescent="0.3">
      <c r="A122" s="19">
        <v>502</v>
      </c>
      <c r="B122" s="19" t="s">
        <v>273</v>
      </c>
      <c r="C122" s="19" t="s">
        <v>198</v>
      </c>
      <c r="D122" s="20">
        <v>5089455.4800000004</v>
      </c>
      <c r="E122" s="20">
        <v>4932193.08</v>
      </c>
      <c r="F122" s="20">
        <v>399361.24</v>
      </c>
      <c r="G122" s="20">
        <v>0</v>
      </c>
      <c r="H122" s="20">
        <v>147304.4</v>
      </c>
      <c r="I122" s="20">
        <f t="shared" si="11"/>
        <v>4385527.4399999995</v>
      </c>
      <c r="J122" s="20">
        <v>14000.01</v>
      </c>
      <c r="K122" s="20">
        <v>0</v>
      </c>
      <c r="L122" s="20">
        <v>0</v>
      </c>
      <c r="M122" s="20">
        <f t="shared" si="12"/>
        <v>14000.01</v>
      </c>
      <c r="N122" s="20">
        <v>8000</v>
      </c>
      <c r="O122" s="20">
        <v>0</v>
      </c>
      <c r="P122" s="20">
        <v>0</v>
      </c>
      <c r="Q122" s="20">
        <v>0</v>
      </c>
      <c r="R122" s="20">
        <f t="shared" si="13"/>
        <v>0</v>
      </c>
      <c r="S122" s="20">
        <f t="shared" si="14"/>
        <v>681928.03000000096</v>
      </c>
      <c r="T122" s="20">
        <v>34960.75</v>
      </c>
      <c r="U122" s="20">
        <v>3281759.43</v>
      </c>
      <c r="V122" s="20">
        <f t="shared" si="15"/>
        <v>-2564870.6499999994</v>
      </c>
      <c r="W122" s="20">
        <v>527261.81999999995</v>
      </c>
      <c r="X122" s="190">
        <f t="shared" si="18"/>
        <v>-2037608.8299999996</v>
      </c>
      <c r="Y122" s="190">
        <v>1083.67</v>
      </c>
      <c r="Z122" s="190"/>
      <c r="AA122" s="412">
        <f t="shared" si="16"/>
        <v>-2036525.1599999997</v>
      </c>
    </row>
    <row r="123" spans="1:27" ht="20" hidden="1" customHeight="1" x14ac:dyDescent="0.3">
      <c r="A123" s="19">
        <v>104</v>
      </c>
      <c r="B123" s="19" t="s">
        <v>273</v>
      </c>
      <c r="C123" s="19" t="s">
        <v>201</v>
      </c>
      <c r="D123" s="20">
        <v>180787.59</v>
      </c>
      <c r="E123" s="20">
        <v>182585.73</v>
      </c>
      <c r="F123" s="20">
        <v>1102.32</v>
      </c>
      <c r="G123" s="20">
        <v>0</v>
      </c>
      <c r="H123" s="20">
        <v>0</v>
      </c>
      <c r="I123" s="20">
        <f t="shared" si="11"/>
        <v>181483.41</v>
      </c>
      <c r="J123" s="20">
        <v>0</v>
      </c>
      <c r="K123" s="20">
        <v>0</v>
      </c>
      <c r="L123" s="20">
        <v>0</v>
      </c>
      <c r="M123" s="20">
        <f t="shared" si="12"/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f t="shared" si="13"/>
        <v>0</v>
      </c>
      <c r="S123" s="20">
        <f t="shared" si="14"/>
        <v>-695.82000000000698</v>
      </c>
      <c r="T123" s="20">
        <v>48148.08</v>
      </c>
      <c r="U123" s="20">
        <v>-12609.07</v>
      </c>
      <c r="V123" s="20">
        <f t="shared" si="15"/>
        <v>60061.329999999994</v>
      </c>
      <c r="W123" s="20">
        <v>5000</v>
      </c>
      <c r="X123" s="190">
        <f t="shared" si="18"/>
        <v>65061.329999999994</v>
      </c>
      <c r="Y123" s="190">
        <v>5423.63</v>
      </c>
      <c r="Z123" s="190"/>
      <c r="AA123" s="412">
        <f t="shared" si="16"/>
        <v>70484.959999999992</v>
      </c>
    </row>
    <row r="124" spans="1:27" ht="20" hidden="1" customHeight="1" x14ac:dyDescent="0.3">
      <c r="A124" s="19">
        <v>169</v>
      </c>
      <c r="B124" s="19" t="s">
        <v>273</v>
      </c>
      <c r="C124" s="19" t="s">
        <v>206</v>
      </c>
      <c r="D124" s="20">
        <v>2233523.09</v>
      </c>
      <c r="E124" s="20">
        <v>1813443.46</v>
      </c>
      <c r="F124" s="20">
        <v>30816.51</v>
      </c>
      <c r="G124" s="20">
        <v>28657.200000000001</v>
      </c>
      <c r="H124" s="20">
        <v>61626.41</v>
      </c>
      <c r="I124" s="20">
        <f t="shared" si="11"/>
        <v>1692343.34</v>
      </c>
      <c r="J124" s="20">
        <v>0</v>
      </c>
      <c r="K124" s="20">
        <v>0</v>
      </c>
      <c r="L124" s="20">
        <v>0</v>
      </c>
      <c r="M124" s="20">
        <f t="shared" si="12"/>
        <v>0</v>
      </c>
      <c r="N124" s="20">
        <v>0</v>
      </c>
      <c r="O124" s="20">
        <v>0</v>
      </c>
      <c r="P124" s="20">
        <v>0</v>
      </c>
      <c r="Q124" s="20">
        <v>0</v>
      </c>
      <c r="R124" s="20">
        <f t="shared" si="13"/>
        <v>0</v>
      </c>
      <c r="S124" s="20">
        <f t="shared" si="14"/>
        <v>541179.74999999977</v>
      </c>
      <c r="T124" s="20"/>
      <c r="U124" s="20">
        <v>140819.51999999999</v>
      </c>
      <c r="V124" s="20">
        <f>+S124+T124-U124</f>
        <v>400360.22999999975</v>
      </c>
      <c r="W124" s="20"/>
      <c r="X124" s="190">
        <f t="shared" si="18"/>
        <v>400360.22999999975</v>
      </c>
      <c r="Y124" s="190"/>
      <c r="Z124" s="190"/>
      <c r="AA124" s="412">
        <f t="shared" si="16"/>
        <v>400360.22999999975</v>
      </c>
    </row>
    <row r="125" spans="1:27" ht="20" hidden="1" customHeight="1" x14ac:dyDescent="0.3">
      <c r="A125" s="19">
        <v>1698</v>
      </c>
      <c r="B125" s="19" t="s">
        <v>273</v>
      </c>
      <c r="C125" s="19" t="s">
        <v>209</v>
      </c>
      <c r="D125" s="20">
        <v>0</v>
      </c>
      <c r="E125" s="20">
        <v>47746.02</v>
      </c>
      <c r="F125" s="20">
        <v>0</v>
      </c>
      <c r="G125" s="20">
        <v>0</v>
      </c>
      <c r="H125" s="20">
        <v>0</v>
      </c>
      <c r="I125" s="20">
        <f t="shared" si="11"/>
        <v>47746.02</v>
      </c>
      <c r="J125" s="20">
        <v>0</v>
      </c>
      <c r="K125" s="20">
        <v>0</v>
      </c>
      <c r="L125" s="20">
        <v>0</v>
      </c>
      <c r="M125" s="20">
        <f t="shared" si="12"/>
        <v>0</v>
      </c>
      <c r="N125" s="20">
        <v>0</v>
      </c>
      <c r="O125" s="20">
        <v>0</v>
      </c>
      <c r="P125" s="20">
        <v>0</v>
      </c>
      <c r="Q125" s="20">
        <v>0</v>
      </c>
      <c r="R125" s="20">
        <f t="shared" si="13"/>
        <v>0</v>
      </c>
      <c r="S125" s="20">
        <f t="shared" si="14"/>
        <v>-47746.02</v>
      </c>
      <c r="T125" s="20"/>
      <c r="U125" s="20"/>
      <c r="V125" s="20">
        <f t="shared" si="15"/>
        <v>-47746.02</v>
      </c>
      <c r="W125" s="20">
        <v>7030.3</v>
      </c>
      <c r="X125" s="190">
        <f t="shared" si="18"/>
        <v>-40715.719999999994</v>
      </c>
      <c r="Y125" s="190"/>
      <c r="Z125" s="190"/>
      <c r="AA125" s="412">
        <f t="shared" si="16"/>
        <v>-40715.719999999994</v>
      </c>
    </row>
    <row r="126" spans="1:27" ht="20" hidden="1" customHeight="1" x14ac:dyDescent="0.3">
      <c r="A126" s="19">
        <v>437</v>
      </c>
      <c r="B126" s="19" t="s">
        <v>273</v>
      </c>
      <c r="C126" s="19" t="s">
        <v>216</v>
      </c>
      <c r="D126" s="20">
        <v>5806695.96</v>
      </c>
      <c r="E126" s="20">
        <v>7349086.4400000004</v>
      </c>
      <c r="F126" s="20">
        <v>2676658.77</v>
      </c>
      <c r="G126" s="20">
        <v>0</v>
      </c>
      <c r="H126" s="20">
        <v>168821.6</v>
      </c>
      <c r="I126" s="20">
        <f t="shared" si="11"/>
        <v>4503606.07</v>
      </c>
      <c r="J126" s="20">
        <v>0</v>
      </c>
      <c r="K126" s="20">
        <v>0</v>
      </c>
      <c r="L126" s="20">
        <v>0</v>
      </c>
      <c r="M126" s="20">
        <f t="shared" si="12"/>
        <v>0</v>
      </c>
      <c r="N126" s="20">
        <v>0</v>
      </c>
      <c r="O126" s="20">
        <v>0</v>
      </c>
      <c r="P126" s="20">
        <v>0</v>
      </c>
      <c r="Q126" s="20">
        <v>0</v>
      </c>
      <c r="R126" s="20">
        <f t="shared" si="13"/>
        <v>0</v>
      </c>
      <c r="S126" s="20">
        <f t="shared" si="14"/>
        <v>1303089.8899999997</v>
      </c>
      <c r="T126" s="20">
        <v>18212</v>
      </c>
      <c r="U126" s="20"/>
      <c r="V126" s="20">
        <f t="shared" si="15"/>
        <v>1321301.8899999997</v>
      </c>
      <c r="W126" s="20">
        <v>17773.64</v>
      </c>
      <c r="X126" s="190">
        <f t="shared" si="18"/>
        <v>1339075.5299999996</v>
      </c>
      <c r="Y126" s="190"/>
      <c r="Z126" s="190"/>
      <c r="AA126" s="412">
        <f t="shared" si="16"/>
        <v>1339075.5299999996</v>
      </c>
    </row>
    <row r="127" spans="1:27" ht="20" hidden="1" customHeight="1" x14ac:dyDescent="0.3">
      <c r="A127" s="19">
        <v>234</v>
      </c>
      <c r="B127" s="19" t="s">
        <v>273</v>
      </c>
      <c r="C127" s="19" t="s">
        <v>219</v>
      </c>
      <c r="D127" s="20">
        <v>2824281.42</v>
      </c>
      <c r="E127" s="20">
        <v>3151386.34</v>
      </c>
      <c r="F127" s="20">
        <v>163836.53</v>
      </c>
      <c r="G127" s="20">
        <v>139000</v>
      </c>
      <c r="H127" s="20">
        <v>79349.149999999994</v>
      </c>
      <c r="I127" s="20">
        <f t="shared" si="11"/>
        <v>2769200.66</v>
      </c>
      <c r="J127" s="20">
        <v>0</v>
      </c>
      <c r="K127" s="20">
        <v>0</v>
      </c>
      <c r="L127" s="20">
        <v>0</v>
      </c>
      <c r="M127" s="20">
        <f t="shared" si="12"/>
        <v>0</v>
      </c>
      <c r="N127" s="20">
        <v>0</v>
      </c>
      <c r="O127" s="20">
        <v>0</v>
      </c>
      <c r="P127" s="20">
        <v>0</v>
      </c>
      <c r="Q127" s="20">
        <v>0</v>
      </c>
      <c r="R127" s="20">
        <f t="shared" si="13"/>
        <v>0</v>
      </c>
      <c r="S127" s="20">
        <f t="shared" si="14"/>
        <v>55080.759999999776</v>
      </c>
      <c r="T127" s="20"/>
      <c r="U127" s="20">
        <v>31506.720000000001</v>
      </c>
      <c r="V127" s="20">
        <f t="shared" si="15"/>
        <v>23574.039999999775</v>
      </c>
      <c r="W127" s="20">
        <v>4404.88</v>
      </c>
      <c r="X127" s="190">
        <f t="shared" si="18"/>
        <v>27978.919999999776</v>
      </c>
      <c r="Y127" s="190"/>
      <c r="Z127" s="190"/>
      <c r="AA127" s="412">
        <f t="shared" si="16"/>
        <v>27978.919999999776</v>
      </c>
    </row>
    <row r="128" spans="1:27" ht="20" hidden="1" customHeight="1" x14ac:dyDescent="0.3">
      <c r="A128" s="19">
        <v>2198</v>
      </c>
      <c r="B128" s="19" t="s">
        <v>273</v>
      </c>
      <c r="C128" s="19" t="s">
        <v>225</v>
      </c>
      <c r="D128" s="20">
        <v>0</v>
      </c>
      <c r="E128" s="20">
        <v>33992.97</v>
      </c>
      <c r="F128" s="20">
        <v>0</v>
      </c>
      <c r="G128" s="20">
        <v>0</v>
      </c>
      <c r="H128" s="20">
        <v>0</v>
      </c>
      <c r="I128" s="20">
        <f t="shared" si="11"/>
        <v>33992.97</v>
      </c>
      <c r="J128" s="20">
        <v>0</v>
      </c>
      <c r="K128" s="20">
        <v>0</v>
      </c>
      <c r="L128" s="20">
        <v>0</v>
      </c>
      <c r="M128" s="20">
        <f t="shared" si="12"/>
        <v>0</v>
      </c>
      <c r="N128" s="20">
        <v>0</v>
      </c>
      <c r="O128" s="20">
        <v>0</v>
      </c>
      <c r="P128" s="20">
        <v>0</v>
      </c>
      <c r="Q128" s="20">
        <v>0</v>
      </c>
      <c r="R128" s="20">
        <f t="shared" si="13"/>
        <v>0</v>
      </c>
      <c r="S128" s="20">
        <f t="shared" si="14"/>
        <v>-33992.97</v>
      </c>
      <c r="T128" s="20"/>
      <c r="U128" s="20"/>
      <c r="V128" s="20">
        <f t="shared" si="15"/>
        <v>-33992.97</v>
      </c>
      <c r="W128" s="20"/>
      <c r="X128" s="190">
        <f t="shared" si="18"/>
        <v>-33992.97</v>
      </c>
      <c r="Y128" s="190"/>
      <c r="Z128" s="190"/>
      <c r="AA128" s="413">
        <f t="shared" si="16"/>
        <v>-33992.97</v>
      </c>
    </row>
    <row r="129" spans="1:27" ht="20" hidden="1" customHeight="1" x14ac:dyDescent="0.3">
      <c r="A129" s="19">
        <v>1979</v>
      </c>
      <c r="B129" s="19" t="s">
        <v>303</v>
      </c>
      <c r="C129" s="19" t="s">
        <v>182</v>
      </c>
      <c r="D129" s="20">
        <v>280298.90999999997</v>
      </c>
      <c r="E129" s="20">
        <v>142543.19</v>
      </c>
      <c r="F129" s="20">
        <v>0</v>
      </c>
      <c r="G129" s="20">
        <v>0</v>
      </c>
      <c r="H129" s="20">
        <v>11106.21</v>
      </c>
      <c r="I129" s="20">
        <f t="shared" si="11"/>
        <v>131436.98000000001</v>
      </c>
      <c r="J129" s="20">
        <v>0</v>
      </c>
      <c r="K129" s="20">
        <v>149592.07999999999</v>
      </c>
      <c r="L129" s="20">
        <v>0</v>
      </c>
      <c r="M129" s="20">
        <f t="shared" si="12"/>
        <v>149592.07999999999</v>
      </c>
      <c r="N129" s="20">
        <v>0</v>
      </c>
      <c r="O129" s="20">
        <v>0</v>
      </c>
      <c r="P129" s="20">
        <v>0</v>
      </c>
      <c r="Q129" s="20">
        <v>0</v>
      </c>
      <c r="R129" s="20">
        <f t="shared" si="13"/>
        <v>0</v>
      </c>
      <c r="S129" s="20">
        <f>D129-I129-M129-N129-R129</f>
        <v>-730.15000000002328</v>
      </c>
      <c r="T129" s="20"/>
      <c r="U129" s="20"/>
      <c r="V129" s="20">
        <f t="shared" si="15"/>
        <v>-730.15000000002328</v>
      </c>
      <c r="W129" s="20">
        <v>0</v>
      </c>
      <c r="X129" s="20">
        <f t="shared" si="18"/>
        <v>-730.15000000002328</v>
      </c>
      <c r="Y129" s="288">
        <v>8408.9699999999993</v>
      </c>
      <c r="Z129" s="288">
        <v>0</v>
      </c>
      <c r="AA129" s="288">
        <f>Y129+Z129</f>
        <v>8408.9699999999993</v>
      </c>
    </row>
    <row r="130" spans="1:27" ht="20" hidden="1" customHeight="1" x14ac:dyDescent="0.3">
      <c r="A130" s="19">
        <v>368</v>
      </c>
      <c r="B130" s="19" t="s">
        <v>303</v>
      </c>
      <c r="C130" s="19" t="s">
        <v>188</v>
      </c>
      <c r="D130" s="20">
        <v>17021961.73</v>
      </c>
      <c r="E130" s="20">
        <v>8605244.5399999991</v>
      </c>
      <c r="F130" s="20">
        <v>318313.92</v>
      </c>
      <c r="G130" s="20">
        <v>0</v>
      </c>
      <c r="H130" s="20">
        <v>509312.07</v>
      </c>
      <c r="I130" s="20">
        <f t="shared" si="11"/>
        <v>7777618.5499999989</v>
      </c>
      <c r="J130" s="20">
        <v>1764073.81</v>
      </c>
      <c r="K130" s="20">
        <v>1972696</v>
      </c>
      <c r="L130" s="20">
        <v>0</v>
      </c>
      <c r="M130" s="20">
        <f t="shared" si="12"/>
        <v>3736769.81</v>
      </c>
      <c r="N130" s="20">
        <v>13086501.26</v>
      </c>
      <c r="O130" s="20">
        <v>2460000</v>
      </c>
      <c r="P130" s="20">
        <v>0</v>
      </c>
      <c r="Q130" s="20">
        <v>0</v>
      </c>
      <c r="R130" s="20">
        <f t="shared" si="13"/>
        <v>2460000</v>
      </c>
      <c r="S130" s="20">
        <f t="shared" ref="S130" si="19">D130-I130-M130-N130-R130</f>
        <v>-10038927.889999999</v>
      </c>
      <c r="T130" s="20">
        <v>2648460.14</v>
      </c>
      <c r="U130" s="20">
        <v>6297655.71</v>
      </c>
      <c r="V130" s="20">
        <f t="shared" si="15"/>
        <v>-13688123.459999997</v>
      </c>
      <c r="W130" s="20">
        <f>10004750.22</f>
        <v>10004750.220000001</v>
      </c>
      <c r="X130" s="20">
        <f t="shared" si="18"/>
        <v>-3683373.2399999965</v>
      </c>
      <c r="Y130" s="288">
        <v>4498.42</v>
      </c>
      <c r="Z130" s="288">
        <v>0</v>
      </c>
      <c r="AA130" s="288">
        <f>Y130+Z130</f>
        <v>4498.42</v>
      </c>
    </row>
    <row r="131" spans="1:27" ht="20" hidden="1" customHeight="1" x14ac:dyDescent="0.3">
      <c r="A131" s="19">
        <v>303</v>
      </c>
      <c r="B131" s="19" t="s">
        <v>303</v>
      </c>
      <c r="C131" s="19" t="s">
        <v>191</v>
      </c>
      <c r="D131" s="20">
        <v>5061291.8899999997</v>
      </c>
      <c r="E131" s="20">
        <v>3913822.93</v>
      </c>
      <c r="F131" s="20">
        <v>0</v>
      </c>
      <c r="G131" s="20">
        <v>427818.75</v>
      </c>
      <c r="H131" s="20">
        <v>151316.99</v>
      </c>
      <c r="I131" s="20">
        <f t="shared" si="11"/>
        <v>3334687.1900000004</v>
      </c>
      <c r="J131" s="20">
        <v>47593.78</v>
      </c>
      <c r="K131" s="20">
        <v>0</v>
      </c>
      <c r="L131" s="20">
        <v>0</v>
      </c>
      <c r="M131" s="20">
        <f>SUM(J131:L131)</f>
        <v>47593.78</v>
      </c>
      <c r="N131" s="20">
        <v>171441.04</v>
      </c>
      <c r="O131" s="20">
        <v>0</v>
      </c>
      <c r="P131" s="20">
        <v>0</v>
      </c>
      <c r="Q131" s="20">
        <v>0</v>
      </c>
      <c r="R131" s="20">
        <f t="shared" ref="R131" si="20">SUM(O131:Q131)</f>
        <v>0</v>
      </c>
      <c r="S131" s="20">
        <f>D131-I131-N131-R131-M131</f>
        <v>1507569.8799999992</v>
      </c>
      <c r="T131" s="20">
        <v>20000</v>
      </c>
      <c r="U131" s="20">
        <v>7691934.0800000001</v>
      </c>
      <c r="V131" s="20">
        <f t="shared" si="15"/>
        <v>-6164364.2000000011</v>
      </c>
      <c r="W131" s="20">
        <v>300000</v>
      </c>
      <c r="X131" s="20">
        <f>+V131+W131</f>
        <v>-5864364.2000000011</v>
      </c>
      <c r="Y131" s="288">
        <v>141261.67000000001</v>
      </c>
      <c r="Z131" s="288">
        <v>0</v>
      </c>
      <c r="AA131" s="288">
        <f>Y131+Z131</f>
        <v>141261.67000000001</v>
      </c>
    </row>
    <row r="132" spans="1:27" ht="20" hidden="1" customHeight="1" x14ac:dyDescent="0.3">
      <c r="A132" s="19">
        <v>506</v>
      </c>
      <c r="B132" s="19" t="s">
        <v>303</v>
      </c>
      <c r="C132" s="19" t="s">
        <v>198</v>
      </c>
      <c r="D132" s="20">
        <v>11727019.199999999</v>
      </c>
      <c r="E132" s="20">
        <v>29507714.16</v>
      </c>
      <c r="F132" s="20">
        <v>127271.76</v>
      </c>
      <c r="G132" s="20">
        <v>267560</v>
      </c>
      <c r="H132" s="20">
        <v>350463.75</v>
      </c>
      <c r="I132" s="20">
        <f t="shared" ref="I132:I139" si="21">E132-F132-G132-H132</f>
        <v>28762418.649999999</v>
      </c>
      <c r="J132" s="20">
        <v>335691.2</v>
      </c>
      <c r="K132" s="20">
        <v>0</v>
      </c>
      <c r="L132" s="20">
        <v>0</v>
      </c>
      <c r="M132" s="20">
        <f t="shared" ref="M132:M139" si="22">J132+K132+L132</f>
        <v>335691.2</v>
      </c>
      <c r="N132" s="20">
        <v>514185.76</v>
      </c>
      <c r="O132" s="20">
        <v>0</v>
      </c>
      <c r="P132" s="20">
        <v>0</v>
      </c>
      <c r="Q132" s="20">
        <v>0</v>
      </c>
      <c r="R132" s="20">
        <f t="shared" ref="R132:R139" si="23">O132+P132+Q132</f>
        <v>0</v>
      </c>
      <c r="S132" s="20">
        <f t="shared" ref="S132:S139" si="24">D132-I132-M132-N132-R132</f>
        <v>-17885276.41</v>
      </c>
      <c r="T132" s="20">
        <f>19150.59+29000</f>
        <v>48150.59</v>
      </c>
      <c r="U132" s="20">
        <v>36071448.5</v>
      </c>
      <c r="V132" s="20">
        <f t="shared" ref="V132:V139" si="25">+S132+T132-U132</f>
        <v>-53908574.32</v>
      </c>
      <c r="W132" s="20">
        <v>0</v>
      </c>
      <c r="X132" s="20">
        <f t="shared" ref="X132:X139" si="26">V132+W132</f>
        <v>-53908574.32</v>
      </c>
      <c r="Y132" s="288">
        <v>0</v>
      </c>
      <c r="Z132" s="288">
        <v>511613.59</v>
      </c>
      <c r="AA132" s="288">
        <f>Y132+Z132</f>
        <v>511613.59</v>
      </c>
    </row>
    <row r="133" spans="1:27" ht="20" hidden="1" customHeight="1" x14ac:dyDescent="0.3">
      <c r="A133" s="19">
        <v>108</v>
      </c>
      <c r="B133" s="19" t="s">
        <v>303</v>
      </c>
      <c r="C133" s="19" t="s">
        <v>201</v>
      </c>
      <c r="D133" s="20">
        <v>5601887.7800000003</v>
      </c>
      <c r="E133" s="20">
        <v>5372126.4900000002</v>
      </c>
      <c r="F133" s="20">
        <v>3052.44</v>
      </c>
      <c r="G133" s="20">
        <v>352500</v>
      </c>
      <c r="H133" s="20">
        <v>174086.57</v>
      </c>
      <c r="I133" s="20">
        <f t="shared" si="21"/>
        <v>4842487.4799999995</v>
      </c>
      <c r="J133" s="20">
        <v>470393.82</v>
      </c>
      <c r="K133" s="20">
        <v>0</v>
      </c>
      <c r="L133" s="20">
        <v>0</v>
      </c>
      <c r="M133" s="20">
        <f t="shared" si="22"/>
        <v>470393.82</v>
      </c>
      <c r="N133" s="20">
        <v>332504</v>
      </c>
      <c r="O133" s="20">
        <v>0</v>
      </c>
      <c r="P133" s="20">
        <v>0</v>
      </c>
      <c r="Q133" s="20">
        <v>0</v>
      </c>
      <c r="R133" s="20">
        <f t="shared" si="23"/>
        <v>0</v>
      </c>
      <c r="S133" s="20">
        <f t="shared" si="24"/>
        <v>-43497.519999999262</v>
      </c>
      <c r="T133" s="20">
        <v>107917.11</v>
      </c>
      <c r="U133" s="20">
        <v>40846.129999999997</v>
      </c>
      <c r="V133" s="20">
        <f t="shared" si="25"/>
        <v>23573.460000000741</v>
      </c>
      <c r="W133" s="20">
        <v>136590</v>
      </c>
      <c r="X133" s="20">
        <f t="shared" si="26"/>
        <v>160163.46000000075</v>
      </c>
      <c r="Y133" s="20">
        <v>132873.78</v>
      </c>
      <c r="Z133" s="20">
        <v>0</v>
      </c>
      <c r="AA133" s="20">
        <f>X133+Y133+Z133</f>
        <v>293037.24000000075</v>
      </c>
    </row>
    <row r="134" spans="1:27" ht="20" hidden="1" customHeight="1" x14ac:dyDescent="0.3">
      <c r="A134" s="19">
        <v>173</v>
      </c>
      <c r="B134" s="19" t="s">
        <v>303</v>
      </c>
      <c r="C134" s="19" t="s">
        <v>206</v>
      </c>
      <c r="D134" s="20">
        <v>6721799.8899999997</v>
      </c>
      <c r="E134" s="20">
        <v>7042814.2199999997</v>
      </c>
      <c r="F134" s="20">
        <v>196688.64000000001</v>
      </c>
      <c r="G134" s="20">
        <v>0</v>
      </c>
      <c r="H134" s="20">
        <v>0</v>
      </c>
      <c r="I134" s="20">
        <f>E134-F134-G134-H134</f>
        <v>6846125.5800000001</v>
      </c>
      <c r="J134" s="20">
        <v>-54995.65</v>
      </c>
      <c r="K134" s="20">
        <v>0</v>
      </c>
      <c r="L134" s="20">
        <v>150000</v>
      </c>
      <c r="M134" s="20">
        <f t="shared" si="22"/>
        <v>95004.35</v>
      </c>
      <c r="N134" s="20">
        <v>0</v>
      </c>
      <c r="O134" s="20">
        <v>0</v>
      </c>
      <c r="P134" s="20">
        <v>0</v>
      </c>
      <c r="Q134" s="20">
        <v>0</v>
      </c>
      <c r="R134" s="20">
        <f>O134+P134+Q134</f>
        <v>0</v>
      </c>
      <c r="S134" s="20">
        <f>D134-I134-M134-N134-R134</f>
        <v>-219330.04000000042</v>
      </c>
      <c r="T134" s="20">
        <v>0</v>
      </c>
      <c r="U134" s="20">
        <v>4150934.4</v>
      </c>
      <c r="V134" s="20">
        <f>+S134+T134-U134</f>
        <v>-4370264.4400000004</v>
      </c>
      <c r="W134" s="20">
        <v>0</v>
      </c>
      <c r="X134" s="20">
        <f t="shared" si="26"/>
        <v>-4370264.4400000004</v>
      </c>
      <c r="Y134" s="288">
        <v>201654</v>
      </c>
      <c r="Z134" s="288">
        <v>0</v>
      </c>
      <c r="AA134" s="288">
        <f>Y134+Z134</f>
        <v>201654</v>
      </c>
    </row>
    <row r="135" spans="1:27" ht="20" hidden="1" customHeight="1" x14ac:dyDescent="0.3">
      <c r="A135" s="19">
        <v>394</v>
      </c>
      <c r="B135" s="19" t="s">
        <v>303</v>
      </c>
      <c r="C135" s="19" t="s">
        <v>305</v>
      </c>
      <c r="D135" s="20">
        <v>5018426.8899999997</v>
      </c>
      <c r="E135" s="20">
        <v>4468407.9800000004</v>
      </c>
      <c r="F135" s="20">
        <v>153274.51</v>
      </c>
      <c r="G135" s="20">
        <v>102990.39</v>
      </c>
      <c r="H135" s="20">
        <v>149205.99</v>
      </c>
      <c r="I135" s="20">
        <f>E135-F135-G135-H135</f>
        <v>4062937.0900000008</v>
      </c>
      <c r="J135" s="20">
        <v>43706.5</v>
      </c>
      <c r="K135" s="20">
        <v>0</v>
      </c>
      <c r="L135" s="20">
        <v>0</v>
      </c>
      <c r="M135" s="20">
        <f t="shared" si="22"/>
        <v>43706.5</v>
      </c>
      <c r="N135" s="20">
        <v>0</v>
      </c>
      <c r="O135" s="20">
        <v>0</v>
      </c>
      <c r="P135" s="20">
        <v>0</v>
      </c>
      <c r="Q135" s="20">
        <v>0</v>
      </c>
      <c r="R135" s="20">
        <f>O135+P135+Q135</f>
        <v>0</v>
      </c>
      <c r="S135" s="20">
        <f>D135-I135-M135-N135-R135</f>
        <v>911783.29999999888</v>
      </c>
      <c r="T135" s="20">
        <f>6738.37</f>
        <v>6738.37</v>
      </c>
      <c r="U135" s="20">
        <v>1220909.22</v>
      </c>
      <c r="V135" s="20">
        <f>+S135+T135-U135</f>
        <v>-302387.55000000109</v>
      </c>
      <c r="W135" s="20">
        <v>0</v>
      </c>
      <c r="X135" s="20">
        <f t="shared" si="26"/>
        <v>-302387.55000000109</v>
      </c>
      <c r="Y135" s="288">
        <v>17854.080000000002</v>
      </c>
      <c r="Z135" s="288">
        <v>0</v>
      </c>
      <c r="AA135" s="288">
        <f>Y135+Z135</f>
        <v>17854.080000000002</v>
      </c>
    </row>
    <row r="136" spans="1:27" ht="20" hidden="1" customHeight="1" x14ac:dyDescent="0.3">
      <c r="A136" s="19">
        <v>1458</v>
      </c>
      <c r="B136" s="19" t="s">
        <v>303</v>
      </c>
      <c r="C136" s="19" t="s">
        <v>209</v>
      </c>
      <c r="D136" s="20">
        <v>401293.38</v>
      </c>
      <c r="E136" s="20">
        <v>419546.78</v>
      </c>
      <c r="F136" s="20">
        <v>0</v>
      </c>
      <c r="G136" s="20">
        <v>0</v>
      </c>
      <c r="H136" s="20">
        <v>17418.91</v>
      </c>
      <c r="I136" s="20">
        <f t="shared" si="21"/>
        <v>402127.87000000005</v>
      </c>
      <c r="J136" s="20">
        <v>0</v>
      </c>
      <c r="K136" s="20">
        <v>0</v>
      </c>
      <c r="L136" s="20">
        <v>0</v>
      </c>
      <c r="M136" s="20">
        <f t="shared" si="22"/>
        <v>0</v>
      </c>
      <c r="N136" s="20">
        <v>0</v>
      </c>
      <c r="O136" s="20">
        <v>0</v>
      </c>
      <c r="P136" s="20">
        <v>0</v>
      </c>
      <c r="Q136" s="20">
        <v>0</v>
      </c>
      <c r="R136" s="20">
        <f t="shared" si="23"/>
        <v>0</v>
      </c>
      <c r="S136" s="20">
        <f t="shared" si="24"/>
        <v>-834.49000000004889</v>
      </c>
      <c r="T136" s="20">
        <v>0</v>
      </c>
      <c r="U136" s="20">
        <v>0</v>
      </c>
      <c r="V136" s="20">
        <f t="shared" si="25"/>
        <v>-834.49000000004889</v>
      </c>
      <c r="W136" s="20">
        <v>0</v>
      </c>
      <c r="X136" s="20">
        <f t="shared" si="26"/>
        <v>-834.49000000004889</v>
      </c>
      <c r="Y136" s="288">
        <v>12038.8</v>
      </c>
      <c r="Z136" s="288">
        <v>0</v>
      </c>
      <c r="AA136" s="288">
        <f>Y136+Z136</f>
        <v>12038.8</v>
      </c>
    </row>
    <row r="137" spans="1:27" ht="20" hidden="1" customHeight="1" x14ac:dyDescent="0.3">
      <c r="A137" s="19">
        <v>441</v>
      </c>
      <c r="B137" s="19" t="s">
        <v>303</v>
      </c>
      <c r="C137" s="19" t="s">
        <v>216</v>
      </c>
      <c r="D137" s="20">
        <v>14993898.859999999</v>
      </c>
      <c r="E137" s="20">
        <v>15915606.289999999</v>
      </c>
      <c r="F137" s="20">
        <v>183251.24</v>
      </c>
      <c r="G137" s="20">
        <v>497650</v>
      </c>
      <c r="H137" s="20">
        <v>448470.16</v>
      </c>
      <c r="I137" s="20">
        <f t="shared" si="21"/>
        <v>14786234.889999999</v>
      </c>
      <c r="J137" s="20">
        <v>176045.88</v>
      </c>
      <c r="K137" s="20">
        <v>0</v>
      </c>
      <c r="L137" s="20">
        <v>0</v>
      </c>
      <c r="M137" s="20">
        <f t="shared" si="22"/>
        <v>176045.88</v>
      </c>
      <c r="N137" s="20">
        <v>0</v>
      </c>
      <c r="O137" s="20">
        <v>0</v>
      </c>
      <c r="P137" s="20">
        <v>0</v>
      </c>
      <c r="Q137" s="20">
        <v>0</v>
      </c>
      <c r="R137" s="20">
        <f t="shared" si="23"/>
        <v>0</v>
      </c>
      <c r="S137" s="20">
        <f t="shared" si="24"/>
        <v>31618.090000000666</v>
      </c>
      <c r="T137" s="20">
        <v>0</v>
      </c>
      <c r="U137" s="20">
        <v>21674542.539999999</v>
      </c>
      <c r="V137" s="20">
        <f t="shared" si="25"/>
        <v>-21642924.449999999</v>
      </c>
      <c r="W137" s="20">
        <v>0</v>
      </c>
      <c r="X137" s="20">
        <f t="shared" si="26"/>
        <v>-21642924.449999999</v>
      </c>
      <c r="Y137" s="288">
        <v>449816.97</v>
      </c>
      <c r="Z137" s="288">
        <v>0</v>
      </c>
      <c r="AA137" s="288">
        <f>Y137+Z137</f>
        <v>449816.97</v>
      </c>
    </row>
    <row r="138" spans="1:27" ht="20" hidden="1" customHeight="1" x14ac:dyDescent="0.3">
      <c r="A138" s="19">
        <v>238</v>
      </c>
      <c r="B138" s="19" t="s">
        <v>303</v>
      </c>
      <c r="C138" s="19" t="s">
        <v>219</v>
      </c>
      <c r="D138" s="20">
        <v>5103345.7699999996</v>
      </c>
      <c r="E138" s="20">
        <v>5961426.3600000003</v>
      </c>
      <c r="F138" s="20">
        <v>33589.26</v>
      </c>
      <c r="G138" s="20">
        <v>0</v>
      </c>
      <c r="H138" s="20">
        <v>151753.49</v>
      </c>
      <c r="I138" s="20">
        <f>E138-F138-G138-H138</f>
        <v>5776083.6100000003</v>
      </c>
      <c r="J138" s="20">
        <v>0.11</v>
      </c>
      <c r="K138" s="20">
        <v>712103.34</v>
      </c>
      <c r="L138" s="20">
        <v>0</v>
      </c>
      <c r="M138" s="20">
        <f t="shared" si="22"/>
        <v>712103.45</v>
      </c>
      <c r="N138" s="20">
        <v>0</v>
      </c>
      <c r="O138" s="20">
        <v>0</v>
      </c>
      <c r="P138" s="20">
        <v>0</v>
      </c>
      <c r="Q138" s="20">
        <v>0</v>
      </c>
      <c r="R138" s="20">
        <f>O138+P138+Q138</f>
        <v>0</v>
      </c>
      <c r="S138" s="20">
        <f>D138-I138-M138-N138-R138</f>
        <v>-1384841.2900000007</v>
      </c>
      <c r="T138" s="20">
        <v>0</v>
      </c>
      <c r="U138" s="20">
        <v>9545659.4600000009</v>
      </c>
      <c r="V138" s="20">
        <f>+S138+T138-U138</f>
        <v>-10930500.750000002</v>
      </c>
      <c r="W138" s="20">
        <v>0</v>
      </c>
      <c r="X138" s="20">
        <f t="shared" si="26"/>
        <v>-10930500.750000002</v>
      </c>
      <c r="Y138" s="288">
        <v>99540.37</v>
      </c>
      <c r="Z138" s="288">
        <v>0</v>
      </c>
      <c r="AA138" s="288">
        <f>Y138+Z138</f>
        <v>99540.37</v>
      </c>
    </row>
    <row r="139" spans="1:27" ht="20" hidden="1" customHeight="1" x14ac:dyDescent="0.3">
      <c r="A139" s="19">
        <v>1960</v>
      </c>
      <c r="B139" s="19" t="s">
        <v>303</v>
      </c>
      <c r="C139" s="19" t="s">
        <v>225</v>
      </c>
      <c r="D139" s="20">
        <v>280298.90999999997</v>
      </c>
      <c r="E139" s="20">
        <v>261788.7</v>
      </c>
      <c r="F139" s="20">
        <v>0</v>
      </c>
      <c r="G139" s="20">
        <v>0</v>
      </c>
      <c r="H139" s="20">
        <v>0</v>
      </c>
      <c r="I139" s="20">
        <f t="shared" si="21"/>
        <v>261788.7</v>
      </c>
      <c r="J139" s="20">
        <v>0</v>
      </c>
      <c r="K139" s="20">
        <v>0</v>
      </c>
      <c r="L139" s="20">
        <v>0</v>
      </c>
      <c r="M139" s="20">
        <f t="shared" si="22"/>
        <v>0</v>
      </c>
      <c r="N139" s="20">
        <v>0</v>
      </c>
      <c r="O139" s="20">
        <v>0</v>
      </c>
      <c r="P139" s="20">
        <v>0</v>
      </c>
      <c r="Q139" s="20">
        <v>0</v>
      </c>
      <c r="R139" s="20">
        <f t="shared" si="23"/>
        <v>0</v>
      </c>
      <c r="S139" s="20">
        <f t="shared" si="24"/>
        <v>18510.209999999963</v>
      </c>
      <c r="T139" s="20">
        <v>0</v>
      </c>
      <c r="U139" s="20">
        <v>0</v>
      </c>
      <c r="V139" s="20">
        <f t="shared" si="25"/>
        <v>18510.209999999963</v>
      </c>
      <c r="W139" s="20">
        <v>0</v>
      </c>
      <c r="X139" s="20">
        <f t="shared" si="26"/>
        <v>18510.209999999963</v>
      </c>
      <c r="Y139" s="288">
        <v>8408.9699999999993</v>
      </c>
      <c r="Z139" s="288"/>
      <c r="AA139" s="288">
        <f>X139+Y139+Z139</f>
        <v>26919.179999999964</v>
      </c>
    </row>
    <row r="140" spans="1:27" ht="20" hidden="1" customHeight="1" x14ac:dyDescent="0.3">
      <c r="A140" s="19">
        <v>1945</v>
      </c>
      <c r="B140" s="19" t="s">
        <v>306</v>
      </c>
      <c r="C140" s="19" t="s">
        <v>182</v>
      </c>
      <c r="D140" s="116">
        <v>600852.62</v>
      </c>
      <c r="E140" s="117">
        <v>310669.71000000002</v>
      </c>
      <c r="F140" s="62">
        <v>0</v>
      </c>
      <c r="G140" s="62">
        <v>0</v>
      </c>
      <c r="H140" s="117">
        <v>31544.76</v>
      </c>
      <c r="I140" s="108">
        <f>(E140-F140-G140-H140)</f>
        <v>279124.95</v>
      </c>
      <c r="J140" s="63">
        <v>0</v>
      </c>
      <c r="K140" s="117">
        <v>322463.64</v>
      </c>
      <c r="L140" s="62">
        <v>0</v>
      </c>
      <c r="M140" s="108">
        <f t="shared" ref="M140:M150" si="27">(J140+K140+L140)</f>
        <v>322463.64</v>
      </c>
      <c r="N140" s="63">
        <v>0</v>
      </c>
      <c r="O140" s="62"/>
      <c r="P140" s="62"/>
      <c r="Q140" s="62"/>
      <c r="R140" s="67">
        <f>(O140+P140+Q140)</f>
        <v>0</v>
      </c>
      <c r="S140" s="209">
        <f>(D140-I140-M140-N140-R140)</f>
        <v>-735.97000000003027</v>
      </c>
      <c r="T140" s="73">
        <v>0</v>
      </c>
      <c r="U140" s="67">
        <v>0</v>
      </c>
      <c r="V140" s="108">
        <f>(S140+T140-U140)</f>
        <v>-735.97000000003027</v>
      </c>
      <c r="W140" s="73">
        <v>0</v>
      </c>
      <c r="X140" s="195">
        <f>(V140+W140)</f>
        <v>-735.97000000003027</v>
      </c>
      <c r="Y140" s="4">
        <v>0</v>
      </c>
      <c r="Z140" s="4">
        <v>0</v>
      </c>
      <c r="AA140" s="306">
        <f>(X140+Y140+Z140)</f>
        <v>-735.97000000003027</v>
      </c>
    </row>
    <row r="141" spans="1:27" ht="20" hidden="1" customHeight="1" x14ac:dyDescent="0.3">
      <c r="A141" s="19">
        <v>369</v>
      </c>
      <c r="B141" s="19" t="s">
        <v>306</v>
      </c>
      <c r="C141" s="19" t="s">
        <v>188</v>
      </c>
      <c r="D141" s="310">
        <v>27395587.309999999</v>
      </c>
      <c r="E141" s="311">
        <v>8355558.5800000001</v>
      </c>
      <c r="F141" s="311">
        <v>134773.54</v>
      </c>
      <c r="G141" s="64">
        <v>0</v>
      </c>
      <c r="H141" s="311">
        <v>816495.21</v>
      </c>
      <c r="I141" s="108">
        <f t="shared" ref="I141:I150" si="28">(E141-F141-G141-H141)</f>
        <v>7404289.8300000001</v>
      </c>
      <c r="J141" s="72">
        <v>0</v>
      </c>
      <c r="K141" s="311">
        <v>1416379.8</v>
      </c>
      <c r="L141" s="64">
        <v>0</v>
      </c>
      <c r="M141" s="108">
        <f t="shared" si="27"/>
        <v>1416379.8</v>
      </c>
      <c r="N141" s="310">
        <v>25804264.469999999</v>
      </c>
      <c r="O141" s="311">
        <v>6600000</v>
      </c>
      <c r="P141" s="64"/>
      <c r="Q141" s="64"/>
      <c r="R141" s="67">
        <f t="shared" ref="R141:R150" si="29">(O141+P141+Q141)</f>
        <v>6600000</v>
      </c>
      <c r="S141" s="209">
        <f t="shared" ref="S141:S150" si="30">(D141-I141-M141-N141-R141)</f>
        <v>-13829346.790000003</v>
      </c>
      <c r="T141" s="73">
        <v>0</v>
      </c>
      <c r="U141" s="73">
        <v>0</v>
      </c>
      <c r="V141" s="108">
        <f t="shared" ref="V141:V150" si="31">(S141+T141-U141)</f>
        <v>-13829346.790000003</v>
      </c>
      <c r="W141" s="107">
        <v>20000000.010000002</v>
      </c>
      <c r="X141" s="195">
        <f t="shared" ref="X141:X150" si="32">(V141+W141)</f>
        <v>6170653.2199999988</v>
      </c>
      <c r="Y141" s="4">
        <v>0</v>
      </c>
      <c r="Z141" s="106">
        <v>3869418.7</v>
      </c>
      <c r="AA141" s="306">
        <f t="shared" ref="AA141:AA150" si="33">(X141+Y141+Z141)</f>
        <v>10040071.919999998</v>
      </c>
    </row>
    <row r="142" spans="1:27" ht="20" hidden="1" customHeight="1" x14ac:dyDescent="0.3">
      <c r="A142" s="19">
        <v>304</v>
      </c>
      <c r="B142" s="19" t="s">
        <v>306</v>
      </c>
      <c r="C142" s="19" t="s">
        <v>191</v>
      </c>
      <c r="D142" s="310">
        <v>10893694.689999999</v>
      </c>
      <c r="E142" s="311">
        <v>13124877.220000001</v>
      </c>
      <c r="F142" s="311">
        <v>169323.41</v>
      </c>
      <c r="G142" s="311">
        <v>416550</v>
      </c>
      <c r="H142" s="118">
        <v>314269.06</v>
      </c>
      <c r="I142" s="108">
        <f t="shared" si="28"/>
        <v>12224734.75</v>
      </c>
      <c r="J142" s="310">
        <v>83912.69</v>
      </c>
      <c r="K142" s="311">
        <v>492974.13</v>
      </c>
      <c r="L142" s="64">
        <v>0</v>
      </c>
      <c r="M142" s="108">
        <f t="shared" si="27"/>
        <v>576886.82000000007</v>
      </c>
      <c r="N142" s="310">
        <v>18349.18</v>
      </c>
      <c r="O142" s="64"/>
      <c r="P142" s="64"/>
      <c r="Q142" s="64"/>
      <c r="R142" s="67">
        <f t="shared" si="29"/>
        <v>0</v>
      </c>
      <c r="S142" s="209">
        <f t="shared" si="30"/>
        <v>-1926276.0600000005</v>
      </c>
      <c r="T142" s="73">
        <v>0</v>
      </c>
      <c r="U142" s="73">
        <v>0</v>
      </c>
      <c r="V142" s="108">
        <f t="shared" si="31"/>
        <v>-1926276.0600000005</v>
      </c>
      <c r="W142" s="107">
        <v>1007606.13</v>
      </c>
      <c r="X142" s="195">
        <f t="shared" si="32"/>
        <v>-918669.93000000052</v>
      </c>
      <c r="Y142" s="4">
        <v>0</v>
      </c>
      <c r="Z142" s="4">
        <v>0</v>
      </c>
      <c r="AA142" s="306">
        <f t="shared" si="33"/>
        <v>-918669.93000000052</v>
      </c>
    </row>
    <row r="143" spans="1:27" ht="20" hidden="1" customHeight="1" x14ac:dyDescent="0.3">
      <c r="A143" s="19">
        <v>780</v>
      </c>
      <c r="B143" s="19" t="s">
        <v>306</v>
      </c>
      <c r="C143" s="19" t="s">
        <v>308</v>
      </c>
      <c r="D143" s="310">
        <v>11289038.57</v>
      </c>
      <c r="E143" s="311">
        <v>9567802.3599999994</v>
      </c>
      <c r="F143" s="311">
        <v>379648.86</v>
      </c>
      <c r="G143" s="311">
        <v>306195.27</v>
      </c>
      <c r="H143" s="311">
        <v>326264.45</v>
      </c>
      <c r="I143" s="108">
        <f t="shared" si="28"/>
        <v>8555693.7800000012</v>
      </c>
      <c r="J143" s="72">
        <v>0</v>
      </c>
      <c r="K143" s="311">
        <v>212372.8</v>
      </c>
      <c r="L143" s="64">
        <v>0</v>
      </c>
      <c r="M143" s="108">
        <f t="shared" si="27"/>
        <v>212372.8</v>
      </c>
      <c r="N143" s="72">
        <v>0</v>
      </c>
      <c r="O143" s="64"/>
      <c r="P143" s="64"/>
      <c r="Q143" s="64"/>
      <c r="R143" s="67">
        <f t="shared" si="29"/>
        <v>0</v>
      </c>
      <c r="S143" s="209">
        <f t="shared" si="30"/>
        <v>2520971.9899999993</v>
      </c>
      <c r="T143" s="73">
        <v>0</v>
      </c>
      <c r="U143" s="73">
        <v>0</v>
      </c>
      <c r="V143" s="108">
        <f t="shared" si="31"/>
        <v>2520971.9899999993</v>
      </c>
      <c r="W143" s="73">
        <v>0</v>
      </c>
      <c r="X143" s="195">
        <f t="shared" si="32"/>
        <v>2520971.9899999993</v>
      </c>
      <c r="Y143" s="4">
        <v>0</v>
      </c>
      <c r="Z143" s="4">
        <v>0</v>
      </c>
      <c r="AA143" s="306">
        <f t="shared" si="33"/>
        <v>2520971.9899999993</v>
      </c>
    </row>
    <row r="144" spans="1:27" ht="20" hidden="1" customHeight="1" x14ac:dyDescent="0.3">
      <c r="A144" s="19">
        <v>507</v>
      </c>
      <c r="B144" s="19" t="s">
        <v>306</v>
      </c>
      <c r="C144" s="19" t="s">
        <v>198</v>
      </c>
      <c r="D144" s="310">
        <v>48550728.170000002</v>
      </c>
      <c r="E144" s="311">
        <v>21898001.34</v>
      </c>
      <c r="F144" s="311">
        <v>4198498.3499999996</v>
      </c>
      <c r="G144" s="64">
        <v>0</v>
      </c>
      <c r="H144" s="311">
        <v>1460259.17</v>
      </c>
      <c r="I144" s="108">
        <f t="shared" si="28"/>
        <v>16239243.820000002</v>
      </c>
      <c r="J144" s="310">
        <v>21731329.010000002</v>
      </c>
      <c r="K144" s="64">
        <v>0</v>
      </c>
      <c r="L144" s="64">
        <v>0</v>
      </c>
      <c r="M144" s="108">
        <f t="shared" si="27"/>
        <v>21731329.010000002</v>
      </c>
      <c r="N144" s="310">
        <v>17700620</v>
      </c>
      <c r="O144" s="64"/>
      <c r="P144" s="64"/>
      <c r="Q144" s="64"/>
      <c r="R144" s="67">
        <f t="shared" si="29"/>
        <v>0</v>
      </c>
      <c r="S144" s="209">
        <f t="shared" si="30"/>
        <v>-7120464.6600000001</v>
      </c>
      <c r="T144" s="107">
        <v>13546.61</v>
      </c>
      <c r="U144" s="73">
        <v>0</v>
      </c>
      <c r="V144" s="108">
        <f t="shared" si="31"/>
        <v>-7106918.0499999998</v>
      </c>
      <c r="W144" s="73">
        <v>0</v>
      </c>
      <c r="X144" s="195">
        <f t="shared" si="32"/>
        <v>-7106918.0499999998</v>
      </c>
      <c r="Y144" s="4">
        <v>0</v>
      </c>
      <c r="Z144" s="4">
        <v>0</v>
      </c>
      <c r="AA144" s="306">
        <f t="shared" si="33"/>
        <v>-7106918.0499999998</v>
      </c>
    </row>
    <row r="145" spans="1:27" ht="20" hidden="1" customHeight="1" x14ac:dyDescent="0.3">
      <c r="A145" s="19">
        <v>109</v>
      </c>
      <c r="B145" s="19" t="s">
        <v>306</v>
      </c>
      <c r="C145" s="19" t="s">
        <v>201</v>
      </c>
      <c r="D145" s="310">
        <v>11053051.27</v>
      </c>
      <c r="E145" s="311">
        <v>11736065.65</v>
      </c>
      <c r="F145" s="311">
        <v>279888.24</v>
      </c>
      <c r="G145" s="64">
        <v>0</v>
      </c>
      <c r="H145" s="311">
        <v>319115.56</v>
      </c>
      <c r="I145" s="108">
        <f t="shared" si="28"/>
        <v>11137061.85</v>
      </c>
      <c r="J145" s="72">
        <v>0</v>
      </c>
      <c r="K145" s="64">
        <v>0</v>
      </c>
      <c r="L145" s="64">
        <v>0</v>
      </c>
      <c r="M145" s="108">
        <f t="shared" si="27"/>
        <v>0</v>
      </c>
      <c r="N145" s="310">
        <v>925345.82</v>
      </c>
      <c r="O145" s="64"/>
      <c r="P145" s="64"/>
      <c r="Q145" s="64"/>
      <c r="R145" s="67">
        <f t="shared" si="29"/>
        <v>0</v>
      </c>
      <c r="S145" s="209">
        <f t="shared" si="30"/>
        <v>-1009356.4</v>
      </c>
      <c r="T145" s="73">
        <v>0</v>
      </c>
      <c r="U145" s="73">
        <v>0</v>
      </c>
      <c r="V145" s="108">
        <f t="shared" si="31"/>
        <v>-1009356.4</v>
      </c>
      <c r="W145" s="73">
        <v>0</v>
      </c>
      <c r="X145" s="195">
        <f t="shared" si="32"/>
        <v>-1009356.4</v>
      </c>
      <c r="Y145" s="4">
        <v>0</v>
      </c>
      <c r="Z145" s="4">
        <v>0</v>
      </c>
      <c r="AA145" s="306">
        <f t="shared" si="33"/>
        <v>-1009356.4</v>
      </c>
    </row>
    <row r="146" spans="1:27" ht="20" hidden="1" customHeight="1" x14ac:dyDescent="0.3">
      <c r="A146" s="19">
        <v>174</v>
      </c>
      <c r="B146" s="19" t="s">
        <v>306</v>
      </c>
      <c r="C146" s="19" t="s">
        <v>206</v>
      </c>
      <c r="D146" s="72">
        <v>0</v>
      </c>
      <c r="E146" s="64">
        <v>0</v>
      </c>
      <c r="F146" s="64">
        <v>0</v>
      </c>
      <c r="G146" s="64">
        <v>0</v>
      </c>
      <c r="H146" s="64">
        <v>0</v>
      </c>
      <c r="I146" s="108">
        <f t="shared" si="28"/>
        <v>0</v>
      </c>
      <c r="J146" s="72">
        <v>0</v>
      </c>
      <c r="K146" s="64">
        <v>0</v>
      </c>
      <c r="L146" s="64">
        <v>0</v>
      </c>
      <c r="M146" s="108">
        <f t="shared" si="27"/>
        <v>0</v>
      </c>
      <c r="N146" s="72"/>
      <c r="O146" s="64"/>
      <c r="P146" s="64"/>
      <c r="Q146" s="64"/>
      <c r="R146" s="67">
        <f t="shared" si="29"/>
        <v>0</v>
      </c>
      <c r="S146" s="209">
        <f t="shared" si="30"/>
        <v>0</v>
      </c>
      <c r="T146" s="73">
        <v>0</v>
      </c>
      <c r="U146" s="73">
        <v>0</v>
      </c>
      <c r="V146" s="108">
        <f t="shared" si="31"/>
        <v>0</v>
      </c>
      <c r="W146" s="73">
        <v>0</v>
      </c>
      <c r="X146" s="195">
        <f t="shared" si="32"/>
        <v>0</v>
      </c>
      <c r="Y146" s="4">
        <v>0</v>
      </c>
      <c r="Z146" s="4">
        <v>0</v>
      </c>
      <c r="AA146" s="306">
        <f t="shared" si="33"/>
        <v>0</v>
      </c>
    </row>
    <row r="147" spans="1:27" ht="20" hidden="1" customHeight="1" x14ac:dyDescent="0.3">
      <c r="A147" s="19">
        <v>1498</v>
      </c>
      <c r="B147" s="19" t="s">
        <v>306</v>
      </c>
      <c r="C147" s="19" t="s">
        <v>209</v>
      </c>
      <c r="D147" s="310">
        <v>954194.43</v>
      </c>
      <c r="E147" s="311">
        <v>945863.52</v>
      </c>
      <c r="F147" s="64">
        <v>0</v>
      </c>
      <c r="G147" s="311">
        <v>30637.360000000001</v>
      </c>
      <c r="H147" s="311">
        <v>57829.11</v>
      </c>
      <c r="I147" s="108">
        <f t="shared" si="28"/>
        <v>857397.05</v>
      </c>
      <c r="J147" s="310">
        <v>153154.51</v>
      </c>
      <c r="K147" s="64">
        <v>0</v>
      </c>
      <c r="L147" s="64">
        <v>0</v>
      </c>
      <c r="M147" s="108">
        <f t="shared" si="27"/>
        <v>153154.51</v>
      </c>
      <c r="N147" s="72"/>
      <c r="O147" s="64"/>
      <c r="P147" s="64"/>
      <c r="Q147" s="64"/>
      <c r="R147" s="67">
        <f t="shared" si="29"/>
        <v>0</v>
      </c>
      <c r="S147" s="209">
        <f t="shared" si="30"/>
        <v>-56357.130000000005</v>
      </c>
      <c r="T147" s="73">
        <v>0</v>
      </c>
      <c r="U147" s="73">
        <v>0</v>
      </c>
      <c r="V147" s="108">
        <f t="shared" si="31"/>
        <v>-56357.130000000005</v>
      </c>
      <c r="W147" s="73">
        <v>0</v>
      </c>
      <c r="X147" s="195">
        <f t="shared" si="32"/>
        <v>-56357.130000000005</v>
      </c>
      <c r="Y147" s="106">
        <v>18025.580000000002</v>
      </c>
      <c r="Z147" s="4">
        <v>0</v>
      </c>
      <c r="AA147" s="106">
        <v>18025.580000000002</v>
      </c>
    </row>
    <row r="148" spans="1:27" ht="20" hidden="1" customHeight="1" x14ac:dyDescent="0.3">
      <c r="A148" s="19">
        <v>442</v>
      </c>
      <c r="B148" s="19" t="s">
        <v>306</v>
      </c>
      <c r="C148" s="19" t="s">
        <v>216</v>
      </c>
      <c r="D148" s="310">
        <v>23116759.190000001</v>
      </c>
      <c r="E148" s="311">
        <v>27609637.309999999</v>
      </c>
      <c r="F148" s="311">
        <v>495546.19</v>
      </c>
      <c r="G148" s="64">
        <v>0</v>
      </c>
      <c r="H148" s="311">
        <v>686215.09</v>
      </c>
      <c r="I148" s="108">
        <f t="shared" si="28"/>
        <v>26427876.029999997</v>
      </c>
      <c r="J148" s="72">
        <v>0</v>
      </c>
      <c r="K148" s="64">
        <v>0</v>
      </c>
      <c r="L148" s="64">
        <v>0</v>
      </c>
      <c r="M148" s="108">
        <f t="shared" si="27"/>
        <v>0</v>
      </c>
      <c r="N148" s="72"/>
      <c r="O148" s="64"/>
      <c r="P148" s="64"/>
      <c r="Q148" s="64"/>
      <c r="R148" s="67">
        <f t="shared" si="29"/>
        <v>0</v>
      </c>
      <c r="S148" s="209">
        <f t="shared" si="30"/>
        <v>-3311116.8399999961</v>
      </c>
      <c r="T148" s="73">
        <v>0</v>
      </c>
      <c r="U148" s="73">
        <v>0</v>
      </c>
      <c r="V148" s="108">
        <f t="shared" si="31"/>
        <v>-3311116.8399999961</v>
      </c>
      <c r="W148" s="73">
        <v>0</v>
      </c>
      <c r="X148" s="195">
        <f t="shared" si="32"/>
        <v>-3311116.8399999961</v>
      </c>
      <c r="Y148" s="106"/>
      <c r="Z148" s="4">
        <v>0</v>
      </c>
      <c r="AA148" s="306">
        <f t="shared" si="33"/>
        <v>-3311116.8399999961</v>
      </c>
    </row>
    <row r="149" spans="1:27" ht="20" hidden="1" customHeight="1" x14ac:dyDescent="0.3">
      <c r="A149" s="19">
        <v>239</v>
      </c>
      <c r="B149" s="19" t="s">
        <v>306</v>
      </c>
      <c r="C149" s="19" t="s">
        <v>219</v>
      </c>
      <c r="D149" s="310">
        <v>16993025.489999998</v>
      </c>
      <c r="E149" s="311">
        <v>17519315.48</v>
      </c>
      <c r="F149" s="311">
        <v>-207856.15</v>
      </c>
      <c r="G149" s="64">
        <v>0</v>
      </c>
      <c r="H149" s="311">
        <v>499896.29</v>
      </c>
      <c r="I149" s="108">
        <f t="shared" si="28"/>
        <v>17227275.34</v>
      </c>
      <c r="J149" s="310">
        <v>-118900.86</v>
      </c>
      <c r="K149" s="311">
        <v>3648139.68</v>
      </c>
      <c r="L149" s="64">
        <v>0</v>
      </c>
      <c r="M149" s="108">
        <f t="shared" si="27"/>
        <v>3529238.8200000003</v>
      </c>
      <c r="N149" s="72"/>
      <c r="O149" s="64"/>
      <c r="P149" s="64"/>
      <c r="Q149" s="64"/>
      <c r="R149" s="67">
        <f t="shared" si="29"/>
        <v>0</v>
      </c>
      <c r="S149" s="209">
        <f t="shared" si="30"/>
        <v>-3763488.6700000018</v>
      </c>
      <c r="T149" s="73">
        <v>0</v>
      </c>
      <c r="U149" s="73">
        <v>0</v>
      </c>
      <c r="V149" s="108">
        <f t="shared" si="31"/>
        <v>-3763488.6700000018</v>
      </c>
      <c r="W149" s="73">
        <v>0</v>
      </c>
      <c r="X149" s="195">
        <f t="shared" si="32"/>
        <v>-3763488.6700000018</v>
      </c>
      <c r="Y149" s="4">
        <v>0</v>
      </c>
      <c r="Z149" s="4">
        <v>0</v>
      </c>
      <c r="AA149" s="306">
        <f t="shared" si="33"/>
        <v>-3763488.6700000018</v>
      </c>
    </row>
    <row r="150" spans="1:27" ht="20" hidden="1" customHeight="1" x14ac:dyDescent="0.3">
      <c r="A150" s="19">
        <v>1946</v>
      </c>
      <c r="B150" s="19" t="s">
        <v>306</v>
      </c>
      <c r="C150" s="19" t="s">
        <v>225</v>
      </c>
      <c r="D150" s="310">
        <v>600852.62</v>
      </c>
      <c r="E150" s="311">
        <v>601048.07999999996</v>
      </c>
      <c r="F150" s="64">
        <v>0</v>
      </c>
      <c r="G150" s="64">
        <v>0</v>
      </c>
      <c r="H150" s="64">
        <v>0</v>
      </c>
      <c r="I150" s="108">
        <f t="shared" si="28"/>
        <v>601048.07999999996</v>
      </c>
      <c r="J150" s="72">
        <v>0</v>
      </c>
      <c r="K150" s="311">
        <v>137964.6</v>
      </c>
      <c r="L150" s="64">
        <v>0</v>
      </c>
      <c r="M150" s="108">
        <f t="shared" si="27"/>
        <v>137964.6</v>
      </c>
      <c r="N150" s="72"/>
      <c r="O150" s="64"/>
      <c r="P150" s="64"/>
      <c r="Q150" s="64"/>
      <c r="R150" s="67">
        <f t="shared" si="29"/>
        <v>0</v>
      </c>
      <c r="S150" s="209">
        <f t="shared" si="30"/>
        <v>-138160.05999999997</v>
      </c>
      <c r="T150" s="73">
        <v>0</v>
      </c>
      <c r="U150" s="73">
        <v>0</v>
      </c>
      <c r="V150" s="108">
        <f t="shared" si="31"/>
        <v>-138160.05999999997</v>
      </c>
      <c r="W150" s="73">
        <v>0</v>
      </c>
      <c r="X150" s="195">
        <f t="shared" si="32"/>
        <v>-138160.05999999997</v>
      </c>
      <c r="Y150" s="4">
        <v>0</v>
      </c>
      <c r="Z150" s="4">
        <v>0</v>
      </c>
      <c r="AA150" s="306">
        <f t="shared" si="33"/>
        <v>-138160.05999999997</v>
      </c>
    </row>
    <row r="151" spans="1:27" ht="20" hidden="1" customHeight="1" x14ac:dyDescent="0.3">
      <c r="A151" s="19">
        <v>1922</v>
      </c>
      <c r="B151" s="19" t="s">
        <v>309</v>
      </c>
      <c r="C151" s="19" t="s">
        <v>182</v>
      </c>
      <c r="D151" s="20">
        <v>514735.27</v>
      </c>
      <c r="E151" s="20">
        <v>273374.96000000002</v>
      </c>
      <c r="F151" s="20">
        <v>0</v>
      </c>
      <c r="G151" s="20">
        <v>0</v>
      </c>
      <c r="H151" s="20">
        <v>23215.02</v>
      </c>
      <c r="I151" s="20">
        <f t="shared" ref="I151:I160" si="34">E151-F151-G151-H151</f>
        <v>250159.94000000003</v>
      </c>
      <c r="J151" s="20">
        <v>0</v>
      </c>
      <c r="K151" s="20">
        <v>267940.28000000003</v>
      </c>
      <c r="L151" s="20">
        <v>0</v>
      </c>
      <c r="M151" s="20">
        <f t="shared" ref="M151:M160" si="35">J151+K151+L151</f>
        <v>267940.28000000003</v>
      </c>
      <c r="N151" s="20">
        <v>0</v>
      </c>
      <c r="O151" s="20">
        <v>0</v>
      </c>
      <c r="P151" s="20">
        <v>0</v>
      </c>
      <c r="Q151" s="20">
        <v>0</v>
      </c>
      <c r="R151" s="20">
        <f t="shared" ref="R151:R160" si="36">O151+P151+Q151</f>
        <v>0</v>
      </c>
      <c r="S151" s="20">
        <f t="shared" ref="S151:S160" si="37">D151-I151-M151-N151-R151</f>
        <v>-3364.9500000000698</v>
      </c>
      <c r="T151" s="20"/>
      <c r="U151" s="20"/>
      <c r="V151" s="20">
        <f t="shared" ref="V151:V160" si="38">+S151+T151-U151</f>
        <v>-3364.9500000000698</v>
      </c>
      <c r="W151" s="20"/>
      <c r="X151" s="190">
        <f t="shared" ref="X151:X160" si="39">+V151+W151</f>
        <v>-3364.9500000000698</v>
      </c>
      <c r="Y151" s="2">
        <v>0</v>
      </c>
      <c r="Z151" s="2">
        <v>0</v>
      </c>
      <c r="AA151" s="410">
        <f t="shared" ref="AA151:AA160" si="40">X151+Y151+Z151</f>
        <v>-3364.9500000000698</v>
      </c>
    </row>
    <row r="152" spans="1:27" ht="20" hidden="1" customHeight="1" x14ac:dyDescent="0.3">
      <c r="A152" s="19">
        <v>370</v>
      </c>
      <c r="B152" s="19" t="s">
        <v>309</v>
      </c>
      <c r="C152" s="19" t="s">
        <v>188</v>
      </c>
      <c r="D152" s="20">
        <v>41403882.740000002</v>
      </c>
      <c r="E152" s="20">
        <v>9897101.9800000004</v>
      </c>
      <c r="F152" s="20">
        <v>525736.76</v>
      </c>
      <c r="G152" s="20">
        <v>0</v>
      </c>
      <c r="H152" s="20">
        <v>1247501.69</v>
      </c>
      <c r="I152" s="20">
        <f t="shared" si="34"/>
        <v>8123863.5300000012</v>
      </c>
      <c r="J152" s="20">
        <v>1413600</v>
      </c>
      <c r="K152" s="20">
        <v>4048068.58</v>
      </c>
      <c r="L152" s="20">
        <v>0</v>
      </c>
      <c r="M152" s="20">
        <f t="shared" si="35"/>
        <v>5461668.5800000001</v>
      </c>
      <c r="N152" s="20">
        <v>69527012.090000004</v>
      </c>
      <c r="O152" s="20">
        <v>18756000</v>
      </c>
      <c r="P152" s="20">
        <v>0</v>
      </c>
      <c r="Q152" s="20">
        <v>0</v>
      </c>
      <c r="R152" s="20">
        <f t="shared" si="36"/>
        <v>18756000</v>
      </c>
      <c r="S152" s="20">
        <f t="shared" si="37"/>
        <v>-60464661.460000001</v>
      </c>
      <c r="T152" s="20"/>
      <c r="U152" s="20"/>
      <c r="V152" s="20">
        <f t="shared" si="38"/>
        <v>-60464661.460000001</v>
      </c>
      <c r="W152" s="20">
        <v>10000000</v>
      </c>
      <c r="X152" s="190">
        <f t="shared" si="39"/>
        <v>-50464661.460000001</v>
      </c>
      <c r="Y152" s="2">
        <v>0</v>
      </c>
      <c r="Z152" s="2">
        <v>0</v>
      </c>
      <c r="AA152" s="410">
        <f t="shared" si="40"/>
        <v>-50464661.460000001</v>
      </c>
    </row>
    <row r="153" spans="1:27" ht="20" hidden="1" customHeight="1" x14ac:dyDescent="0.3">
      <c r="A153" s="19">
        <v>305</v>
      </c>
      <c r="B153" s="19" t="s">
        <v>309</v>
      </c>
      <c r="C153" s="19" t="s">
        <v>191</v>
      </c>
      <c r="D153" s="20">
        <v>9767027.5500000007</v>
      </c>
      <c r="E153" s="20">
        <v>10288322.689999999</v>
      </c>
      <c r="F153" s="20">
        <v>220973.3</v>
      </c>
      <c r="G153" s="20">
        <v>0</v>
      </c>
      <c r="H153" s="20">
        <v>284394.18</v>
      </c>
      <c r="I153" s="20">
        <f t="shared" si="34"/>
        <v>9782955.209999999</v>
      </c>
      <c r="J153" s="20">
        <v>0</v>
      </c>
      <c r="K153" s="20">
        <v>76583.199999999997</v>
      </c>
      <c r="L153" s="20">
        <v>0</v>
      </c>
      <c r="M153" s="20">
        <f t="shared" si="35"/>
        <v>76583.199999999997</v>
      </c>
      <c r="N153" s="20">
        <v>226294.01</v>
      </c>
      <c r="O153" s="20">
        <v>0</v>
      </c>
      <c r="P153" s="20">
        <v>0</v>
      </c>
      <c r="Q153" s="20">
        <v>0</v>
      </c>
      <c r="R153" s="20">
        <f t="shared" si="36"/>
        <v>0</v>
      </c>
      <c r="S153" s="20">
        <f t="shared" si="37"/>
        <v>-318804.86999999831</v>
      </c>
      <c r="T153" s="20"/>
      <c r="U153" s="20">
        <v>219081.2</v>
      </c>
      <c r="V153" s="20">
        <f t="shared" si="38"/>
        <v>-537886.06999999832</v>
      </c>
      <c r="W153" s="20"/>
      <c r="X153" s="190">
        <f t="shared" si="39"/>
        <v>-537886.06999999832</v>
      </c>
      <c r="Y153" s="2">
        <v>0</v>
      </c>
      <c r="Z153" s="2">
        <v>0</v>
      </c>
      <c r="AA153" s="410">
        <f t="shared" si="40"/>
        <v>-537886.06999999832</v>
      </c>
    </row>
    <row r="154" spans="1:27" ht="20" hidden="1" customHeight="1" x14ac:dyDescent="0.3">
      <c r="A154" s="19">
        <v>508</v>
      </c>
      <c r="B154" s="19" t="s">
        <v>309</v>
      </c>
      <c r="C154" s="19" t="s">
        <v>198</v>
      </c>
      <c r="D154" s="20">
        <v>10721112.210000001</v>
      </c>
      <c r="E154" s="20">
        <v>11238786.41</v>
      </c>
      <c r="F154" s="20">
        <v>39625.58</v>
      </c>
      <c r="G154" s="20">
        <v>0</v>
      </c>
      <c r="H154" s="20">
        <v>304179.02</v>
      </c>
      <c r="I154" s="20">
        <f t="shared" si="34"/>
        <v>10894981.810000001</v>
      </c>
      <c r="J154" s="20">
        <v>212800</v>
      </c>
      <c r="K154" s="20">
        <v>0</v>
      </c>
      <c r="L154" s="20">
        <v>0</v>
      </c>
      <c r="M154" s="20">
        <f t="shared" si="35"/>
        <v>212800</v>
      </c>
      <c r="N154" s="20">
        <v>40000</v>
      </c>
      <c r="O154" s="20">
        <v>0</v>
      </c>
      <c r="P154" s="20">
        <v>1453959</v>
      </c>
      <c r="Q154" s="20">
        <v>0</v>
      </c>
      <c r="R154" s="20">
        <f t="shared" si="36"/>
        <v>1453959</v>
      </c>
      <c r="S154" s="20">
        <f t="shared" si="37"/>
        <v>-1880628.5999999996</v>
      </c>
      <c r="T154" s="20"/>
      <c r="U154" s="20"/>
      <c r="V154" s="20">
        <f t="shared" si="38"/>
        <v>-1880628.5999999996</v>
      </c>
      <c r="W154" s="20"/>
      <c r="X154" s="190">
        <f t="shared" si="39"/>
        <v>-1880628.5999999996</v>
      </c>
      <c r="Y154" s="2">
        <v>0</v>
      </c>
      <c r="Z154" s="2">
        <v>0</v>
      </c>
      <c r="AA154" s="410">
        <f t="shared" si="40"/>
        <v>-1880628.5999999996</v>
      </c>
    </row>
    <row r="155" spans="1:27" ht="20" hidden="1" customHeight="1" x14ac:dyDescent="0.3">
      <c r="A155" s="19">
        <v>110</v>
      </c>
      <c r="B155" s="19" t="s">
        <v>309</v>
      </c>
      <c r="C155" s="19" t="s">
        <v>201</v>
      </c>
      <c r="D155" s="20">
        <v>17603720.550000001</v>
      </c>
      <c r="E155" s="20">
        <v>20514385.629999999</v>
      </c>
      <c r="F155" s="20">
        <v>286982.87</v>
      </c>
      <c r="G155" s="20">
        <v>73700</v>
      </c>
      <c r="H155" s="20">
        <v>702201.97</v>
      </c>
      <c r="I155" s="20">
        <f t="shared" si="34"/>
        <v>19451500.789999999</v>
      </c>
      <c r="J155" s="20">
        <v>545799</v>
      </c>
      <c r="K155" s="20">
        <v>0</v>
      </c>
      <c r="L155" s="20">
        <v>0</v>
      </c>
      <c r="M155" s="20">
        <f t="shared" si="35"/>
        <v>545799</v>
      </c>
      <c r="N155" s="20">
        <v>3748982.2</v>
      </c>
      <c r="O155" s="20">
        <v>0</v>
      </c>
      <c r="P155" s="20">
        <v>0</v>
      </c>
      <c r="Q155" s="20">
        <v>0</v>
      </c>
      <c r="R155" s="20">
        <f t="shared" si="36"/>
        <v>0</v>
      </c>
      <c r="S155" s="20">
        <f t="shared" si="37"/>
        <v>-6142561.4399999985</v>
      </c>
      <c r="T155" s="20"/>
      <c r="U155" s="20"/>
      <c r="V155" s="20">
        <f t="shared" si="38"/>
        <v>-6142561.4399999985</v>
      </c>
      <c r="W155" s="20">
        <v>4364002.3899999997</v>
      </c>
      <c r="X155" s="190">
        <f t="shared" si="39"/>
        <v>-1778559.0499999989</v>
      </c>
      <c r="Y155" s="2">
        <v>0</v>
      </c>
      <c r="Z155" s="2">
        <v>0</v>
      </c>
      <c r="AA155" s="410">
        <f t="shared" si="40"/>
        <v>-1778559.0499999989</v>
      </c>
    </row>
    <row r="156" spans="1:27" ht="20" hidden="1" customHeight="1" x14ac:dyDescent="0.3">
      <c r="A156" s="19">
        <v>175</v>
      </c>
      <c r="B156" s="19" t="s">
        <v>309</v>
      </c>
      <c r="C156" s="19" t="s">
        <v>206</v>
      </c>
      <c r="D156" s="20">
        <v>9145015.6400000006</v>
      </c>
      <c r="E156" s="20">
        <v>7591871.9900000002</v>
      </c>
      <c r="F156" s="20">
        <v>0</v>
      </c>
      <c r="G156" s="20">
        <v>699965.6</v>
      </c>
      <c r="H156" s="20">
        <v>358571.84</v>
      </c>
      <c r="I156" s="20">
        <f t="shared" si="34"/>
        <v>6533334.5500000007</v>
      </c>
      <c r="J156" s="20">
        <v>0</v>
      </c>
      <c r="K156" s="20">
        <v>0</v>
      </c>
      <c r="L156" s="20">
        <v>0</v>
      </c>
      <c r="M156" s="20">
        <f t="shared" si="35"/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f t="shared" si="36"/>
        <v>0</v>
      </c>
      <c r="S156" s="20">
        <f t="shared" si="37"/>
        <v>2611681.09</v>
      </c>
      <c r="T156" s="20"/>
      <c r="U156" s="20">
        <v>163428.12</v>
      </c>
      <c r="V156" s="20">
        <f t="shared" si="38"/>
        <v>2448252.9699999997</v>
      </c>
      <c r="W156" s="20"/>
      <c r="X156" s="190">
        <f t="shared" si="39"/>
        <v>2448252.9699999997</v>
      </c>
      <c r="Y156" s="2">
        <v>0</v>
      </c>
      <c r="Z156" s="2">
        <v>0</v>
      </c>
      <c r="AA156" s="410">
        <f t="shared" si="40"/>
        <v>2448252.9699999997</v>
      </c>
    </row>
    <row r="157" spans="1:27" ht="20" hidden="1" customHeight="1" x14ac:dyDescent="0.3">
      <c r="A157" s="19">
        <v>1398</v>
      </c>
      <c r="B157" s="19" t="s">
        <v>309</v>
      </c>
      <c r="C157" s="19" t="s">
        <v>209</v>
      </c>
      <c r="D157" s="20">
        <v>798535.91</v>
      </c>
      <c r="E157" s="20">
        <v>464132.62</v>
      </c>
      <c r="F157" s="20">
        <v>5547.72</v>
      </c>
      <c r="G157" s="20">
        <v>43389.3</v>
      </c>
      <c r="H157" s="20">
        <v>39200.42</v>
      </c>
      <c r="I157" s="20">
        <f t="shared" si="34"/>
        <v>375995.18000000005</v>
      </c>
      <c r="J157" s="20">
        <v>233270.47</v>
      </c>
      <c r="K157" s="20">
        <v>288737.2</v>
      </c>
      <c r="L157" s="20">
        <v>0</v>
      </c>
      <c r="M157" s="20">
        <f t="shared" si="35"/>
        <v>522007.67000000004</v>
      </c>
      <c r="N157" s="20">
        <v>5800</v>
      </c>
      <c r="O157" s="20">
        <v>0</v>
      </c>
      <c r="P157" s="20">
        <v>0</v>
      </c>
      <c r="Q157" s="20">
        <v>0</v>
      </c>
      <c r="R157" s="20">
        <f t="shared" si="36"/>
        <v>0</v>
      </c>
      <c r="S157" s="20">
        <f t="shared" si="37"/>
        <v>-105266.94000000006</v>
      </c>
      <c r="T157" s="20"/>
      <c r="U157" s="20"/>
      <c r="V157" s="20">
        <f t="shared" si="38"/>
        <v>-105266.94000000006</v>
      </c>
      <c r="W157" s="20"/>
      <c r="X157" s="190">
        <f t="shared" si="39"/>
        <v>-105266.94000000006</v>
      </c>
      <c r="Y157" s="2">
        <v>0</v>
      </c>
      <c r="Z157" s="2">
        <v>0</v>
      </c>
      <c r="AA157" s="410">
        <f t="shared" si="40"/>
        <v>-105266.94000000006</v>
      </c>
    </row>
    <row r="158" spans="1:27" ht="20" hidden="1" customHeight="1" x14ac:dyDescent="0.3">
      <c r="A158" s="19">
        <v>443</v>
      </c>
      <c r="B158" s="19" t="s">
        <v>309</v>
      </c>
      <c r="C158" s="19" t="s">
        <v>216</v>
      </c>
      <c r="D158" s="20">
        <v>26917311.91</v>
      </c>
      <c r="E158" s="20">
        <v>30912896.91</v>
      </c>
      <c r="F158" s="20">
        <v>524201.54</v>
      </c>
      <c r="G158" s="20">
        <v>0</v>
      </c>
      <c r="H158" s="20">
        <v>806493.06</v>
      </c>
      <c r="I158" s="20">
        <f t="shared" si="34"/>
        <v>29582202.310000002</v>
      </c>
      <c r="J158" s="20">
        <v>112092.65</v>
      </c>
      <c r="K158" s="20">
        <v>0</v>
      </c>
      <c r="L158" s="20">
        <v>0</v>
      </c>
      <c r="M158" s="20">
        <f t="shared" si="35"/>
        <v>112092.65</v>
      </c>
      <c r="N158" s="20">
        <v>672331.18</v>
      </c>
      <c r="O158" s="20">
        <v>0</v>
      </c>
      <c r="P158" s="20">
        <v>0</v>
      </c>
      <c r="Q158" s="20">
        <v>0</v>
      </c>
      <c r="R158" s="20">
        <f t="shared" si="36"/>
        <v>0</v>
      </c>
      <c r="S158" s="20">
        <f t="shared" si="37"/>
        <v>-3449314.2300000023</v>
      </c>
      <c r="T158" s="20"/>
      <c r="U158" s="20"/>
      <c r="V158" s="20">
        <f t="shared" si="38"/>
        <v>-3449314.2300000023</v>
      </c>
      <c r="W158" s="20"/>
      <c r="X158" s="190">
        <f t="shared" si="39"/>
        <v>-3449314.2300000023</v>
      </c>
      <c r="Y158" s="2">
        <v>0</v>
      </c>
      <c r="Z158" s="2">
        <v>0</v>
      </c>
      <c r="AA158" s="410">
        <f t="shared" si="40"/>
        <v>-3449314.2300000023</v>
      </c>
    </row>
    <row r="159" spans="1:27" ht="20" hidden="1" customHeight="1" x14ac:dyDescent="0.3">
      <c r="A159" s="19">
        <v>240</v>
      </c>
      <c r="B159" s="19" t="s">
        <v>309</v>
      </c>
      <c r="C159" s="19" t="s">
        <v>219</v>
      </c>
      <c r="D159" s="20">
        <v>10882795.41</v>
      </c>
      <c r="E159" s="20">
        <v>10842010.390000001</v>
      </c>
      <c r="F159" s="20">
        <v>264619.32</v>
      </c>
      <c r="G159" s="20">
        <v>388880.82</v>
      </c>
      <c r="H159" s="20">
        <v>318361.06</v>
      </c>
      <c r="I159" s="20">
        <f t="shared" si="34"/>
        <v>9870149.1899999995</v>
      </c>
      <c r="J159" s="20">
        <v>0</v>
      </c>
      <c r="K159" s="20">
        <v>6969111.9100000001</v>
      </c>
      <c r="L159" s="20">
        <v>0</v>
      </c>
      <c r="M159" s="20">
        <f t="shared" si="35"/>
        <v>6969111.9100000001</v>
      </c>
      <c r="N159" s="20">
        <v>0</v>
      </c>
      <c r="O159" s="20">
        <v>0</v>
      </c>
      <c r="P159" s="20">
        <v>0</v>
      </c>
      <c r="Q159" s="20">
        <v>0</v>
      </c>
      <c r="R159" s="20">
        <f t="shared" si="36"/>
        <v>0</v>
      </c>
      <c r="S159" s="20">
        <f t="shared" si="37"/>
        <v>-5956465.6899999995</v>
      </c>
      <c r="T159" s="20"/>
      <c r="U159" s="20"/>
      <c r="V159" s="20">
        <f t="shared" si="38"/>
        <v>-5956465.6899999995</v>
      </c>
      <c r="W159" s="20"/>
      <c r="X159" s="190">
        <f t="shared" si="39"/>
        <v>-5956465.6899999995</v>
      </c>
      <c r="Y159" s="2">
        <v>0</v>
      </c>
      <c r="Z159" s="2">
        <v>0</v>
      </c>
      <c r="AA159" s="410">
        <f t="shared" si="40"/>
        <v>-5956465.6899999995</v>
      </c>
    </row>
    <row r="160" spans="1:27" ht="20" hidden="1" customHeight="1" x14ac:dyDescent="0.3">
      <c r="A160" s="19">
        <v>1938</v>
      </c>
      <c r="B160" s="19" t="s">
        <v>309</v>
      </c>
      <c r="C160" s="19" t="s">
        <v>225</v>
      </c>
      <c r="D160" s="20">
        <v>537950.28</v>
      </c>
      <c r="E160" s="20">
        <v>124226.02</v>
      </c>
      <c r="F160" s="20">
        <v>0</v>
      </c>
      <c r="G160" s="20">
        <v>0</v>
      </c>
      <c r="H160" s="20">
        <v>0</v>
      </c>
      <c r="I160" s="20">
        <f t="shared" si="34"/>
        <v>124226.02</v>
      </c>
      <c r="J160" s="20">
        <v>127000</v>
      </c>
      <c r="K160" s="20">
        <v>170717.86</v>
      </c>
      <c r="L160" s="20">
        <v>0</v>
      </c>
      <c r="M160" s="20">
        <f t="shared" si="35"/>
        <v>297717.86</v>
      </c>
      <c r="N160" s="20">
        <v>0</v>
      </c>
      <c r="O160" s="20">
        <v>0</v>
      </c>
      <c r="P160" s="20">
        <v>0</v>
      </c>
      <c r="Q160" s="20">
        <v>0</v>
      </c>
      <c r="R160" s="20">
        <f t="shared" si="36"/>
        <v>0</v>
      </c>
      <c r="S160" s="20">
        <f t="shared" si="37"/>
        <v>116006.40000000002</v>
      </c>
      <c r="T160" s="20"/>
      <c r="U160" s="20"/>
      <c r="V160" s="20">
        <f t="shared" si="38"/>
        <v>116006.40000000002</v>
      </c>
      <c r="W160" s="20"/>
      <c r="X160" s="190">
        <f t="shared" si="39"/>
        <v>116006.40000000002</v>
      </c>
      <c r="Y160" s="2">
        <v>0</v>
      </c>
      <c r="Z160" s="2">
        <v>0</v>
      </c>
      <c r="AA160" s="410">
        <f t="shared" si="40"/>
        <v>116006.40000000002</v>
      </c>
    </row>
    <row r="161" spans="1:27" ht="20" hidden="1" customHeight="1" x14ac:dyDescent="0.3">
      <c r="A161" s="19">
        <v>878</v>
      </c>
      <c r="B161" s="19" t="s">
        <v>312</v>
      </c>
      <c r="C161" s="19" t="s">
        <v>311</v>
      </c>
      <c r="D161" s="414" t="s">
        <v>1144</v>
      </c>
      <c r="E161" s="415" t="s">
        <v>1145</v>
      </c>
      <c r="F161" s="415" t="s">
        <v>1146</v>
      </c>
      <c r="G161" s="415" t="s">
        <v>1147</v>
      </c>
      <c r="H161" s="415" t="s">
        <v>1148</v>
      </c>
      <c r="I161" s="415" t="s">
        <v>1149</v>
      </c>
      <c r="J161" s="415" t="s">
        <v>1109</v>
      </c>
      <c r="K161" s="415" t="s">
        <v>1126</v>
      </c>
      <c r="L161" s="415" t="s">
        <v>1135</v>
      </c>
      <c r="M161" s="415" t="s">
        <v>1150</v>
      </c>
      <c r="N161" s="415" t="s">
        <v>1109</v>
      </c>
      <c r="O161" s="415" t="s">
        <v>1109</v>
      </c>
      <c r="P161" s="415" t="s">
        <v>1109</v>
      </c>
      <c r="Q161" s="415" t="s">
        <v>1109</v>
      </c>
      <c r="R161" s="415" t="s">
        <v>1109</v>
      </c>
      <c r="S161" s="415" t="s">
        <v>1151</v>
      </c>
      <c r="T161" s="415" t="s">
        <v>1109</v>
      </c>
      <c r="U161" s="415" t="s">
        <v>1152</v>
      </c>
      <c r="V161" s="416" t="s">
        <v>1153</v>
      </c>
      <c r="W161" s="415" t="s">
        <v>1109</v>
      </c>
      <c r="X161" s="416" t="s">
        <v>1154</v>
      </c>
      <c r="Y161" s="415" t="s">
        <v>1134</v>
      </c>
      <c r="Z161" s="415" t="s">
        <v>1155</v>
      </c>
      <c r="AA161" s="416" t="s">
        <v>1156</v>
      </c>
    </row>
    <row r="162" spans="1:27" ht="20" hidden="1" customHeight="1" x14ac:dyDescent="0.3">
      <c r="A162" s="19">
        <v>2118</v>
      </c>
      <c r="B162" s="19" t="s">
        <v>312</v>
      </c>
      <c r="C162" s="19" t="s">
        <v>182</v>
      </c>
      <c r="D162" s="417" t="s">
        <v>1157</v>
      </c>
      <c r="E162" s="418" t="s">
        <v>1158</v>
      </c>
      <c r="F162" s="418" t="s">
        <v>1159</v>
      </c>
      <c r="G162" s="418" t="s">
        <v>1160</v>
      </c>
      <c r="H162" s="418" t="s">
        <v>1161</v>
      </c>
      <c r="I162" s="418" t="s">
        <v>1162</v>
      </c>
      <c r="J162" s="418" t="s">
        <v>1109</v>
      </c>
      <c r="K162" s="418" t="s">
        <v>1163</v>
      </c>
      <c r="L162" s="418" t="s">
        <v>1135</v>
      </c>
      <c r="M162" s="418" t="s">
        <v>1164</v>
      </c>
      <c r="N162" s="418" t="s">
        <v>1109</v>
      </c>
      <c r="O162" s="418" t="s">
        <v>1109</v>
      </c>
      <c r="P162" s="418" t="s">
        <v>1109</v>
      </c>
      <c r="Q162" s="418" t="s">
        <v>1109</v>
      </c>
      <c r="R162" s="418" t="s">
        <v>1109</v>
      </c>
      <c r="S162" s="419" t="s">
        <v>1165</v>
      </c>
      <c r="T162" s="418" t="s">
        <v>1109</v>
      </c>
      <c r="U162" s="418" t="s">
        <v>1109</v>
      </c>
      <c r="V162" s="419" t="s">
        <v>1165</v>
      </c>
      <c r="W162" s="418" t="s">
        <v>1166</v>
      </c>
      <c r="X162" s="419" t="s">
        <v>1167</v>
      </c>
      <c r="Y162" s="418" t="s">
        <v>1134</v>
      </c>
      <c r="Z162" s="418" t="s">
        <v>1155</v>
      </c>
      <c r="AA162" s="419" t="s">
        <v>1168</v>
      </c>
    </row>
    <row r="163" spans="1:27" ht="20" hidden="1" customHeight="1" x14ac:dyDescent="0.3">
      <c r="A163" s="19">
        <v>660</v>
      </c>
      <c r="B163" s="19" t="s">
        <v>312</v>
      </c>
      <c r="C163" s="19" t="s">
        <v>320</v>
      </c>
      <c r="D163" s="417" t="s">
        <v>1169</v>
      </c>
      <c r="E163" s="418" t="s">
        <v>1170</v>
      </c>
      <c r="F163" s="418" t="s">
        <v>1171</v>
      </c>
      <c r="G163" s="418" t="s">
        <v>1172</v>
      </c>
      <c r="H163" s="418" t="s">
        <v>1173</v>
      </c>
      <c r="I163" s="418" t="s">
        <v>1174</v>
      </c>
      <c r="J163" s="418" t="s">
        <v>1109</v>
      </c>
      <c r="K163" s="418" t="s">
        <v>1126</v>
      </c>
      <c r="L163" s="418" t="s">
        <v>1135</v>
      </c>
      <c r="M163" s="418" t="s">
        <v>1150</v>
      </c>
      <c r="N163" s="418" t="s">
        <v>1109</v>
      </c>
      <c r="O163" s="418" t="s">
        <v>1109</v>
      </c>
      <c r="P163" s="418" t="s">
        <v>1109</v>
      </c>
      <c r="Q163" s="418" t="s">
        <v>1109</v>
      </c>
      <c r="R163" s="418" t="s">
        <v>1109</v>
      </c>
      <c r="S163" s="419" t="s">
        <v>1175</v>
      </c>
      <c r="T163" s="418" t="s">
        <v>1176</v>
      </c>
      <c r="U163" s="418" t="s">
        <v>1177</v>
      </c>
      <c r="V163" s="419" t="s">
        <v>1178</v>
      </c>
      <c r="W163" s="418" t="s">
        <v>1109</v>
      </c>
      <c r="X163" s="419" t="s">
        <v>1179</v>
      </c>
      <c r="Y163" s="418" t="s">
        <v>1134</v>
      </c>
      <c r="Z163" s="418" t="s">
        <v>1155</v>
      </c>
      <c r="AA163" s="419" t="s">
        <v>1180</v>
      </c>
    </row>
    <row r="164" spans="1:27" ht="20" hidden="1" customHeight="1" x14ac:dyDescent="0.3">
      <c r="A164" s="19">
        <v>371</v>
      </c>
      <c r="B164" s="19" t="s">
        <v>312</v>
      </c>
      <c r="C164" s="19" t="s">
        <v>188</v>
      </c>
      <c r="D164" s="417" t="s">
        <v>1181</v>
      </c>
      <c r="E164" s="418" t="s">
        <v>1182</v>
      </c>
      <c r="F164" s="418" t="s">
        <v>1183</v>
      </c>
      <c r="G164" s="418" t="s">
        <v>1160</v>
      </c>
      <c r="H164" s="418" t="s">
        <v>1184</v>
      </c>
      <c r="I164" s="418" t="s">
        <v>1185</v>
      </c>
      <c r="J164" s="418" t="s">
        <v>1186</v>
      </c>
      <c r="K164" s="418" t="s">
        <v>1126</v>
      </c>
      <c r="L164" s="418" t="s">
        <v>1135</v>
      </c>
      <c r="M164" s="418" t="s">
        <v>1187</v>
      </c>
      <c r="N164" s="418" t="s">
        <v>1188</v>
      </c>
      <c r="O164" s="418" t="s">
        <v>1109</v>
      </c>
      <c r="P164" s="418" t="s">
        <v>1109</v>
      </c>
      <c r="Q164" s="418" t="s">
        <v>1109</v>
      </c>
      <c r="R164" s="418" t="s">
        <v>1109</v>
      </c>
      <c r="S164" s="420" t="s">
        <v>1189</v>
      </c>
      <c r="T164" s="418" t="s">
        <v>1190</v>
      </c>
      <c r="U164" s="418" t="s">
        <v>1109</v>
      </c>
      <c r="V164" s="419" t="s">
        <v>1191</v>
      </c>
      <c r="W164" s="418" t="s">
        <v>1192</v>
      </c>
      <c r="X164" s="418" t="s">
        <v>1193</v>
      </c>
      <c r="Y164" s="418" t="s">
        <v>1194</v>
      </c>
      <c r="Z164" s="418" t="s">
        <v>1195</v>
      </c>
      <c r="AA164" s="418" t="s">
        <v>1196</v>
      </c>
    </row>
    <row r="165" spans="1:27" ht="20" hidden="1" customHeight="1" x14ac:dyDescent="0.3">
      <c r="A165" s="19">
        <v>306</v>
      </c>
      <c r="B165" s="19" t="s">
        <v>312</v>
      </c>
      <c r="C165" s="19" t="s">
        <v>191</v>
      </c>
      <c r="D165" s="417" t="s">
        <v>1197</v>
      </c>
      <c r="E165" s="418" t="s">
        <v>1198</v>
      </c>
      <c r="F165" s="418" t="s">
        <v>1159</v>
      </c>
      <c r="G165" s="418" t="s">
        <v>1160</v>
      </c>
      <c r="H165" s="418" t="s">
        <v>1199</v>
      </c>
      <c r="I165" s="418" t="s">
        <v>1197</v>
      </c>
      <c r="J165" s="418" t="s">
        <v>1109</v>
      </c>
      <c r="K165" s="418" t="s">
        <v>1126</v>
      </c>
      <c r="L165" s="418" t="s">
        <v>1135</v>
      </c>
      <c r="M165" s="418" t="s">
        <v>1150</v>
      </c>
      <c r="N165" s="418" t="s">
        <v>1109</v>
      </c>
      <c r="O165" s="418" t="s">
        <v>1109</v>
      </c>
      <c r="P165" s="418" t="s">
        <v>1109</v>
      </c>
      <c r="Q165" s="418" t="s">
        <v>1109</v>
      </c>
      <c r="R165" s="418" t="s">
        <v>1109</v>
      </c>
      <c r="S165" s="418" t="s">
        <v>1109</v>
      </c>
      <c r="T165" s="418" t="s">
        <v>264</v>
      </c>
      <c r="U165" s="418" t="s">
        <v>264</v>
      </c>
      <c r="V165" s="418" t="s">
        <v>1109</v>
      </c>
      <c r="W165" s="418" t="s">
        <v>1109</v>
      </c>
      <c r="X165" s="418" t="s">
        <v>1200</v>
      </c>
      <c r="Y165" s="418">
        <v>0</v>
      </c>
      <c r="Z165" s="418">
        <v>0</v>
      </c>
      <c r="AA165" s="418" t="s">
        <v>1128</v>
      </c>
    </row>
    <row r="166" spans="1:27" ht="20" hidden="1" customHeight="1" x14ac:dyDescent="0.3">
      <c r="A166" s="19">
        <v>760</v>
      </c>
      <c r="B166" s="19" t="s">
        <v>312</v>
      </c>
      <c r="C166" s="19" t="s">
        <v>329</v>
      </c>
      <c r="D166" s="417" t="s">
        <v>1201</v>
      </c>
      <c r="E166" s="418" t="s">
        <v>1202</v>
      </c>
      <c r="F166" s="418" t="s">
        <v>1203</v>
      </c>
      <c r="G166" s="418" t="s">
        <v>1204</v>
      </c>
      <c r="H166" s="418" t="s">
        <v>1205</v>
      </c>
      <c r="I166" s="418" t="s">
        <v>1206</v>
      </c>
      <c r="J166" s="418" t="s">
        <v>1207</v>
      </c>
      <c r="K166" s="418" t="s">
        <v>1208</v>
      </c>
      <c r="L166" s="418" t="s">
        <v>1135</v>
      </c>
      <c r="M166" s="418" t="s">
        <v>1209</v>
      </c>
      <c r="N166" s="418" t="s">
        <v>1210</v>
      </c>
      <c r="O166" s="418" t="s">
        <v>1109</v>
      </c>
      <c r="P166" s="418" t="s">
        <v>1109</v>
      </c>
      <c r="Q166" s="418" t="s">
        <v>1109</v>
      </c>
      <c r="R166" s="418" t="s">
        <v>1109</v>
      </c>
      <c r="S166" s="419" t="s">
        <v>1211</v>
      </c>
      <c r="T166" s="421" t="s">
        <v>1212</v>
      </c>
      <c r="U166" s="418">
        <v>0</v>
      </c>
      <c r="V166" s="418" t="s">
        <v>1213</v>
      </c>
      <c r="W166" s="418">
        <v>0</v>
      </c>
      <c r="X166" s="418" t="s">
        <v>1213</v>
      </c>
      <c r="Y166" s="418" t="s">
        <v>1214</v>
      </c>
      <c r="Z166" s="418" t="s">
        <v>1155</v>
      </c>
      <c r="AA166" s="418" t="s">
        <v>1215</v>
      </c>
    </row>
    <row r="167" spans="1:27" ht="20" hidden="1" customHeight="1" x14ac:dyDescent="0.3">
      <c r="A167" s="19">
        <v>509</v>
      </c>
      <c r="B167" s="19" t="s">
        <v>312</v>
      </c>
      <c r="C167" s="19" t="s">
        <v>198</v>
      </c>
      <c r="D167" s="417" t="s">
        <v>1216</v>
      </c>
      <c r="E167" s="418" t="s">
        <v>1217</v>
      </c>
      <c r="F167" s="418" t="s">
        <v>1218</v>
      </c>
      <c r="G167" s="418" t="s">
        <v>1219</v>
      </c>
      <c r="H167" s="418" t="s">
        <v>1220</v>
      </c>
      <c r="I167" s="418" t="s">
        <v>1221</v>
      </c>
      <c r="J167" s="418" t="s">
        <v>1109</v>
      </c>
      <c r="K167" s="418" t="s">
        <v>1126</v>
      </c>
      <c r="L167" s="418" t="s">
        <v>1135</v>
      </c>
      <c r="M167" s="418" t="s">
        <v>1150</v>
      </c>
      <c r="N167" s="418" t="s">
        <v>1222</v>
      </c>
      <c r="O167" s="418" t="s">
        <v>1109</v>
      </c>
      <c r="P167" s="418" t="s">
        <v>1109</v>
      </c>
      <c r="Q167" s="418" t="s">
        <v>1109</v>
      </c>
      <c r="R167" s="418" t="s">
        <v>1109</v>
      </c>
      <c r="S167" s="418" t="s">
        <v>1223</v>
      </c>
      <c r="T167" s="418" t="s">
        <v>1224</v>
      </c>
      <c r="U167" s="418" t="s">
        <v>1225</v>
      </c>
      <c r="V167" s="419" t="s">
        <v>1226</v>
      </c>
      <c r="W167" s="418" t="s">
        <v>1222</v>
      </c>
      <c r="X167" s="419" t="s">
        <v>1227</v>
      </c>
      <c r="Y167" s="418" t="s">
        <v>1134</v>
      </c>
      <c r="Z167" s="418" t="s">
        <v>1155</v>
      </c>
      <c r="AA167" s="419" t="s">
        <v>1228</v>
      </c>
    </row>
    <row r="168" spans="1:27" ht="20" hidden="1" customHeight="1" x14ac:dyDescent="0.3">
      <c r="A168" s="19">
        <v>111</v>
      </c>
      <c r="B168" s="19" t="s">
        <v>312</v>
      </c>
      <c r="C168" s="19" t="s">
        <v>201</v>
      </c>
      <c r="D168" s="417" t="s">
        <v>1229</v>
      </c>
      <c r="E168" s="418" t="s">
        <v>1230</v>
      </c>
      <c r="F168" s="418" t="s">
        <v>1231</v>
      </c>
      <c r="G168" s="418" t="s">
        <v>1160</v>
      </c>
      <c r="H168" s="418" t="s">
        <v>1232</v>
      </c>
      <c r="I168" s="418" t="s">
        <v>1233</v>
      </c>
      <c r="J168" s="418" t="s">
        <v>1234</v>
      </c>
      <c r="K168" s="418" t="s">
        <v>1235</v>
      </c>
      <c r="L168" s="418" t="s">
        <v>1135</v>
      </c>
      <c r="M168" s="418" t="s">
        <v>1236</v>
      </c>
      <c r="N168" s="418" t="s">
        <v>1237</v>
      </c>
      <c r="O168" s="418" t="s">
        <v>1109</v>
      </c>
      <c r="P168" s="418" t="s">
        <v>1109</v>
      </c>
      <c r="Q168" s="418" t="s">
        <v>1109</v>
      </c>
      <c r="R168" s="418" t="s">
        <v>1109</v>
      </c>
      <c r="S168" s="419" t="s">
        <v>1238</v>
      </c>
      <c r="T168" s="418" t="s">
        <v>1239</v>
      </c>
      <c r="U168" s="418" t="s">
        <v>1109</v>
      </c>
      <c r="V168" s="419" t="s">
        <v>1240</v>
      </c>
      <c r="W168" s="418" t="s">
        <v>1241</v>
      </c>
      <c r="X168" s="419" t="s">
        <v>1242</v>
      </c>
      <c r="Y168" s="418" t="s">
        <v>1134</v>
      </c>
      <c r="Z168" s="418" t="s">
        <v>1155</v>
      </c>
      <c r="AA168" s="419" t="s">
        <v>1243</v>
      </c>
    </row>
    <row r="169" spans="1:27" ht="20" hidden="1" customHeight="1" x14ac:dyDescent="0.3">
      <c r="A169" s="19">
        <v>176</v>
      </c>
      <c r="B169" s="19" t="s">
        <v>312</v>
      </c>
      <c r="C169" s="19" t="s">
        <v>206</v>
      </c>
      <c r="D169" s="417" t="s">
        <v>1244</v>
      </c>
      <c r="E169" s="418" t="s">
        <v>1245</v>
      </c>
      <c r="F169" s="418" t="s">
        <v>1159</v>
      </c>
      <c r="G169" s="418" t="s">
        <v>1160</v>
      </c>
      <c r="H169" s="418" t="s">
        <v>1246</v>
      </c>
      <c r="I169" s="418" t="s">
        <v>1247</v>
      </c>
      <c r="J169" s="418" t="s">
        <v>1109</v>
      </c>
      <c r="K169" s="418" t="s">
        <v>1126</v>
      </c>
      <c r="L169" s="418" t="s">
        <v>1135</v>
      </c>
      <c r="M169" s="418" t="s">
        <v>1150</v>
      </c>
      <c r="N169" s="418" t="s">
        <v>1248</v>
      </c>
      <c r="O169" s="418" t="s">
        <v>1109</v>
      </c>
      <c r="P169" s="418" t="s">
        <v>1109</v>
      </c>
      <c r="Q169" s="418" t="s">
        <v>1109</v>
      </c>
      <c r="R169" s="418" t="s">
        <v>1109</v>
      </c>
      <c r="S169" s="419" t="s">
        <v>1249</v>
      </c>
      <c r="T169" s="418" t="s">
        <v>1109</v>
      </c>
      <c r="U169" s="418" t="s">
        <v>1250</v>
      </c>
      <c r="V169" s="419" t="s">
        <v>1251</v>
      </c>
      <c r="W169" s="418" t="s">
        <v>1252</v>
      </c>
      <c r="X169" s="419" t="s">
        <v>1253</v>
      </c>
      <c r="Y169" s="418" t="s">
        <v>1134</v>
      </c>
      <c r="Z169" s="418" t="s">
        <v>1155</v>
      </c>
      <c r="AA169" s="419" t="s">
        <v>1254</v>
      </c>
    </row>
    <row r="170" spans="1:27" ht="20" hidden="1" customHeight="1" x14ac:dyDescent="0.3">
      <c r="A170" s="19">
        <v>1539</v>
      </c>
      <c r="B170" s="19" t="s">
        <v>312</v>
      </c>
      <c r="C170" s="19" t="s">
        <v>209</v>
      </c>
      <c r="D170" s="417" t="s">
        <v>1255</v>
      </c>
      <c r="E170" s="418" t="s">
        <v>1256</v>
      </c>
      <c r="F170" s="418" t="s">
        <v>1159</v>
      </c>
      <c r="G170" s="418" t="s">
        <v>1160</v>
      </c>
      <c r="H170" s="418" t="s">
        <v>1257</v>
      </c>
      <c r="I170" s="418" t="s">
        <v>1258</v>
      </c>
      <c r="J170" s="418" t="s">
        <v>1109</v>
      </c>
      <c r="K170" s="418" t="s">
        <v>1126</v>
      </c>
      <c r="L170" s="418" t="s">
        <v>1135</v>
      </c>
      <c r="M170" s="418" t="s">
        <v>1150</v>
      </c>
      <c r="N170" s="418" t="s">
        <v>1109</v>
      </c>
      <c r="O170" s="418" t="s">
        <v>1109</v>
      </c>
      <c r="P170" s="418" t="s">
        <v>1109</v>
      </c>
      <c r="Q170" s="418" t="s">
        <v>1109</v>
      </c>
      <c r="R170" s="418" t="s">
        <v>1109</v>
      </c>
      <c r="S170" s="419" t="s">
        <v>1259</v>
      </c>
      <c r="T170" s="418" t="s">
        <v>1109</v>
      </c>
      <c r="U170" s="418" t="s">
        <v>1109</v>
      </c>
      <c r="V170" s="419" t="s">
        <v>1259</v>
      </c>
      <c r="W170" s="418" t="s">
        <v>1260</v>
      </c>
      <c r="X170" s="419" t="s">
        <v>1261</v>
      </c>
      <c r="Y170" s="418" t="s">
        <v>1134</v>
      </c>
      <c r="Z170" s="418" t="s">
        <v>1155</v>
      </c>
      <c r="AA170" s="419" t="s">
        <v>1262</v>
      </c>
    </row>
    <row r="171" spans="1:27" ht="20" hidden="1" customHeight="1" x14ac:dyDescent="0.3">
      <c r="A171" s="19">
        <v>444</v>
      </c>
      <c r="B171" s="19" t="s">
        <v>312</v>
      </c>
      <c r="C171" s="19" t="s">
        <v>216</v>
      </c>
      <c r="D171" s="417" t="s">
        <v>1263</v>
      </c>
      <c r="E171" s="418" t="s">
        <v>1264</v>
      </c>
      <c r="F171" s="418" t="s">
        <v>1265</v>
      </c>
      <c r="G171" s="418" t="s">
        <v>1266</v>
      </c>
      <c r="H171" s="418" t="s">
        <v>1267</v>
      </c>
      <c r="I171" s="418" t="s">
        <v>1268</v>
      </c>
      <c r="J171" s="418" t="s">
        <v>1269</v>
      </c>
      <c r="K171" s="418" t="s">
        <v>1126</v>
      </c>
      <c r="L171" s="418" t="s">
        <v>1135</v>
      </c>
      <c r="M171" s="418" t="s">
        <v>1270</v>
      </c>
      <c r="N171" s="414" t="s">
        <v>1271</v>
      </c>
      <c r="O171" s="418" t="s">
        <v>1109</v>
      </c>
      <c r="P171" s="418" t="s">
        <v>1109</v>
      </c>
      <c r="Q171" s="418" t="s">
        <v>1109</v>
      </c>
      <c r="R171" s="418" t="s">
        <v>1109</v>
      </c>
      <c r="S171" s="422" t="s">
        <v>1272</v>
      </c>
      <c r="T171" s="418" t="s">
        <v>264</v>
      </c>
      <c r="U171" s="418" t="s">
        <v>264</v>
      </c>
      <c r="V171" s="418" t="s">
        <v>1273</v>
      </c>
      <c r="W171" s="418" t="s">
        <v>264</v>
      </c>
      <c r="X171" s="418" t="s">
        <v>1273</v>
      </c>
      <c r="Y171" s="418" t="s">
        <v>1274</v>
      </c>
      <c r="Z171" s="418" t="s">
        <v>1155</v>
      </c>
      <c r="AA171" s="418" t="s">
        <v>1275</v>
      </c>
    </row>
    <row r="172" spans="1:27" ht="20" hidden="1" customHeight="1" x14ac:dyDescent="0.3">
      <c r="A172" s="19">
        <v>241</v>
      </c>
      <c r="B172" s="19" t="s">
        <v>312</v>
      </c>
      <c r="C172" s="19" t="s">
        <v>219</v>
      </c>
      <c r="D172" s="417" t="s">
        <v>1197</v>
      </c>
      <c r="E172" s="418" t="s">
        <v>1198</v>
      </c>
      <c r="F172" s="418" t="s">
        <v>1159</v>
      </c>
      <c r="G172" s="418" t="s">
        <v>1160</v>
      </c>
      <c r="H172" s="418" t="s">
        <v>1199</v>
      </c>
      <c r="I172" s="418" t="s">
        <v>1197</v>
      </c>
      <c r="J172" s="418" t="s">
        <v>1109</v>
      </c>
      <c r="K172" s="418" t="s">
        <v>1126</v>
      </c>
      <c r="L172" s="418" t="s">
        <v>1135</v>
      </c>
      <c r="M172" s="418" t="s">
        <v>1150</v>
      </c>
      <c r="N172" s="418" t="s">
        <v>1109</v>
      </c>
      <c r="O172" s="418" t="s">
        <v>1109</v>
      </c>
      <c r="P172" s="418" t="s">
        <v>1109</v>
      </c>
      <c r="Q172" s="418" t="s">
        <v>1109</v>
      </c>
      <c r="R172" s="418" t="s">
        <v>1109</v>
      </c>
      <c r="S172" s="418" t="s">
        <v>1109</v>
      </c>
      <c r="T172" s="418" t="s">
        <v>1109</v>
      </c>
      <c r="U172" s="418" t="s">
        <v>1109</v>
      </c>
      <c r="V172" s="418" t="s">
        <v>1109</v>
      </c>
      <c r="W172" s="418" t="s">
        <v>1109</v>
      </c>
      <c r="X172" s="418" t="s">
        <v>1200</v>
      </c>
      <c r="Y172" s="418" t="s">
        <v>1134</v>
      </c>
      <c r="Z172" s="418" t="s">
        <v>1155</v>
      </c>
      <c r="AA172" s="418" t="s">
        <v>1128</v>
      </c>
    </row>
    <row r="173" spans="1:27" ht="20" hidden="1" customHeight="1" x14ac:dyDescent="0.3">
      <c r="A173" s="19">
        <v>678</v>
      </c>
      <c r="B173" s="19" t="s">
        <v>312</v>
      </c>
      <c r="C173" s="19" t="s">
        <v>351</v>
      </c>
      <c r="D173" s="417" t="s">
        <v>1169</v>
      </c>
      <c r="E173" s="418" t="s">
        <v>1276</v>
      </c>
      <c r="F173" s="418" t="s">
        <v>1159</v>
      </c>
      <c r="G173" s="418" t="s">
        <v>1277</v>
      </c>
      <c r="H173" s="418" t="s">
        <v>1173</v>
      </c>
      <c r="I173" s="418" t="s">
        <v>1278</v>
      </c>
      <c r="J173" s="418" t="s">
        <v>1109</v>
      </c>
      <c r="K173" s="418" t="s">
        <v>1126</v>
      </c>
      <c r="L173" s="418" t="s">
        <v>1135</v>
      </c>
      <c r="M173" s="418" t="s">
        <v>1150</v>
      </c>
      <c r="N173" s="418" t="s">
        <v>1279</v>
      </c>
      <c r="O173" s="418" t="s">
        <v>1129</v>
      </c>
      <c r="P173" s="418" t="s">
        <v>1130</v>
      </c>
      <c r="Q173" s="418" t="s">
        <v>1131</v>
      </c>
      <c r="R173" s="418" t="s">
        <v>1109</v>
      </c>
      <c r="S173" s="418" t="s">
        <v>1280</v>
      </c>
      <c r="T173" s="418" t="s">
        <v>1109</v>
      </c>
      <c r="U173" s="418" t="s">
        <v>1109</v>
      </c>
      <c r="V173" s="418" t="s">
        <v>1280</v>
      </c>
      <c r="W173" s="418" t="s">
        <v>1109</v>
      </c>
      <c r="X173" s="418" t="s">
        <v>1281</v>
      </c>
      <c r="Y173" s="418" t="s">
        <v>1134</v>
      </c>
      <c r="Z173" s="418" t="s">
        <v>1155</v>
      </c>
      <c r="AA173" s="418" t="s">
        <v>1282</v>
      </c>
    </row>
    <row r="174" spans="1:27" ht="20" hidden="1" customHeight="1" x14ac:dyDescent="0.3">
      <c r="A174" s="19">
        <v>2158</v>
      </c>
      <c r="B174" s="19" t="s">
        <v>312</v>
      </c>
      <c r="C174" s="19" t="s">
        <v>225</v>
      </c>
      <c r="D174" s="417" t="s">
        <v>1157</v>
      </c>
      <c r="E174" s="418" t="s">
        <v>1198</v>
      </c>
      <c r="F174" s="418" t="s">
        <v>1159</v>
      </c>
      <c r="G174" s="418" t="s">
        <v>1160</v>
      </c>
      <c r="H174" s="418" t="s">
        <v>1199</v>
      </c>
      <c r="I174" s="418" t="s">
        <v>1197</v>
      </c>
      <c r="J174" s="418" t="s">
        <v>1109</v>
      </c>
      <c r="K174" s="418" t="s">
        <v>1126</v>
      </c>
      <c r="L174" s="418" t="s">
        <v>1135</v>
      </c>
      <c r="M174" s="418" t="s">
        <v>1283</v>
      </c>
      <c r="N174" s="418" t="s">
        <v>1109</v>
      </c>
      <c r="O174" s="418" t="s">
        <v>1109</v>
      </c>
      <c r="P174" s="418" t="s">
        <v>1109</v>
      </c>
      <c r="Q174" s="418" t="s">
        <v>1109</v>
      </c>
      <c r="R174" s="418" t="s">
        <v>1109</v>
      </c>
      <c r="S174" s="418" t="s">
        <v>1284</v>
      </c>
      <c r="T174" s="418" t="s">
        <v>1109</v>
      </c>
      <c r="U174" s="418" t="s">
        <v>1109</v>
      </c>
      <c r="V174" s="418" t="s">
        <v>1284</v>
      </c>
      <c r="W174" s="418" t="s">
        <v>1109</v>
      </c>
      <c r="X174" s="418" t="s">
        <v>1285</v>
      </c>
      <c r="Y174" s="418">
        <v>0</v>
      </c>
      <c r="Z174" s="418">
        <v>0</v>
      </c>
      <c r="AA174" s="418" t="s">
        <v>1286</v>
      </c>
    </row>
    <row r="175" spans="1:27" ht="20" hidden="1" customHeight="1" x14ac:dyDescent="0.3">
      <c r="A175" s="19">
        <v>2201</v>
      </c>
      <c r="B175" s="19" t="s">
        <v>355</v>
      </c>
      <c r="C175" s="19" t="s">
        <v>182</v>
      </c>
      <c r="D175" s="20">
        <v>340376.41</v>
      </c>
      <c r="E175" s="20">
        <v>177367.5</v>
      </c>
      <c r="F175" s="20">
        <v>0</v>
      </c>
      <c r="G175" s="20">
        <v>0</v>
      </c>
      <c r="H175" s="20">
        <v>0</v>
      </c>
      <c r="I175" s="20">
        <f>E175-F175-G175-H175</f>
        <v>177367.5</v>
      </c>
      <c r="J175" s="20">
        <v>0</v>
      </c>
      <c r="K175" s="20">
        <v>177172.6</v>
      </c>
      <c r="L175" s="20">
        <v>0</v>
      </c>
      <c r="M175" s="20">
        <v>177172.6</v>
      </c>
      <c r="N175" s="20">
        <v>0</v>
      </c>
      <c r="O175" s="20">
        <v>0</v>
      </c>
      <c r="P175" s="20">
        <v>0</v>
      </c>
      <c r="Q175" s="20">
        <v>0</v>
      </c>
      <c r="R175" s="20">
        <v>0</v>
      </c>
      <c r="S175" s="20">
        <v>-14163.69</v>
      </c>
      <c r="T175" s="20">
        <v>0</v>
      </c>
      <c r="U175" s="20">
        <v>0</v>
      </c>
      <c r="V175" s="20">
        <v>-14163.69</v>
      </c>
      <c r="W175" s="20">
        <v>0</v>
      </c>
      <c r="X175" s="20">
        <v>-14163.69</v>
      </c>
      <c r="Y175" s="20">
        <v>0</v>
      </c>
      <c r="Z175" s="20">
        <v>0</v>
      </c>
      <c r="AA175" s="20">
        <v>0</v>
      </c>
    </row>
    <row r="176" spans="1:27" ht="20" hidden="1" customHeight="1" x14ac:dyDescent="0.3">
      <c r="A176" s="19">
        <v>1578</v>
      </c>
      <c r="B176" s="4" t="s">
        <v>355</v>
      </c>
      <c r="C176" s="21" t="s">
        <v>358</v>
      </c>
      <c r="D176" s="14">
        <v>1761590.46</v>
      </c>
      <c r="E176" s="78">
        <v>1150737.48</v>
      </c>
      <c r="F176" s="78">
        <v>0</v>
      </c>
      <c r="G176" s="78">
        <v>10000</v>
      </c>
      <c r="H176" s="78">
        <v>0</v>
      </c>
      <c r="I176" s="78">
        <f>E176-F176-G176-H176</f>
        <v>1140737.48</v>
      </c>
      <c r="J176" s="78">
        <v>0</v>
      </c>
      <c r="K176" s="78">
        <v>0</v>
      </c>
      <c r="L176" s="78">
        <v>0</v>
      </c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</row>
    <row r="177" spans="1:27" ht="20" hidden="1" customHeight="1" x14ac:dyDescent="0.3">
      <c r="A177" s="19">
        <v>1560</v>
      </c>
      <c r="B177" s="19" t="s">
        <v>355</v>
      </c>
      <c r="C177" s="19" t="s">
        <v>359</v>
      </c>
      <c r="D177" s="20">
        <v>1659335.01</v>
      </c>
      <c r="E177" s="20">
        <v>1535346.53</v>
      </c>
      <c r="F177" s="20">
        <v>0</v>
      </c>
      <c r="G177" s="20">
        <v>174180</v>
      </c>
      <c r="H177" s="20">
        <v>0</v>
      </c>
      <c r="I177" s="20">
        <v>1361166.53</v>
      </c>
      <c r="J177" s="20">
        <v>0</v>
      </c>
      <c r="K177" s="20">
        <v>377087</v>
      </c>
      <c r="L177" s="20">
        <v>0</v>
      </c>
      <c r="M177" s="20">
        <v>377087</v>
      </c>
      <c r="N177" s="20">
        <v>0</v>
      </c>
      <c r="O177" s="20">
        <v>0</v>
      </c>
      <c r="P177" s="20">
        <v>0</v>
      </c>
      <c r="Q177" s="20">
        <v>0</v>
      </c>
      <c r="R177" s="20">
        <v>0</v>
      </c>
      <c r="S177" s="20">
        <v>-78918.52</v>
      </c>
      <c r="T177" s="20">
        <v>0</v>
      </c>
      <c r="U177" s="20">
        <v>0</v>
      </c>
      <c r="V177" s="20">
        <v>-78918.52</v>
      </c>
      <c r="W177" s="20" t="s">
        <v>264</v>
      </c>
      <c r="X177" s="20">
        <v>-78918.52</v>
      </c>
      <c r="Y177" s="20">
        <v>0</v>
      </c>
      <c r="Z177" s="20">
        <v>0</v>
      </c>
      <c r="AA177" s="20">
        <v>0</v>
      </c>
    </row>
    <row r="178" spans="1:27" ht="20" hidden="1" customHeight="1" x14ac:dyDescent="0.3">
      <c r="A178" s="19">
        <v>372</v>
      </c>
      <c r="B178" s="19" t="s">
        <v>355</v>
      </c>
      <c r="C178" s="19" t="s">
        <v>188</v>
      </c>
      <c r="D178" s="20">
        <v>24200983.350000001</v>
      </c>
      <c r="E178" s="20">
        <v>25255371.719999999</v>
      </c>
      <c r="F178" s="20">
        <v>1333856.48</v>
      </c>
      <c r="G178" s="20">
        <v>0</v>
      </c>
      <c r="H178" s="20">
        <v>649600</v>
      </c>
      <c r="I178" s="20">
        <v>23271915.239999998</v>
      </c>
      <c r="J178" s="20">
        <v>527059.53</v>
      </c>
      <c r="K178" s="20">
        <v>0</v>
      </c>
      <c r="L178" s="20">
        <v>0</v>
      </c>
      <c r="M178" s="20">
        <v>527059.53</v>
      </c>
      <c r="N178" s="20">
        <v>7431955.8600000003</v>
      </c>
      <c r="O178" s="20">
        <v>0</v>
      </c>
      <c r="P178" s="20">
        <v>0</v>
      </c>
      <c r="Q178" s="20">
        <v>0</v>
      </c>
      <c r="R178" s="20">
        <v>0</v>
      </c>
      <c r="S178" s="20">
        <v>-7029947.2800000003</v>
      </c>
      <c r="T178" s="20">
        <v>0</v>
      </c>
      <c r="U178" s="20">
        <v>0</v>
      </c>
      <c r="V178" s="20">
        <v>-7029947.2800000003</v>
      </c>
      <c r="W178" s="20">
        <v>392718.15</v>
      </c>
      <c r="X178" s="20">
        <v>-6637229.1299999999</v>
      </c>
      <c r="Y178" s="20">
        <v>0</v>
      </c>
      <c r="Z178" s="20">
        <v>7039237.71</v>
      </c>
      <c r="AA178" s="20">
        <v>7039237.71</v>
      </c>
    </row>
    <row r="179" spans="1:27" ht="20" hidden="1" customHeight="1" x14ac:dyDescent="0.3">
      <c r="A179" s="19">
        <v>307</v>
      </c>
      <c r="B179" s="19" t="s">
        <v>355</v>
      </c>
      <c r="C179" s="19" t="s">
        <v>191</v>
      </c>
      <c r="D179" s="20">
        <v>29277903.620000001</v>
      </c>
      <c r="E179" s="20">
        <v>28746237.91</v>
      </c>
      <c r="F179" s="20">
        <v>1360659.14</v>
      </c>
      <c r="G179" s="20">
        <v>0</v>
      </c>
      <c r="H179" s="20">
        <v>874664.82</v>
      </c>
      <c r="I179" s="20">
        <v>26510913.949999999</v>
      </c>
      <c r="J179" s="20">
        <v>6771194</v>
      </c>
      <c r="K179" s="20">
        <v>1376528</v>
      </c>
      <c r="L179" s="20">
        <v>0</v>
      </c>
      <c r="M179" s="20">
        <v>8147722</v>
      </c>
      <c r="N179" s="20">
        <v>3133</v>
      </c>
      <c r="O179" s="20">
        <v>0</v>
      </c>
      <c r="P179" s="20">
        <v>0</v>
      </c>
      <c r="Q179" s="20">
        <v>0</v>
      </c>
      <c r="R179" s="20">
        <v>0</v>
      </c>
      <c r="S179" s="20">
        <v>-5383865.3300000001</v>
      </c>
      <c r="T179" s="20">
        <v>0</v>
      </c>
      <c r="U179" s="20">
        <v>0</v>
      </c>
      <c r="V179" s="20">
        <v>-5383865.3300000001</v>
      </c>
      <c r="W179" s="20">
        <v>0</v>
      </c>
      <c r="X179" s="20">
        <v>-5383865.3300000001</v>
      </c>
      <c r="Y179" s="20">
        <v>0</v>
      </c>
      <c r="Z179" s="20">
        <v>0</v>
      </c>
      <c r="AA179" s="20">
        <v>0</v>
      </c>
    </row>
    <row r="180" spans="1:27" ht="20" hidden="1" customHeight="1" x14ac:dyDescent="0.3">
      <c r="A180" s="19">
        <v>510</v>
      </c>
      <c r="B180" s="19" t="s">
        <v>355</v>
      </c>
      <c r="C180" s="19" t="s">
        <v>198</v>
      </c>
      <c r="D180" s="20">
        <v>18536672.059999999</v>
      </c>
      <c r="E180" s="20">
        <v>32516890.789999999</v>
      </c>
      <c r="F180" s="20">
        <v>433816.71</v>
      </c>
      <c r="G180" s="20">
        <v>0</v>
      </c>
      <c r="H180" s="20">
        <v>548624.06000000006</v>
      </c>
      <c r="I180" s="20">
        <v>31534450.02</v>
      </c>
      <c r="J180" s="20">
        <v>2067428.35</v>
      </c>
      <c r="K180" s="20">
        <v>410060</v>
      </c>
      <c r="L180" s="20">
        <v>0</v>
      </c>
      <c r="M180" s="20">
        <v>2477488.35</v>
      </c>
      <c r="N180" s="20">
        <v>95000</v>
      </c>
      <c r="O180" s="20">
        <v>0</v>
      </c>
      <c r="P180" s="20">
        <v>5354087</v>
      </c>
      <c r="Q180" s="20">
        <v>0</v>
      </c>
      <c r="R180" s="20">
        <v>5354087</v>
      </c>
      <c r="S180" s="20">
        <v>-20924353.309999999</v>
      </c>
      <c r="T180" s="20">
        <v>0</v>
      </c>
      <c r="U180" s="20">
        <v>0</v>
      </c>
      <c r="V180" s="20">
        <v>-20924353.309999999</v>
      </c>
      <c r="W180" s="20">
        <v>18000000</v>
      </c>
      <c r="X180" s="20">
        <v>-2924353.31</v>
      </c>
      <c r="Y180" s="20">
        <v>0</v>
      </c>
      <c r="Z180" s="20">
        <v>0</v>
      </c>
      <c r="AA180" s="20">
        <v>0</v>
      </c>
    </row>
    <row r="181" spans="1:27" ht="20" hidden="1" customHeight="1" x14ac:dyDescent="0.3">
      <c r="A181" s="19">
        <v>112</v>
      </c>
      <c r="B181" s="19" t="s">
        <v>355</v>
      </c>
      <c r="C181" s="19" t="s">
        <v>201</v>
      </c>
      <c r="D181" s="20">
        <v>0</v>
      </c>
      <c r="E181" s="20">
        <v>96365.75</v>
      </c>
      <c r="F181" s="20">
        <v>96365.75</v>
      </c>
      <c r="G181" s="20">
        <v>0</v>
      </c>
      <c r="H181" s="20">
        <v>0</v>
      </c>
      <c r="I181" s="20">
        <v>0</v>
      </c>
      <c r="J181" s="20">
        <v>0</v>
      </c>
      <c r="K181" s="20">
        <v>0</v>
      </c>
      <c r="L181" s="20">
        <v>0</v>
      </c>
      <c r="M181" s="20">
        <v>0</v>
      </c>
      <c r="N181" s="20">
        <v>0</v>
      </c>
      <c r="O181" s="20">
        <v>0</v>
      </c>
      <c r="P181" s="20">
        <v>0</v>
      </c>
      <c r="Q181" s="20">
        <v>0</v>
      </c>
      <c r="R181" s="20">
        <v>0</v>
      </c>
      <c r="S181" s="20">
        <v>0</v>
      </c>
      <c r="T181" s="20">
        <v>0</v>
      </c>
      <c r="U181" s="20">
        <v>0</v>
      </c>
      <c r="V181" s="20">
        <v>0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</row>
    <row r="182" spans="1:27" ht="20" hidden="1" customHeight="1" x14ac:dyDescent="0.3">
      <c r="A182" s="19">
        <v>177</v>
      </c>
      <c r="B182" s="19" t="s">
        <v>355</v>
      </c>
      <c r="C182" s="19" t="s">
        <v>206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20">
        <v>0</v>
      </c>
      <c r="M182" s="20">
        <v>0</v>
      </c>
      <c r="N182" s="20">
        <v>0</v>
      </c>
      <c r="O182" s="20">
        <v>0</v>
      </c>
      <c r="P182" s="20">
        <v>0</v>
      </c>
      <c r="Q182" s="20">
        <v>0</v>
      </c>
      <c r="R182" s="20">
        <v>0</v>
      </c>
      <c r="S182" s="20">
        <v>0</v>
      </c>
      <c r="T182" s="20">
        <v>0</v>
      </c>
      <c r="U182" s="20">
        <v>0</v>
      </c>
      <c r="V182" s="20">
        <v>0</v>
      </c>
      <c r="W182" s="20">
        <v>0</v>
      </c>
      <c r="X182" s="20">
        <v>0</v>
      </c>
      <c r="Y182" s="20">
        <v>0</v>
      </c>
      <c r="Z182" s="20">
        <v>0</v>
      </c>
      <c r="AA182" s="20">
        <v>0</v>
      </c>
    </row>
    <row r="183" spans="1:27" ht="20" hidden="1" customHeight="1" x14ac:dyDescent="0.3">
      <c r="A183" s="19">
        <v>1699</v>
      </c>
      <c r="B183" s="19" t="s">
        <v>355</v>
      </c>
      <c r="C183" s="19" t="s">
        <v>209</v>
      </c>
      <c r="D183" s="20">
        <v>510564.63</v>
      </c>
      <c r="E183" s="20">
        <v>539504.53</v>
      </c>
      <c r="F183" s="20">
        <v>0</v>
      </c>
      <c r="G183" s="20">
        <v>0</v>
      </c>
      <c r="H183" s="20">
        <v>31544.9</v>
      </c>
      <c r="I183" s="20">
        <v>507959.63</v>
      </c>
      <c r="J183" s="20">
        <v>0</v>
      </c>
      <c r="K183" s="20">
        <v>0</v>
      </c>
      <c r="L183" s="20">
        <v>0</v>
      </c>
      <c r="M183" s="20">
        <v>0</v>
      </c>
      <c r="N183" s="20">
        <v>0</v>
      </c>
      <c r="O183" s="20">
        <v>0</v>
      </c>
      <c r="P183" s="20">
        <v>0</v>
      </c>
      <c r="Q183" s="20">
        <v>0</v>
      </c>
      <c r="R183" s="20">
        <v>0</v>
      </c>
      <c r="S183" s="20">
        <v>2605</v>
      </c>
      <c r="T183" s="20">
        <v>31544.9</v>
      </c>
      <c r="U183" s="20">
        <v>0</v>
      </c>
      <c r="V183" s="20">
        <v>34149.9</v>
      </c>
      <c r="W183" s="20">
        <v>7030</v>
      </c>
      <c r="X183" s="20">
        <v>41179.9</v>
      </c>
      <c r="Y183" s="20">
        <v>0</v>
      </c>
      <c r="Z183" s="20">
        <v>0</v>
      </c>
      <c r="AA183" s="20">
        <v>41179.9</v>
      </c>
    </row>
    <row r="184" spans="1:27" ht="20" hidden="1" customHeight="1" x14ac:dyDescent="0.3">
      <c r="A184" s="19">
        <v>445</v>
      </c>
      <c r="B184" s="19" t="s">
        <v>355</v>
      </c>
      <c r="C184" s="19" t="s">
        <v>216</v>
      </c>
      <c r="D184" s="20">
        <v>18903411.25</v>
      </c>
      <c r="E184" s="20">
        <v>20865009.879999999</v>
      </c>
      <c r="F184" s="20">
        <v>905006.41</v>
      </c>
      <c r="G184" s="20">
        <v>0</v>
      </c>
      <c r="H184" s="20">
        <v>559756.11</v>
      </c>
      <c r="I184" s="20">
        <v>19400247.359999999</v>
      </c>
      <c r="J184" s="20">
        <v>401663.42</v>
      </c>
      <c r="K184" s="20">
        <v>0</v>
      </c>
      <c r="L184" s="20">
        <v>0</v>
      </c>
      <c r="M184" s="20">
        <v>401663.42</v>
      </c>
      <c r="N184" s="20">
        <v>0</v>
      </c>
      <c r="O184" s="20">
        <v>0</v>
      </c>
      <c r="P184" s="20">
        <v>0</v>
      </c>
      <c r="Q184" s="20">
        <v>0</v>
      </c>
      <c r="R184" s="20">
        <v>0</v>
      </c>
      <c r="S184" s="20">
        <v>-898499.53</v>
      </c>
      <c r="T184" s="20" t="s">
        <v>264</v>
      </c>
      <c r="U184" s="20" t="s">
        <v>264</v>
      </c>
      <c r="V184" s="20">
        <v>-898499.53</v>
      </c>
      <c r="W184" s="20">
        <v>179883.63</v>
      </c>
      <c r="X184" s="20">
        <v>-718615.9</v>
      </c>
      <c r="Y184" s="20" t="s">
        <v>264</v>
      </c>
      <c r="Z184" s="20" t="s">
        <v>264</v>
      </c>
      <c r="AA184" s="20">
        <v>0</v>
      </c>
    </row>
    <row r="185" spans="1:27" ht="20" hidden="1" customHeight="1" x14ac:dyDescent="0.3">
      <c r="A185" s="19">
        <v>242</v>
      </c>
      <c r="B185" s="19" t="s">
        <v>355</v>
      </c>
      <c r="C185" s="19" t="s">
        <v>219</v>
      </c>
      <c r="D185" s="20">
        <v>10002636.630000001</v>
      </c>
      <c r="E185" s="20">
        <v>10267300.699999999</v>
      </c>
      <c r="F185" s="20">
        <v>0</v>
      </c>
      <c r="G185" s="20">
        <v>0</v>
      </c>
      <c r="H185" s="20">
        <v>289580.83</v>
      </c>
      <c r="I185" s="20">
        <v>9977719.8699999992</v>
      </c>
      <c r="J185" s="20">
        <v>0</v>
      </c>
      <c r="K185" s="20">
        <v>7864689.2400000002</v>
      </c>
      <c r="L185" s="20">
        <v>0</v>
      </c>
      <c r="M185" s="20">
        <v>7864689.2400000002</v>
      </c>
      <c r="N185" s="20">
        <v>0</v>
      </c>
      <c r="O185" s="20">
        <v>0</v>
      </c>
      <c r="P185" s="20">
        <v>0</v>
      </c>
      <c r="Q185" s="20">
        <v>0</v>
      </c>
      <c r="R185" s="20">
        <v>0</v>
      </c>
      <c r="S185" s="20">
        <v>-7839772.4800000004</v>
      </c>
      <c r="T185" s="20">
        <v>0</v>
      </c>
      <c r="U185" s="20">
        <v>0</v>
      </c>
      <c r="V185" s="20">
        <v>-7839772.4800000004</v>
      </c>
      <c r="W185" s="20">
        <v>6997.25</v>
      </c>
      <c r="X185" s="20">
        <v>-7832775.2300000004</v>
      </c>
      <c r="Y185" s="20">
        <v>0</v>
      </c>
      <c r="Z185" s="20">
        <v>0</v>
      </c>
      <c r="AA185" s="20">
        <v>0</v>
      </c>
    </row>
    <row r="186" spans="1:27" ht="20" hidden="1" customHeight="1" x14ac:dyDescent="0.3">
      <c r="A186" s="19">
        <v>2218</v>
      </c>
      <c r="B186" s="19" t="s">
        <v>355</v>
      </c>
      <c r="C186" s="19" t="s">
        <v>225</v>
      </c>
      <c r="D186" s="20">
        <v>359522.6</v>
      </c>
      <c r="E186" s="20">
        <v>210380.27</v>
      </c>
      <c r="F186" s="20">
        <v>0</v>
      </c>
      <c r="G186" s="20">
        <v>0</v>
      </c>
      <c r="H186" s="20">
        <v>0</v>
      </c>
      <c r="I186" s="20">
        <v>210380.27</v>
      </c>
      <c r="J186" s="20">
        <v>0</v>
      </c>
      <c r="K186" s="20">
        <v>0</v>
      </c>
      <c r="L186" s="20">
        <v>0</v>
      </c>
      <c r="M186" s="20">
        <v>0</v>
      </c>
      <c r="N186" s="20">
        <v>0</v>
      </c>
      <c r="O186" s="20">
        <v>0</v>
      </c>
      <c r="P186" s="20">
        <v>0</v>
      </c>
      <c r="Q186" s="20">
        <v>0</v>
      </c>
      <c r="R186" s="20">
        <v>0</v>
      </c>
      <c r="S186" s="20">
        <v>149142.32999999999</v>
      </c>
      <c r="T186" s="20">
        <v>0</v>
      </c>
      <c r="U186" s="20">
        <v>0</v>
      </c>
      <c r="V186" s="20">
        <v>149142.32999999999</v>
      </c>
      <c r="W186" s="20">
        <v>0</v>
      </c>
      <c r="X186" s="20">
        <v>149142.32999999999</v>
      </c>
      <c r="Y186" s="20">
        <v>0</v>
      </c>
      <c r="Z186" s="20">
        <v>0</v>
      </c>
      <c r="AA186" s="20">
        <v>149142.32999999999</v>
      </c>
    </row>
    <row r="187" spans="1:27" ht="20" hidden="1" customHeight="1" x14ac:dyDescent="0.3">
      <c r="A187" s="19">
        <v>978</v>
      </c>
      <c r="B187" s="19" t="s">
        <v>355</v>
      </c>
      <c r="C187" s="19" t="s">
        <v>360</v>
      </c>
      <c r="D187" s="20">
        <v>5531116.7199999997</v>
      </c>
      <c r="E187" s="20">
        <v>4642384.4800000004</v>
      </c>
      <c r="F187" s="20">
        <v>286008.40000000002</v>
      </c>
      <c r="G187" s="20">
        <v>0</v>
      </c>
      <c r="H187" s="20">
        <v>1610800</v>
      </c>
      <c r="I187" s="20">
        <v>2745576.08</v>
      </c>
      <c r="J187" s="20">
        <v>697478</v>
      </c>
      <c r="K187" s="20">
        <v>0</v>
      </c>
      <c r="L187" s="20">
        <v>0</v>
      </c>
      <c r="M187" s="20">
        <v>697478</v>
      </c>
      <c r="N187" s="20">
        <v>0</v>
      </c>
      <c r="O187" s="20">
        <v>0</v>
      </c>
      <c r="P187" s="20">
        <v>0</v>
      </c>
      <c r="Q187" s="20">
        <v>0</v>
      </c>
      <c r="R187" s="20">
        <v>0</v>
      </c>
      <c r="S187" s="20">
        <v>2088062.64</v>
      </c>
      <c r="T187" s="20">
        <v>0</v>
      </c>
      <c r="U187" s="20">
        <v>0</v>
      </c>
      <c r="V187" s="20">
        <v>2088062.64</v>
      </c>
      <c r="W187" s="20">
        <v>0</v>
      </c>
      <c r="X187" s="20">
        <v>2088062.64</v>
      </c>
      <c r="Y187" s="20">
        <v>94601.35</v>
      </c>
      <c r="Z187" s="20">
        <v>0</v>
      </c>
      <c r="AA187" s="20">
        <v>2182663.9900000002</v>
      </c>
    </row>
    <row r="188" spans="1:27" ht="20" hidden="1" customHeight="1" x14ac:dyDescent="0.3">
      <c r="A188" s="19">
        <v>1923</v>
      </c>
      <c r="B188" s="19" t="s">
        <v>362</v>
      </c>
      <c r="C188" s="19" t="s">
        <v>182</v>
      </c>
      <c r="D188" s="80">
        <v>0</v>
      </c>
      <c r="E188" s="80" t="s">
        <v>1287</v>
      </c>
      <c r="F188" s="80" t="s">
        <v>1288</v>
      </c>
      <c r="G188" s="80" t="s">
        <v>1288</v>
      </c>
      <c r="H188" s="80">
        <v>0</v>
      </c>
      <c r="I188" s="80" t="s">
        <v>1289</v>
      </c>
      <c r="J188" s="80" t="s">
        <v>1288</v>
      </c>
      <c r="K188" s="80" t="s">
        <v>1290</v>
      </c>
      <c r="L188" s="80" t="s">
        <v>1288</v>
      </c>
      <c r="M188" s="80" t="s">
        <v>1290</v>
      </c>
      <c r="N188" s="80" t="s">
        <v>1288</v>
      </c>
      <c r="O188" s="80" t="s">
        <v>1288</v>
      </c>
      <c r="P188" s="80" t="s">
        <v>1288</v>
      </c>
      <c r="Q188" s="80" t="s">
        <v>1288</v>
      </c>
      <c r="R188" s="80" t="s">
        <v>1288</v>
      </c>
      <c r="S188" s="80" t="s">
        <v>1291</v>
      </c>
      <c r="T188" s="80"/>
      <c r="U188" s="80"/>
      <c r="V188" s="80" t="s">
        <v>1291</v>
      </c>
      <c r="W188" s="80" t="s">
        <v>1288</v>
      </c>
      <c r="X188" s="198" t="s">
        <v>1291</v>
      </c>
      <c r="Y188" s="4"/>
      <c r="Z188" s="4"/>
      <c r="AA188" s="4"/>
    </row>
    <row r="189" spans="1:27" ht="20" hidden="1" customHeight="1" x14ac:dyDescent="0.3">
      <c r="A189" s="19">
        <v>373</v>
      </c>
      <c r="B189" s="19" t="s">
        <v>362</v>
      </c>
      <c r="C189" s="19" t="s">
        <v>188</v>
      </c>
      <c r="D189" s="80" t="s">
        <v>1292</v>
      </c>
      <c r="E189" s="80" t="s">
        <v>1293</v>
      </c>
      <c r="F189" s="80" t="s">
        <v>1294</v>
      </c>
      <c r="G189" s="80" t="s">
        <v>1288</v>
      </c>
      <c r="H189" s="80" t="s">
        <v>1295</v>
      </c>
      <c r="I189" s="80" t="s">
        <v>1296</v>
      </c>
      <c r="J189" s="80" t="s">
        <v>1297</v>
      </c>
      <c r="K189" s="80" t="s">
        <v>1288</v>
      </c>
      <c r="L189" s="80" t="s">
        <v>1288</v>
      </c>
      <c r="M189" s="80" t="s">
        <v>1297</v>
      </c>
      <c r="N189" s="80" t="s">
        <v>1298</v>
      </c>
      <c r="O189" s="80" t="s">
        <v>1288</v>
      </c>
      <c r="P189" s="80" t="s">
        <v>1288</v>
      </c>
      <c r="Q189" s="80" t="s">
        <v>1288</v>
      </c>
      <c r="R189" s="80" t="s">
        <v>1288</v>
      </c>
      <c r="S189" s="80" t="s">
        <v>1299</v>
      </c>
      <c r="T189" s="80" t="s">
        <v>1300</v>
      </c>
      <c r="U189" s="80"/>
      <c r="V189" s="80" t="s">
        <v>1301</v>
      </c>
      <c r="W189" s="80" t="s">
        <v>1302</v>
      </c>
      <c r="X189" s="198" t="s">
        <v>1303</v>
      </c>
      <c r="Y189" s="4"/>
      <c r="Z189" s="4"/>
      <c r="AA189" s="4"/>
    </row>
    <row r="190" spans="1:27" ht="20" hidden="1" customHeight="1" x14ac:dyDescent="0.3">
      <c r="A190" s="19">
        <v>308</v>
      </c>
      <c r="B190" s="19" t="s">
        <v>362</v>
      </c>
      <c r="C190" s="19" t="s">
        <v>191</v>
      </c>
      <c r="D190" s="80" t="s">
        <v>1304</v>
      </c>
      <c r="E190" s="80" t="s">
        <v>1305</v>
      </c>
      <c r="F190" s="80" t="s">
        <v>1306</v>
      </c>
      <c r="G190" s="80" t="s">
        <v>1307</v>
      </c>
      <c r="H190" s="80" t="s">
        <v>1308</v>
      </c>
      <c r="I190" s="80" t="s">
        <v>1309</v>
      </c>
      <c r="J190" s="80" t="s">
        <v>1288</v>
      </c>
      <c r="K190" s="80" t="s">
        <v>1288</v>
      </c>
      <c r="L190" s="80" t="s">
        <v>1288</v>
      </c>
      <c r="M190" s="80" t="s">
        <v>1288</v>
      </c>
      <c r="N190" s="80" t="s">
        <v>1288</v>
      </c>
      <c r="O190" s="80" t="s">
        <v>1288</v>
      </c>
      <c r="P190" s="80" t="s">
        <v>1288</v>
      </c>
      <c r="Q190" s="80" t="s">
        <v>1288</v>
      </c>
      <c r="R190" s="80" t="s">
        <v>1288</v>
      </c>
      <c r="S190" s="80" t="s">
        <v>1310</v>
      </c>
      <c r="T190" s="80"/>
      <c r="U190" s="80"/>
      <c r="V190" s="80" t="s">
        <v>1310</v>
      </c>
      <c r="W190" s="80" t="s">
        <v>1288</v>
      </c>
      <c r="X190" s="198" t="s">
        <v>1311</v>
      </c>
      <c r="Y190" s="4"/>
      <c r="Z190" s="4"/>
      <c r="AA190" s="4"/>
    </row>
    <row r="191" spans="1:27" ht="20" hidden="1" customHeight="1" x14ac:dyDescent="0.3">
      <c r="A191" s="19">
        <v>759</v>
      </c>
      <c r="B191" s="19" t="s">
        <v>362</v>
      </c>
      <c r="C191" s="19" t="s">
        <v>374</v>
      </c>
      <c r="D191" s="80" t="s">
        <v>1312</v>
      </c>
      <c r="E191" s="80" t="s">
        <v>1313</v>
      </c>
      <c r="F191" s="80" t="s">
        <v>1314</v>
      </c>
      <c r="G191" s="80" t="s">
        <v>1288</v>
      </c>
      <c r="H191" s="80" t="s">
        <v>1315</v>
      </c>
      <c r="I191" s="80" t="s">
        <v>1316</v>
      </c>
      <c r="J191" s="80" t="s">
        <v>1317</v>
      </c>
      <c r="K191" s="80" t="s">
        <v>1318</v>
      </c>
      <c r="L191" s="80" t="s">
        <v>1288</v>
      </c>
      <c r="M191" s="80" t="s">
        <v>1319</v>
      </c>
      <c r="N191" s="80" t="s">
        <v>1288</v>
      </c>
      <c r="O191" s="80" t="s">
        <v>1288</v>
      </c>
      <c r="P191" s="80" t="s">
        <v>1288</v>
      </c>
      <c r="Q191" s="80" t="s">
        <v>1320</v>
      </c>
      <c r="R191" s="80" t="s">
        <v>1320</v>
      </c>
      <c r="S191" s="80" t="s">
        <v>1321</v>
      </c>
      <c r="T191" s="80"/>
      <c r="U191" s="80"/>
      <c r="V191" s="80" t="s">
        <v>1321</v>
      </c>
      <c r="W191" s="80" t="s">
        <v>1288</v>
      </c>
      <c r="X191" s="198" t="s">
        <v>1321</v>
      </c>
      <c r="Y191" s="4"/>
      <c r="Z191" s="4"/>
      <c r="AA191" s="4"/>
    </row>
    <row r="192" spans="1:27" ht="20" hidden="1" customHeight="1" x14ac:dyDescent="0.3">
      <c r="A192" s="19">
        <v>511</v>
      </c>
      <c r="B192" s="19" t="s">
        <v>362</v>
      </c>
      <c r="C192" s="19" t="s">
        <v>198</v>
      </c>
      <c r="D192" s="80" t="s">
        <v>1322</v>
      </c>
      <c r="E192" s="80" t="s">
        <v>1323</v>
      </c>
      <c r="F192" s="80" t="s">
        <v>1324</v>
      </c>
      <c r="G192" s="80" t="s">
        <v>1288</v>
      </c>
      <c r="H192" s="80" t="s">
        <v>1325</v>
      </c>
      <c r="I192" s="80" t="s">
        <v>1326</v>
      </c>
      <c r="J192" s="80" t="s">
        <v>1327</v>
      </c>
      <c r="K192" s="80" t="s">
        <v>1288</v>
      </c>
      <c r="L192" s="80" t="s">
        <v>1288</v>
      </c>
      <c r="M192" s="80" t="s">
        <v>1327</v>
      </c>
      <c r="N192" s="80" t="s">
        <v>1288</v>
      </c>
      <c r="O192" s="80" t="s">
        <v>1328</v>
      </c>
      <c r="P192" s="80" t="s">
        <v>1288</v>
      </c>
      <c r="Q192" s="80" t="s">
        <v>1288</v>
      </c>
      <c r="R192" s="80" t="s">
        <v>1328</v>
      </c>
      <c r="S192" s="80" t="s">
        <v>1329</v>
      </c>
      <c r="T192" s="80"/>
      <c r="U192" s="80"/>
      <c r="V192" s="80" t="s">
        <v>1330</v>
      </c>
      <c r="W192" s="80" t="s">
        <v>1331</v>
      </c>
      <c r="X192" s="198" t="s">
        <v>1332</v>
      </c>
      <c r="Y192" s="4"/>
      <c r="Z192" s="4"/>
      <c r="AA192" s="4"/>
    </row>
    <row r="193" spans="1:27" ht="20" hidden="1" customHeight="1" x14ac:dyDescent="0.3">
      <c r="A193" s="19">
        <v>113</v>
      </c>
      <c r="B193" s="19" t="s">
        <v>362</v>
      </c>
      <c r="C193" s="19" t="s">
        <v>201</v>
      </c>
      <c r="D193" s="80" t="s">
        <v>1333</v>
      </c>
      <c r="E193" s="80" t="s">
        <v>1334</v>
      </c>
      <c r="F193" s="80" t="s">
        <v>1335</v>
      </c>
      <c r="G193" s="80" t="s">
        <v>1288</v>
      </c>
      <c r="H193" s="80" t="s">
        <v>1336</v>
      </c>
      <c r="I193" s="80" t="s">
        <v>1337</v>
      </c>
      <c r="J193" s="80" t="s">
        <v>1338</v>
      </c>
      <c r="K193" s="80" t="s">
        <v>1339</v>
      </c>
      <c r="L193" s="80" t="s">
        <v>1288</v>
      </c>
      <c r="M193" s="80" t="s">
        <v>1340</v>
      </c>
      <c r="N193" s="80" t="s">
        <v>1341</v>
      </c>
      <c r="O193" s="80" t="s">
        <v>1288</v>
      </c>
      <c r="P193" s="80" t="s">
        <v>1288</v>
      </c>
      <c r="Q193" s="80" t="s">
        <v>1288</v>
      </c>
      <c r="R193" s="80" t="s">
        <v>1288</v>
      </c>
      <c r="S193" s="80" t="s">
        <v>1342</v>
      </c>
      <c r="T193" s="80"/>
      <c r="U193" s="80"/>
      <c r="V193" s="80" t="s">
        <v>1342</v>
      </c>
      <c r="W193" s="80" t="s">
        <v>1343</v>
      </c>
      <c r="X193" s="198" t="s">
        <v>1344</v>
      </c>
      <c r="Y193" s="4"/>
      <c r="Z193" s="4"/>
      <c r="AA193" s="4"/>
    </row>
    <row r="194" spans="1:27" ht="20" hidden="1" customHeight="1" x14ac:dyDescent="0.3">
      <c r="A194" s="19">
        <v>178</v>
      </c>
      <c r="B194" s="19" t="s">
        <v>362</v>
      </c>
      <c r="C194" s="19" t="s">
        <v>206</v>
      </c>
      <c r="D194" s="80" t="s">
        <v>1345</v>
      </c>
      <c r="E194" s="80" t="s">
        <v>1346</v>
      </c>
      <c r="F194" s="80" t="s">
        <v>1288</v>
      </c>
      <c r="G194" s="80" t="s">
        <v>1347</v>
      </c>
      <c r="H194" s="80" t="s">
        <v>1348</v>
      </c>
      <c r="I194" s="80" t="s">
        <v>1349</v>
      </c>
      <c r="J194" s="80" t="s">
        <v>1288</v>
      </c>
      <c r="K194" s="80" t="s">
        <v>1288</v>
      </c>
      <c r="L194" s="80" t="s">
        <v>1288</v>
      </c>
      <c r="M194" s="80" t="s">
        <v>1288</v>
      </c>
      <c r="N194" s="80" t="s">
        <v>1350</v>
      </c>
      <c r="O194" s="80" t="s">
        <v>1288</v>
      </c>
      <c r="P194" s="80" t="s">
        <v>1288</v>
      </c>
      <c r="Q194" s="80" t="s">
        <v>1288</v>
      </c>
      <c r="R194" s="80" t="s">
        <v>1288</v>
      </c>
      <c r="S194" s="80" t="s">
        <v>1351</v>
      </c>
      <c r="T194" s="80"/>
      <c r="U194" s="80"/>
      <c r="V194" s="80" t="s">
        <v>1351</v>
      </c>
      <c r="W194" s="80" t="s">
        <v>1288</v>
      </c>
      <c r="X194" s="198" t="s">
        <v>1352</v>
      </c>
      <c r="Y194" s="4"/>
      <c r="Z194" s="4"/>
      <c r="AA194" s="4"/>
    </row>
    <row r="195" spans="1:27" ht="20" hidden="1" customHeight="1" x14ac:dyDescent="0.3">
      <c r="A195" s="19">
        <v>1558</v>
      </c>
      <c r="B195" s="19" t="s">
        <v>362</v>
      </c>
      <c r="C195" s="19" t="s">
        <v>209</v>
      </c>
      <c r="D195" s="80" t="s">
        <v>1353</v>
      </c>
      <c r="E195" s="80" t="s">
        <v>1354</v>
      </c>
      <c r="F195" s="80" t="s">
        <v>1288</v>
      </c>
      <c r="G195" s="80" t="s">
        <v>1355</v>
      </c>
      <c r="H195" s="80" t="s">
        <v>1356</v>
      </c>
      <c r="I195" s="80" t="s">
        <v>1357</v>
      </c>
      <c r="J195" s="80" t="s">
        <v>1358</v>
      </c>
      <c r="K195" s="80" t="s">
        <v>1359</v>
      </c>
      <c r="L195" s="80" t="s">
        <v>1288</v>
      </c>
      <c r="M195" s="80" t="s">
        <v>1360</v>
      </c>
      <c r="N195" s="80" t="s">
        <v>1288</v>
      </c>
      <c r="O195" s="80" t="s">
        <v>1288</v>
      </c>
      <c r="P195" s="80" t="s">
        <v>1288</v>
      </c>
      <c r="Q195" s="80" t="s">
        <v>1288</v>
      </c>
      <c r="R195" s="80" t="s">
        <v>1288</v>
      </c>
      <c r="S195" s="80" t="s">
        <v>1361</v>
      </c>
      <c r="T195" s="80"/>
      <c r="U195" s="80"/>
      <c r="V195" s="80" t="s">
        <v>1361</v>
      </c>
      <c r="W195" s="80" t="s">
        <v>1288</v>
      </c>
      <c r="X195" s="198" t="s">
        <v>1362</v>
      </c>
      <c r="Y195" s="4"/>
      <c r="Z195" s="4"/>
      <c r="AA195" s="4"/>
    </row>
    <row r="196" spans="1:27" ht="20" hidden="1" customHeight="1" x14ac:dyDescent="0.3">
      <c r="A196" s="19">
        <v>446</v>
      </c>
      <c r="B196" s="19" t="s">
        <v>362</v>
      </c>
      <c r="C196" s="19" t="s">
        <v>216</v>
      </c>
      <c r="D196" s="80" t="s">
        <v>1363</v>
      </c>
      <c r="E196" s="80" t="s">
        <v>1364</v>
      </c>
      <c r="F196" s="80" t="s">
        <v>1365</v>
      </c>
      <c r="G196" s="80" t="s">
        <v>1366</v>
      </c>
      <c r="H196" s="80" t="s">
        <v>1367</v>
      </c>
      <c r="I196" s="80" t="s">
        <v>1368</v>
      </c>
      <c r="J196" s="80" t="s">
        <v>1369</v>
      </c>
      <c r="K196" s="80" t="s">
        <v>1370</v>
      </c>
      <c r="L196" s="80" t="s">
        <v>1288</v>
      </c>
      <c r="M196" s="80" t="s">
        <v>1371</v>
      </c>
      <c r="N196" s="80" t="s">
        <v>1288</v>
      </c>
      <c r="O196" s="80" t="s">
        <v>1288</v>
      </c>
      <c r="P196" s="80" t="s">
        <v>1288</v>
      </c>
      <c r="Q196" s="80" t="s">
        <v>1288</v>
      </c>
      <c r="R196" s="80" t="s">
        <v>1288</v>
      </c>
      <c r="S196" s="80" t="s">
        <v>1372</v>
      </c>
      <c r="T196" s="80"/>
      <c r="U196" s="80" t="s">
        <v>1373</v>
      </c>
      <c r="V196" s="80" t="s">
        <v>1374</v>
      </c>
      <c r="W196" s="80" t="s">
        <v>1375</v>
      </c>
      <c r="X196" s="198" t="s">
        <v>1376</v>
      </c>
      <c r="Y196" s="4"/>
      <c r="Z196" s="4"/>
      <c r="AA196" s="4"/>
    </row>
    <row r="197" spans="1:27" ht="20" hidden="1" customHeight="1" x14ac:dyDescent="0.3">
      <c r="A197" s="19">
        <v>243</v>
      </c>
      <c r="B197" s="19" t="s">
        <v>362</v>
      </c>
      <c r="C197" s="19" t="s">
        <v>219</v>
      </c>
      <c r="D197" s="80" t="s">
        <v>1377</v>
      </c>
      <c r="E197" s="80" t="s">
        <v>1378</v>
      </c>
      <c r="F197" s="80" t="s">
        <v>1379</v>
      </c>
      <c r="G197" s="80" t="s">
        <v>1288</v>
      </c>
      <c r="H197" s="80" t="s">
        <v>1380</v>
      </c>
      <c r="I197" s="80" t="s">
        <v>1381</v>
      </c>
      <c r="J197" s="80" t="s">
        <v>1288</v>
      </c>
      <c r="K197" s="80" t="s">
        <v>1382</v>
      </c>
      <c r="L197" s="80" t="s">
        <v>1288</v>
      </c>
      <c r="M197" s="80" t="s">
        <v>1382</v>
      </c>
      <c r="N197" s="80" t="s">
        <v>1288</v>
      </c>
      <c r="O197" s="80" t="s">
        <v>1288</v>
      </c>
      <c r="P197" s="80" t="s">
        <v>1288</v>
      </c>
      <c r="Q197" s="80" t="s">
        <v>1288</v>
      </c>
      <c r="R197" s="80" t="s">
        <v>1288</v>
      </c>
      <c r="S197" s="80" t="s">
        <v>1383</v>
      </c>
      <c r="T197" s="80"/>
      <c r="U197" s="80"/>
      <c r="V197" s="80" t="s">
        <v>1383</v>
      </c>
      <c r="W197" s="80" t="s">
        <v>1288</v>
      </c>
      <c r="X197" s="198" t="s">
        <v>1383</v>
      </c>
      <c r="Y197" s="4"/>
      <c r="Z197" s="4"/>
      <c r="AA197" s="4"/>
    </row>
    <row r="198" spans="1:27" ht="20" hidden="1" customHeight="1" x14ac:dyDescent="0.3">
      <c r="A198" s="19">
        <v>1921</v>
      </c>
      <c r="B198" s="19" t="s">
        <v>362</v>
      </c>
      <c r="C198" s="19" t="s">
        <v>225</v>
      </c>
      <c r="D198" s="80" t="s">
        <v>1384</v>
      </c>
      <c r="E198" s="80" t="s">
        <v>1385</v>
      </c>
      <c r="F198" s="80" t="s">
        <v>1288</v>
      </c>
      <c r="G198" s="80" t="s">
        <v>1288</v>
      </c>
      <c r="H198" s="80" t="s">
        <v>1386</v>
      </c>
      <c r="I198" s="80" t="s">
        <v>1387</v>
      </c>
      <c r="J198" s="80" t="s">
        <v>1288</v>
      </c>
      <c r="K198" s="80" t="s">
        <v>1388</v>
      </c>
      <c r="L198" s="80" t="s">
        <v>1288</v>
      </c>
      <c r="M198" s="80" t="s">
        <v>1388</v>
      </c>
      <c r="N198" s="80" t="s">
        <v>1288</v>
      </c>
      <c r="O198" s="80" t="s">
        <v>1288</v>
      </c>
      <c r="P198" s="80" t="s">
        <v>1288</v>
      </c>
      <c r="Q198" s="80" t="s">
        <v>1288</v>
      </c>
      <c r="R198" s="80" t="s">
        <v>1288</v>
      </c>
      <c r="S198" s="80" t="s">
        <v>1389</v>
      </c>
      <c r="T198" s="80"/>
      <c r="U198" s="80"/>
      <c r="V198" s="80" t="s">
        <v>1389</v>
      </c>
      <c r="W198" s="80"/>
      <c r="X198" s="198" t="s">
        <v>1389</v>
      </c>
      <c r="Y198" s="4"/>
      <c r="Z198" s="4"/>
      <c r="AA198" s="4"/>
    </row>
    <row r="199" spans="1:27" ht="20" hidden="1" customHeight="1" x14ac:dyDescent="0.3">
      <c r="A199" s="19">
        <v>2000</v>
      </c>
      <c r="B199" s="19" t="s">
        <v>398</v>
      </c>
      <c r="C199" s="19" t="s">
        <v>182</v>
      </c>
      <c r="D199" s="253">
        <v>867779.24</v>
      </c>
      <c r="E199" s="253">
        <v>436991.29</v>
      </c>
      <c r="F199" s="253">
        <v>0</v>
      </c>
      <c r="G199" s="253">
        <v>0</v>
      </c>
      <c r="H199" s="253">
        <v>34178.44</v>
      </c>
      <c r="I199" s="253">
        <f t="shared" ref="I199:I205" si="41">E199-F199-G199-H199</f>
        <v>402812.85</v>
      </c>
      <c r="J199" s="253">
        <v>0</v>
      </c>
      <c r="K199" s="253">
        <v>465690.77</v>
      </c>
      <c r="L199" s="253">
        <v>0</v>
      </c>
      <c r="M199" s="253">
        <f t="shared" ref="M199:M205" si="42">J199+K199+L199</f>
        <v>465690.77</v>
      </c>
      <c r="N199" s="253">
        <v>0</v>
      </c>
      <c r="O199" s="253">
        <v>0</v>
      </c>
      <c r="P199" s="253">
        <v>0</v>
      </c>
      <c r="Q199" s="253">
        <v>0</v>
      </c>
      <c r="R199" s="253">
        <f t="shared" ref="R199:R205" si="43">O199+P199+Q199</f>
        <v>0</v>
      </c>
      <c r="S199" s="253">
        <f t="shared" ref="S199:S208" si="44">D199-I199-M199-N199-R199</f>
        <v>-724.38000000000466</v>
      </c>
      <c r="T199" s="253">
        <v>0</v>
      </c>
      <c r="U199" s="253">
        <v>0</v>
      </c>
      <c r="V199" s="253">
        <f t="shared" ref="V199:V208" si="45">+S199+T199-U199</f>
        <v>-724.38000000000466</v>
      </c>
      <c r="W199" s="253">
        <v>776.56</v>
      </c>
      <c r="X199" s="253">
        <f>+V199+W199</f>
        <v>52.179999999995289</v>
      </c>
      <c r="Y199" s="423">
        <v>0</v>
      </c>
      <c r="Z199" s="423">
        <v>0</v>
      </c>
      <c r="AA199" s="423">
        <f>+X199+Y199+Z199</f>
        <v>52.179999999995289</v>
      </c>
    </row>
    <row r="200" spans="1:27" ht="20" hidden="1" customHeight="1" x14ac:dyDescent="0.3">
      <c r="A200" s="19">
        <v>374</v>
      </c>
      <c r="B200" s="19" t="s">
        <v>398</v>
      </c>
      <c r="C200" s="19" t="s">
        <v>188</v>
      </c>
      <c r="D200" s="20">
        <f>49193000.45-4447695.32</f>
        <v>44745305.130000003</v>
      </c>
      <c r="E200" s="253">
        <v>33798288.159999996</v>
      </c>
      <c r="F200" s="20">
        <v>257028.59</v>
      </c>
      <c r="G200" s="20">
        <v>0</v>
      </c>
      <c r="H200" s="20">
        <v>895475.42</v>
      </c>
      <c r="I200" s="20">
        <f t="shared" si="41"/>
        <v>32645784.149999995</v>
      </c>
      <c r="J200" s="20">
        <v>3776723.5</v>
      </c>
      <c r="K200" s="20">
        <v>185600</v>
      </c>
      <c r="L200" s="20">
        <v>0</v>
      </c>
      <c r="M200" s="20">
        <f t="shared" si="42"/>
        <v>3962323.5</v>
      </c>
      <c r="N200" s="253">
        <v>37660932.090000004</v>
      </c>
      <c r="O200" s="20">
        <v>0</v>
      </c>
      <c r="P200" s="20">
        <v>0</v>
      </c>
      <c r="Q200" s="20">
        <v>0</v>
      </c>
      <c r="R200" s="20">
        <f t="shared" si="43"/>
        <v>0</v>
      </c>
      <c r="S200" s="20">
        <f t="shared" si="44"/>
        <v>-29523734.609999996</v>
      </c>
      <c r="T200" s="20">
        <v>27400000</v>
      </c>
      <c r="U200" s="20"/>
      <c r="V200" s="20">
        <f t="shared" si="45"/>
        <v>-2123734.6099999957</v>
      </c>
      <c r="W200" s="20">
        <v>54443137.5</v>
      </c>
      <c r="X200" s="20">
        <f>+V200+W200</f>
        <v>52319402.890000001</v>
      </c>
      <c r="Y200" s="424">
        <v>1266418.47</v>
      </c>
      <c r="Z200" s="4"/>
      <c r="AA200" s="423">
        <f>+X200+Y200+Z200</f>
        <v>53585821.359999999</v>
      </c>
    </row>
    <row r="201" spans="1:27" ht="20" hidden="1" customHeight="1" x14ac:dyDescent="0.3">
      <c r="A201" s="19">
        <v>309</v>
      </c>
      <c r="B201" s="19" t="s">
        <v>398</v>
      </c>
      <c r="C201" s="19" t="s">
        <v>191</v>
      </c>
      <c r="D201" s="423">
        <v>13505574.790000001</v>
      </c>
      <c r="E201" s="423">
        <f>14680600.93+2342.93</f>
        <v>14682943.859999999</v>
      </c>
      <c r="F201" s="423">
        <v>59176.78</v>
      </c>
      <c r="G201" s="423">
        <v>322620.83</v>
      </c>
      <c r="H201" s="423">
        <v>393887.38</v>
      </c>
      <c r="I201" s="253">
        <f t="shared" si="41"/>
        <v>13907258.869999999</v>
      </c>
      <c r="J201" s="423">
        <v>726600.06</v>
      </c>
      <c r="K201" s="423">
        <f>5441007.57+798952.32</f>
        <v>6239959.8900000006</v>
      </c>
      <c r="L201" s="423">
        <v>0</v>
      </c>
      <c r="M201" s="253">
        <f t="shared" si="42"/>
        <v>6966559.9500000011</v>
      </c>
      <c r="N201" s="423">
        <v>3132</v>
      </c>
      <c r="O201" s="253">
        <v>0</v>
      </c>
      <c r="P201" s="253">
        <v>0</v>
      </c>
      <c r="Q201" s="253">
        <v>0</v>
      </c>
      <c r="R201" s="253">
        <f t="shared" si="43"/>
        <v>0</v>
      </c>
      <c r="S201" s="253">
        <f t="shared" si="44"/>
        <v>-7371376.0299999993</v>
      </c>
      <c r="T201" s="253">
        <v>0</v>
      </c>
      <c r="U201" s="423">
        <f>4977917.03-54420</f>
        <v>4923497.03</v>
      </c>
      <c r="V201" s="253">
        <f t="shared" si="45"/>
        <v>-12294873.059999999</v>
      </c>
      <c r="W201" s="423">
        <v>848213.79</v>
      </c>
      <c r="X201" s="20">
        <f>+V201+W201</f>
        <v>-11446659.27</v>
      </c>
      <c r="Y201" s="423">
        <v>0</v>
      </c>
      <c r="Z201" s="423">
        <v>0</v>
      </c>
      <c r="AA201" s="423">
        <f>+X201+Y201+Z201</f>
        <v>-11446659.27</v>
      </c>
    </row>
    <row r="202" spans="1:27" ht="20" hidden="1" customHeight="1" x14ac:dyDescent="0.3">
      <c r="A202" s="19">
        <v>512</v>
      </c>
      <c r="B202" s="19" t="s">
        <v>398</v>
      </c>
      <c r="C202" s="19" t="s">
        <v>198</v>
      </c>
      <c r="D202" s="20">
        <v>26643576.98</v>
      </c>
      <c r="E202" s="20">
        <v>31573908.41</v>
      </c>
      <c r="F202" s="20">
        <v>572367.35999999999</v>
      </c>
      <c r="G202" s="20">
        <v>0</v>
      </c>
      <c r="H202" s="20">
        <v>818344.95999999996</v>
      </c>
      <c r="I202" s="20">
        <f t="shared" si="41"/>
        <v>30183196.09</v>
      </c>
      <c r="J202" s="20">
        <v>0</v>
      </c>
      <c r="K202" s="20">
        <v>0</v>
      </c>
      <c r="L202" s="20">
        <v>0</v>
      </c>
      <c r="M202" s="20">
        <f t="shared" si="42"/>
        <v>0</v>
      </c>
      <c r="N202" s="20">
        <v>0</v>
      </c>
      <c r="O202" s="20">
        <v>0</v>
      </c>
      <c r="P202" s="20">
        <v>0</v>
      </c>
      <c r="Q202" s="20">
        <v>0</v>
      </c>
      <c r="R202" s="20">
        <f t="shared" si="43"/>
        <v>0</v>
      </c>
      <c r="S202" s="20">
        <f t="shared" si="44"/>
        <v>-3539619.1099999994</v>
      </c>
      <c r="T202" s="20"/>
      <c r="U202" s="20">
        <v>4599880.46</v>
      </c>
      <c r="V202" s="20">
        <f t="shared" si="45"/>
        <v>-8139499.5699999994</v>
      </c>
      <c r="W202" s="20">
        <v>0</v>
      </c>
      <c r="X202" s="20">
        <f>V202+W202</f>
        <v>-8139499.5699999994</v>
      </c>
      <c r="Y202" s="80">
        <v>320015.38</v>
      </c>
      <c r="Z202" s="20">
        <v>0</v>
      </c>
      <c r="AA202" s="20">
        <f>Y202+Z202</f>
        <v>320015.38</v>
      </c>
    </row>
    <row r="203" spans="1:27" ht="20" hidden="1" customHeight="1" x14ac:dyDescent="0.3">
      <c r="A203" s="19">
        <v>114</v>
      </c>
      <c r="B203" s="19" t="s">
        <v>398</v>
      </c>
      <c r="C203" s="19" t="s">
        <v>201</v>
      </c>
      <c r="D203" s="20">
        <v>29525185.989999998</v>
      </c>
      <c r="E203" s="20">
        <v>38400795.060000002</v>
      </c>
      <c r="F203" s="20">
        <v>278356.09999999998</v>
      </c>
      <c r="G203" s="20">
        <v>0</v>
      </c>
      <c r="H203" s="20">
        <v>964847.21</v>
      </c>
      <c r="I203" s="20">
        <f t="shared" si="41"/>
        <v>37157591.75</v>
      </c>
      <c r="J203" s="20">
        <v>149645</v>
      </c>
      <c r="K203" s="20">
        <v>1654163.54</v>
      </c>
      <c r="L203" s="20">
        <v>0</v>
      </c>
      <c r="M203" s="20">
        <f t="shared" si="42"/>
        <v>1803808.54</v>
      </c>
      <c r="N203" s="20">
        <v>50000</v>
      </c>
      <c r="O203" s="20">
        <v>0</v>
      </c>
      <c r="P203" s="20">
        <v>0</v>
      </c>
      <c r="Q203" s="20">
        <v>0</v>
      </c>
      <c r="R203" s="20">
        <f t="shared" si="43"/>
        <v>0</v>
      </c>
      <c r="S203" s="20">
        <f t="shared" si="44"/>
        <v>-9486214.3000000007</v>
      </c>
      <c r="T203" s="20">
        <f>223115.18+11695.54+1075342.86</f>
        <v>1310153.58</v>
      </c>
      <c r="U203" s="20"/>
      <c r="V203" s="20">
        <f t="shared" si="45"/>
        <v>-8176060.7200000007</v>
      </c>
      <c r="W203" s="20">
        <v>6446982.5999999996</v>
      </c>
      <c r="X203" s="20">
        <f>V203+W203</f>
        <v>-1729078.120000001</v>
      </c>
      <c r="Y203" s="20">
        <v>0</v>
      </c>
      <c r="Z203" s="20">
        <v>0</v>
      </c>
      <c r="AA203" s="20">
        <f>X203+Y203+Z203</f>
        <v>-1729078.120000001</v>
      </c>
    </row>
    <row r="204" spans="1:27" ht="20" hidden="1" customHeight="1" x14ac:dyDescent="0.3">
      <c r="A204" s="19">
        <v>179</v>
      </c>
      <c r="B204" s="19" t="s">
        <v>398</v>
      </c>
      <c r="C204" s="19" t="s">
        <v>206</v>
      </c>
      <c r="D204" s="20">
        <v>17226416.859999999</v>
      </c>
      <c r="E204" s="20">
        <v>14740266.9</v>
      </c>
      <c r="F204" s="20">
        <v>178862.53</v>
      </c>
      <c r="G204" s="20">
        <v>0</v>
      </c>
      <c r="H204" s="20">
        <v>507058.98</v>
      </c>
      <c r="I204" s="20">
        <f t="shared" si="41"/>
        <v>14054345.390000001</v>
      </c>
      <c r="J204" s="20">
        <v>445433</v>
      </c>
      <c r="K204" s="20">
        <v>3510458.83</v>
      </c>
      <c r="L204" s="20">
        <v>0</v>
      </c>
      <c r="M204" s="20">
        <f t="shared" si="42"/>
        <v>3955891.83</v>
      </c>
      <c r="N204" s="20">
        <v>3672089</v>
      </c>
      <c r="O204" s="20">
        <v>0</v>
      </c>
      <c r="P204" s="20">
        <v>0</v>
      </c>
      <c r="Q204" s="20">
        <v>0</v>
      </c>
      <c r="R204" s="20">
        <f t="shared" si="43"/>
        <v>0</v>
      </c>
      <c r="S204" s="20">
        <f t="shared" si="44"/>
        <v>-4455909.3600000013</v>
      </c>
      <c r="T204" s="20">
        <v>3000000</v>
      </c>
      <c r="U204" s="20">
        <v>3670603.16</v>
      </c>
      <c r="V204" s="20">
        <f t="shared" si="45"/>
        <v>-5126512.5200000014</v>
      </c>
      <c r="W204" s="20">
        <v>141088</v>
      </c>
      <c r="X204" s="20">
        <f>V204+W204</f>
        <v>-4985424.5200000014</v>
      </c>
      <c r="Y204" s="20">
        <v>0</v>
      </c>
      <c r="Z204" s="20">
        <f>3000000-W204</f>
        <v>2858912</v>
      </c>
      <c r="AA204" s="20">
        <f>Y204+Z204</f>
        <v>2858912</v>
      </c>
    </row>
    <row r="205" spans="1:27" ht="20" hidden="1" customHeight="1" x14ac:dyDescent="0.3">
      <c r="A205" s="19">
        <v>1418</v>
      </c>
      <c r="B205" s="19" t="s">
        <v>398</v>
      </c>
      <c r="C205" s="19" t="s">
        <v>209</v>
      </c>
      <c r="D205" s="20">
        <v>1183226.3899999999</v>
      </c>
      <c r="E205" s="20">
        <v>978379.35</v>
      </c>
      <c r="F205" s="20">
        <v>0</v>
      </c>
      <c r="G205" s="20">
        <v>0</v>
      </c>
      <c r="H205" s="20">
        <v>53634.49</v>
      </c>
      <c r="I205" s="20">
        <f t="shared" si="41"/>
        <v>924744.86</v>
      </c>
      <c r="J205" s="20">
        <v>295322.52</v>
      </c>
      <c r="K205" s="20">
        <v>0</v>
      </c>
      <c r="L205" s="20">
        <v>0</v>
      </c>
      <c r="M205" s="20">
        <f t="shared" si="42"/>
        <v>295322.52</v>
      </c>
      <c r="N205" s="20">
        <v>0</v>
      </c>
      <c r="O205" s="20">
        <v>0</v>
      </c>
      <c r="P205" s="20">
        <v>0</v>
      </c>
      <c r="Q205" s="20">
        <v>0</v>
      </c>
      <c r="R205" s="20">
        <f t="shared" si="43"/>
        <v>0</v>
      </c>
      <c r="S205" s="20">
        <f t="shared" si="44"/>
        <v>-36840.990000000107</v>
      </c>
      <c r="T205" s="20"/>
      <c r="U205" s="20">
        <v>0</v>
      </c>
      <c r="V205" s="20">
        <f t="shared" si="45"/>
        <v>-36840.990000000107</v>
      </c>
      <c r="W205" s="20">
        <v>7030.3</v>
      </c>
      <c r="X205" s="20">
        <f>V205+W205</f>
        <v>-29810.690000000108</v>
      </c>
      <c r="Y205" s="20">
        <v>0</v>
      </c>
      <c r="Z205" s="20">
        <v>0</v>
      </c>
      <c r="AA205" s="20">
        <f>X205+Y205+Z205</f>
        <v>-29810.690000000108</v>
      </c>
    </row>
    <row r="206" spans="1:27" ht="20" hidden="1" customHeight="1" x14ac:dyDescent="0.3">
      <c r="A206" s="19">
        <v>447</v>
      </c>
      <c r="B206" s="19" t="s">
        <v>398</v>
      </c>
      <c r="C206" s="19" t="s">
        <v>216</v>
      </c>
      <c r="D206" s="425">
        <v>25165202.18</v>
      </c>
      <c r="E206" s="425">
        <v>27176284.420000002</v>
      </c>
      <c r="F206" s="425">
        <v>112961.33</v>
      </c>
      <c r="G206" s="317">
        <v>0</v>
      </c>
      <c r="H206" s="20">
        <v>1062858.8799999999</v>
      </c>
      <c r="I206" s="20">
        <f>+E206-F206-G206-H206</f>
        <v>26000464.210000005</v>
      </c>
      <c r="J206" s="317">
        <v>48176.7</v>
      </c>
      <c r="K206" s="317">
        <v>0</v>
      </c>
      <c r="L206" s="317">
        <v>0</v>
      </c>
      <c r="M206" s="20">
        <f>+J206+K206+L206</f>
        <v>48176.7</v>
      </c>
      <c r="N206" s="317">
        <v>0</v>
      </c>
      <c r="O206" s="317">
        <v>0</v>
      </c>
      <c r="P206" s="317">
        <v>0</v>
      </c>
      <c r="Q206" s="317">
        <v>0</v>
      </c>
      <c r="R206" s="20">
        <f>+O206+P206+Q206</f>
        <v>0</v>
      </c>
      <c r="S206" s="20">
        <f t="shared" si="44"/>
        <v>-883438.73000000487</v>
      </c>
      <c r="T206" s="317">
        <v>0</v>
      </c>
      <c r="U206" s="317">
        <v>6582218.3399999896</v>
      </c>
      <c r="V206" s="20">
        <f t="shared" si="45"/>
        <v>-7465657.0699999947</v>
      </c>
      <c r="W206" s="20">
        <v>1171879.08</v>
      </c>
      <c r="X206" s="20">
        <f>+V206+W206</f>
        <v>-6293777.9899999946</v>
      </c>
      <c r="Y206" s="20">
        <v>0</v>
      </c>
      <c r="Z206" s="20">
        <v>0</v>
      </c>
      <c r="AA206" s="20">
        <f>+X206+Y206+Z206</f>
        <v>-6293777.9899999946</v>
      </c>
    </row>
    <row r="207" spans="1:27" ht="20" hidden="1" customHeight="1" x14ac:dyDescent="0.3">
      <c r="A207" s="19">
        <v>244</v>
      </c>
      <c r="B207" s="19" t="s">
        <v>398</v>
      </c>
      <c r="C207" s="19" t="s">
        <v>219</v>
      </c>
      <c r="D207" s="20">
        <v>20549668.489999998</v>
      </c>
      <c r="E207" s="20">
        <v>21609025.059999999</v>
      </c>
      <c r="F207" s="20">
        <v>40292.65</v>
      </c>
      <c r="G207" s="20">
        <v>0</v>
      </c>
      <c r="H207" s="20">
        <v>619869.28</v>
      </c>
      <c r="I207" s="20">
        <f>E207-F207-G207-H207</f>
        <v>20948863.129999999</v>
      </c>
      <c r="J207" s="20">
        <v>31999.09</v>
      </c>
      <c r="K207" s="20">
        <v>5709027.5800000001</v>
      </c>
      <c r="L207" s="20">
        <v>0</v>
      </c>
      <c r="M207" s="20">
        <f>J207+K207+L207</f>
        <v>5741026.6699999999</v>
      </c>
      <c r="N207" s="20">
        <v>6997.25</v>
      </c>
      <c r="O207" s="20">
        <v>0</v>
      </c>
      <c r="P207" s="20">
        <v>0</v>
      </c>
      <c r="Q207" s="20">
        <v>0</v>
      </c>
      <c r="R207" s="20">
        <f>O207+P207+Q207</f>
        <v>0</v>
      </c>
      <c r="S207" s="20">
        <f t="shared" si="44"/>
        <v>-6147218.5600000005</v>
      </c>
      <c r="T207" s="20"/>
      <c r="U207" s="20">
        <v>0</v>
      </c>
      <c r="V207" s="20">
        <f t="shared" si="45"/>
        <v>-6147218.5600000005</v>
      </c>
      <c r="W207" s="20">
        <v>6997.25</v>
      </c>
      <c r="X207" s="20">
        <f>+V207+W207</f>
        <v>-6140221.3100000005</v>
      </c>
      <c r="Y207" s="20">
        <v>0</v>
      </c>
      <c r="Z207" s="20">
        <v>0</v>
      </c>
      <c r="AA207" s="20">
        <f>+X207+Y207+Z207</f>
        <v>-6140221.3100000005</v>
      </c>
    </row>
    <row r="208" spans="1:27" ht="20" hidden="1" customHeight="1" x14ac:dyDescent="0.3">
      <c r="A208" s="19">
        <v>2041</v>
      </c>
      <c r="B208" s="19" t="s">
        <v>398</v>
      </c>
      <c r="C208" s="19" t="s">
        <v>225</v>
      </c>
      <c r="D208" s="20">
        <v>867779.24</v>
      </c>
      <c r="E208" s="20">
        <v>705689.75</v>
      </c>
      <c r="F208" s="20">
        <v>0</v>
      </c>
      <c r="G208" s="20">
        <v>0</v>
      </c>
      <c r="H208" s="20">
        <v>0</v>
      </c>
      <c r="I208" s="20">
        <f>E208-F208-G208-H208</f>
        <v>705689.75</v>
      </c>
      <c r="J208" s="20">
        <v>166000.01999999999</v>
      </c>
      <c r="K208" s="20">
        <v>0</v>
      </c>
      <c r="L208" s="20">
        <v>25000</v>
      </c>
      <c r="M208" s="20">
        <f>J208+K208+L208</f>
        <v>191000.02</v>
      </c>
      <c r="N208" s="20">
        <v>0</v>
      </c>
      <c r="O208" s="20">
        <v>0</v>
      </c>
      <c r="P208" s="20">
        <v>0</v>
      </c>
      <c r="Q208" s="20">
        <v>0</v>
      </c>
      <c r="R208" s="20">
        <f>O208+P208+Q208</f>
        <v>0</v>
      </c>
      <c r="S208" s="20">
        <f t="shared" si="44"/>
        <v>-28910.53</v>
      </c>
      <c r="T208" s="20"/>
      <c r="U208" s="20">
        <v>0</v>
      </c>
      <c r="V208" s="20">
        <f t="shared" si="45"/>
        <v>-28910.53</v>
      </c>
      <c r="W208" s="20">
        <v>0</v>
      </c>
      <c r="X208" s="20">
        <f>V208+W208</f>
        <v>-28910.53</v>
      </c>
      <c r="Y208" s="20">
        <v>5240.93</v>
      </c>
      <c r="Z208" s="20">
        <v>0</v>
      </c>
      <c r="AA208" s="20">
        <v>5240.93</v>
      </c>
    </row>
    <row r="209" spans="1:27" ht="20" hidden="1" customHeight="1" x14ac:dyDescent="0.3">
      <c r="A209" s="19">
        <v>1301</v>
      </c>
      <c r="B209" s="19" t="s">
        <v>401</v>
      </c>
      <c r="C209" s="19" t="s">
        <v>400</v>
      </c>
      <c r="D209" s="78">
        <v>604576.54</v>
      </c>
      <c r="E209" s="78">
        <v>411311.8</v>
      </c>
      <c r="F209" s="78">
        <v>0</v>
      </c>
      <c r="G209" s="78">
        <v>0</v>
      </c>
      <c r="H209" s="78">
        <v>0</v>
      </c>
      <c r="I209" s="78">
        <f t="shared" ref="I209:I229" si="46">E209-F209-G209-H209</f>
        <v>411311.8</v>
      </c>
      <c r="J209" s="78">
        <v>186180</v>
      </c>
      <c r="K209" s="78">
        <v>0</v>
      </c>
      <c r="L209" s="78">
        <v>0</v>
      </c>
      <c r="M209" s="78">
        <f t="shared" ref="M209:M229" si="47">J209+K209+L209</f>
        <v>186180</v>
      </c>
      <c r="N209" s="78">
        <v>0</v>
      </c>
      <c r="O209" s="78">
        <v>0</v>
      </c>
      <c r="P209" s="78">
        <v>0</v>
      </c>
      <c r="Q209" s="78">
        <v>0</v>
      </c>
      <c r="R209" s="78">
        <f t="shared" ref="R209:R229" si="48">O209+P209+Q209</f>
        <v>0</v>
      </c>
      <c r="S209" s="78">
        <f t="shared" ref="S209:S229" si="49">D209-I209-M209-N209-R209</f>
        <v>7084.7400000000489</v>
      </c>
      <c r="T209" s="78">
        <v>0</v>
      </c>
      <c r="U209" s="78">
        <v>0</v>
      </c>
      <c r="V209" s="78">
        <f t="shared" ref="V209:V229" si="50">+S209+T209-U209</f>
        <v>7084.7400000000489</v>
      </c>
      <c r="W209" s="78">
        <v>0</v>
      </c>
      <c r="X209" s="304">
        <f>+V209+W209</f>
        <v>7084.7400000000489</v>
      </c>
      <c r="Y209" s="304">
        <v>15878.6</v>
      </c>
      <c r="Z209" s="304">
        <v>0</v>
      </c>
      <c r="AA209" s="305">
        <f>+X209+Y209+Z209</f>
        <v>22963.340000000047</v>
      </c>
    </row>
    <row r="210" spans="1:27" ht="20" hidden="1" customHeight="1" x14ac:dyDescent="0.3">
      <c r="A210" s="19">
        <v>2318</v>
      </c>
      <c r="B210" s="19" t="s">
        <v>401</v>
      </c>
      <c r="C210" s="19" t="s">
        <v>182</v>
      </c>
      <c r="D210" s="78">
        <v>264643.33</v>
      </c>
      <c r="E210" s="78">
        <v>151489.60000000001</v>
      </c>
      <c r="F210" s="78">
        <v>0</v>
      </c>
      <c r="G210" s="78">
        <v>0</v>
      </c>
      <c r="H210" s="78">
        <v>0</v>
      </c>
      <c r="I210" s="78">
        <f t="shared" si="46"/>
        <v>151489.60000000001</v>
      </c>
      <c r="J210" s="78">
        <v>0</v>
      </c>
      <c r="K210" s="78">
        <v>162217.88</v>
      </c>
      <c r="L210" s="78">
        <v>0</v>
      </c>
      <c r="M210" s="78">
        <f t="shared" si="47"/>
        <v>162217.88</v>
      </c>
      <c r="N210" s="78">
        <v>0</v>
      </c>
      <c r="O210" s="78">
        <v>0</v>
      </c>
      <c r="P210" s="78">
        <v>0</v>
      </c>
      <c r="Q210" s="78">
        <v>0</v>
      </c>
      <c r="R210" s="78">
        <f t="shared" si="48"/>
        <v>0</v>
      </c>
      <c r="S210" s="78">
        <f t="shared" si="49"/>
        <v>-49064.149999999994</v>
      </c>
      <c r="T210" s="78"/>
      <c r="U210" s="78">
        <v>0</v>
      </c>
      <c r="V210" s="78">
        <f t="shared" si="50"/>
        <v>-49064.149999999994</v>
      </c>
      <c r="W210" s="78"/>
      <c r="X210" s="304">
        <f t="shared" ref="X210:X230" si="51">+V210+W210</f>
        <v>-49064.149999999994</v>
      </c>
      <c r="Y210" s="304">
        <v>0</v>
      </c>
      <c r="Z210" s="304">
        <v>0</v>
      </c>
      <c r="AA210" s="305">
        <f t="shared" ref="AA210:AA230" si="52">+X210+Y210+Z210</f>
        <v>-49064.149999999994</v>
      </c>
    </row>
    <row r="211" spans="1:27" ht="20" hidden="1" customHeight="1" x14ac:dyDescent="0.3">
      <c r="A211" s="19">
        <v>1300</v>
      </c>
      <c r="B211" s="19" t="s">
        <v>401</v>
      </c>
      <c r="C211" s="19" t="s">
        <v>403</v>
      </c>
      <c r="D211" s="78">
        <v>604576.54</v>
      </c>
      <c r="E211" s="78">
        <v>584603.38</v>
      </c>
      <c r="F211" s="78">
        <v>0</v>
      </c>
      <c r="G211" s="78">
        <v>50000</v>
      </c>
      <c r="H211" s="78">
        <v>0</v>
      </c>
      <c r="I211" s="78">
        <f t="shared" si="46"/>
        <v>534603.38</v>
      </c>
      <c r="J211" s="78">
        <v>85094.24</v>
      </c>
      <c r="K211" s="78">
        <v>0</v>
      </c>
      <c r="L211" s="78">
        <v>0</v>
      </c>
      <c r="M211" s="78">
        <f t="shared" si="47"/>
        <v>85094.24</v>
      </c>
      <c r="N211" s="78">
        <v>0</v>
      </c>
      <c r="O211" s="78">
        <v>0</v>
      </c>
      <c r="P211" s="78">
        <v>0</v>
      </c>
      <c r="Q211" s="78">
        <v>0</v>
      </c>
      <c r="R211" s="78">
        <f t="shared" si="48"/>
        <v>0</v>
      </c>
      <c r="S211" s="78">
        <f t="shared" si="49"/>
        <v>-15121.079999999973</v>
      </c>
      <c r="T211" s="78"/>
      <c r="U211" s="78">
        <v>0</v>
      </c>
      <c r="V211" s="78">
        <f t="shared" si="50"/>
        <v>-15121.079999999973</v>
      </c>
      <c r="W211" s="78">
        <v>0</v>
      </c>
      <c r="X211" s="304">
        <f t="shared" si="51"/>
        <v>-15121.079999999973</v>
      </c>
      <c r="Y211" s="304">
        <v>4780.7</v>
      </c>
      <c r="Z211" s="304">
        <v>0</v>
      </c>
      <c r="AA211" s="305">
        <f>+Y211+Z211</f>
        <v>4780.7</v>
      </c>
    </row>
    <row r="212" spans="1:27" ht="20" hidden="1" customHeight="1" x14ac:dyDescent="0.3">
      <c r="A212" s="19">
        <v>1281</v>
      </c>
      <c r="B212" s="19" t="s">
        <v>401</v>
      </c>
      <c r="C212" s="19" t="s">
        <v>404</v>
      </c>
      <c r="D212" s="78">
        <v>764525.15</v>
      </c>
      <c r="E212" s="78">
        <v>781682.28</v>
      </c>
      <c r="F212" s="78">
        <v>0</v>
      </c>
      <c r="G212" s="78">
        <v>0</v>
      </c>
      <c r="H212" s="78">
        <v>26388.45</v>
      </c>
      <c r="I212" s="78">
        <f t="shared" si="46"/>
        <v>755293.83000000007</v>
      </c>
      <c r="J212" s="78">
        <v>0</v>
      </c>
      <c r="K212" s="78">
        <v>0</v>
      </c>
      <c r="L212" s="78">
        <v>0</v>
      </c>
      <c r="M212" s="78">
        <f t="shared" si="47"/>
        <v>0</v>
      </c>
      <c r="N212" s="78">
        <v>0</v>
      </c>
      <c r="O212" s="78">
        <v>0</v>
      </c>
      <c r="P212" s="78">
        <v>0</v>
      </c>
      <c r="Q212" s="78">
        <v>0</v>
      </c>
      <c r="R212" s="78">
        <f t="shared" si="48"/>
        <v>0</v>
      </c>
      <c r="S212" s="78">
        <f t="shared" si="49"/>
        <v>9231.3199999999488</v>
      </c>
      <c r="T212" s="78">
        <v>0</v>
      </c>
      <c r="U212" s="78">
        <v>0</v>
      </c>
      <c r="V212" s="78">
        <f t="shared" si="50"/>
        <v>9231.3199999999488</v>
      </c>
      <c r="W212" s="78">
        <v>0</v>
      </c>
      <c r="X212" s="304">
        <f t="shared" si="51"/>
        <v>9231.3199999999488</v>
      </c>
      <c r="Y212" s="304">
        <v>22935.75</v>
      </c>
      <c r="Z212" s="304">
        <v>0</v>
      </c>
      <c r="AA212" s="305">
        <f t="shared" si="52"/>
        <v>32167.069999999949</v>
      </c>
    </row>
    <row r="213" spans="1:27" ht="20" hidden="1" customHeight="1" x14ac:dyDescent="0.3">
      <c r="A213" s="19">
        <v>1280</v>
      </c>
      <c r="B213" s="19" t="s">
        <v>401</v>
      </c>
      <c r="C213" s="19" t="s">
        <v>405</v>
      </c>
      <c r="D213" s="78">
        <v>604576.54</v>
      </c>
      <c r="E213" s="79">
        <v>563713.76</v>
      </c>
      <c r="F213" s="78">
        <v>0</v>
      </c>
      <c r="G213" s="78">
        <v>0</v>
      </c>
      <c r="H213" s="78">
        <v>11097.96</v>
      </c>
      <c r="I213" s="78">
        <f t="shared" si="46"/>
        <v>552615.80000000005</v>
      </c>
      <c r="J213" s="78">
        <v>43887.92</v>
      </c>
      <c r="K213" s="78">
        <v>0</v>
      </c>
      <c r="L213" s="78">
        <v>0</v>
      </c>
      <c r="M213" s="78">
        <f t="shared" si="47"/>
        <v>43887.92</v>
      </c>
      <c r="N213" s="78">
        <v>0</v>
      </c>
      <c r="O213" s="78">
        <v>0</v>
      </c>
      <c r="P213" s="78">
        <v>0</v>
      </c>
      <c r="Q213" s="78">
        <v>0</v>
      </c>
      <c r="R213" s="78">
        <f t="shared" si="48"/>
        <v>0</v>
      </c>
      <c r="S213" s="78">
        <f t="shared" si="49"/>
        <v>8072.8199999999924</v>
      </c>
      <c r="T213" s="78"/>
      <c r="U213" s="78"/>
      <c r="V213" s="78">
        <f t="shared" si="50"/>
        <v>8072.8199999999924</v>
      </c>
      <c r="W213" s="78"/>
      <c r="X213" s="304">
        <f t="shared" si="51"/>
        <v>8072.8199999999924</v>
      </c>
      <c r="Y213" s="304">
        <v>0</v>
      </c>
      <c r="Z213" s="304">
        <v>0</v>
      </c>
      <c r="AA213" s="305">
        <f t="shared" si="52"/>
        <v>8072.8199999999924</v>
      </c>
    </row>
    <row r="214" spans="1:27" ht="20" hidden="1" customHeight="1" x14ac:dyDescent="0.3">
      <c r="A214" s="19">
        <v>375</v>
      </c>
      <c r="B214" s="19" t="s">
        <v>401</v>
      </c>
      <c r="C214" s="19" t="s">
        <v>188</v>
      </c>
      <c r="D214" s="78">
        <v>18311306.48</v>
      </c>
      <c r="E214" s="78">
        <v>12571339.08</v>
      </c>
      <c r="F214" s="78">
        <v>836525.17</v>
      </c>
      <c r="G214" s="78">
        <v>0</v>
      </c>
      <c r="H214" s="78">
        <v>567319.42000000004</v>
      </c>
      <c r="I214" s="78">
        <f t="shared" si="46"/>
        <v>11167494.49</v>
      </c>
      <c r="J214" s="78">
        <v>480491.9</v>
      </c>
      <c r="K214" s="78">
        <v>815276.8</v>
      </c>
      <c r="L214" s="78">
        <v>0</v>
      </c>
      <c r="M214" s="78">
        <f t="shared" si="47"/>
        <v>1295768.7000000002</v>
      </c>
      <c r="N214" s="78">
        <v>13321759.68</v>
      </c>
      <c r="O214" s="78">
        <v>8800000</v>
      </c>
      <c r="P214" s="78">
        <v>0</v>
      </c>
      <c r="Q214" s="78">
        <v>0</v>
      </c>
      <c r="R214" s="78">
        <f t="shared" si="48"/>
        <v>8800000</v>
      </c>
      <c r="S214" s="78">
        <f>D214-I214-M214-N214-R214</f>
        <v>-16273716.390000001</v>
      </c>
      <c r="T214" s="78">
        <v>0</v>
      </c>
      <c r="U214" s="78">
        <v>10619198.08</v>
      </c>
      <c r="V214" s="78">
        <f t="shared" si="50"/>
        <v>-26892914.469999999</v>
      </c>
      <c r="W214" s="78">
        <v>8725.6200000000008</v>
      </c>
      <c r="X214" s="304">
        <f t="shared" si="51"/>
        <v>-26884188.849999998</v>
      </c>
      <c r="Y214" s="304">
        <v>0</v>
      </c>
      <c r="Z214" s="304">
        <v>8900000</v>
      </c>
      <c r="AA214" s="305">
        <f>+Y214+Z214</f>
        <v>8900000</v>
      </c>
    </row>
    <row r="215" spans="1:27" ht="20" hidden="1" customHeight="1" x14ac:dyDescent="0.3">
      <c r="A215" s="19">
        <v>1299</v>
      </c>
      <c r="B215" s="19" t="s">
        <v>401</v>
      </c>
      <c r="C215" s="19" t="s">
        <v>406</v>
      </c>
      <c r="D215" s="78">
        <v>604576.54</v>
      </c>
      <c r="E215" s="78">
        <v>600111.18999999994</v>
      </c>
      <c r="F215" s="78">
        <v>0</v>
      </c>
      <c r="G215" s="78">
        <v>4000</v>
      </c>
      <c r="H215" s="78">
        <v>0</v>
      </c>
      <c r="I215" s="78">
        <f t="shared" si="46"/>
        <v>596111.18999999994</v>
      </c>
      <c r="J215" s="78">
        <v>45396</v>
      </c>
      <c r="K215" s="78">
        <v>0</v>
      </c>
      <c r="L215" s="78">
        <v>0</v>
      </c>
      <c r="M215" s="78">
        <f t="shared" si="47"/>
        <v>45396</v>
      </c>
      <c r="N215" s="78">
        <v>0</v>
      </c>
      <c r="O215" s="78">
        <v>0</v>
      </c>
      <c r="P215" s="78">
        <v>0</v>
      </c>
      <c r="Q215" s="78">
        <v>0</v>
      </c>
      <c r="R215" s="78">
        <f t="shared" si="48"/>
        <v>0</v>
      </c>
      <c r="S215" s="78">
        <f t="shared" ref="S215" si="53">D215-I215-M215-N215-R215</f>
        <v>-36930.649999999907</v>
      </c>
      <c r="T215" s="78">
        <v>0</v>
      </c>
      <c r="U215" s="78">
        <v>0</v>
      </c>
      <c r="V215" s="78">
        <f t="shared" si="50"/>
        <v>-36930.649999999907</v>
      </c>
      <c r="W215" s="78">
        <v>0</v>
      </c>
      <c r="X215" s="304">
        <f t="shared" si="51"/>
        <v>-36930.649999999907</v>
      </c>
      <c r="Y215" s="304">
        <v>15878.6</v>
      </c>
      <c r="Z215" s="304">
        <v>0</v>
      </c>
      <c r="AA215" s="305">
        <f>+Y215+Z215</f>
        <v>15878.6</v>
      </c>
    </row>
    <row r="216" spans="1:27" ht="20" hidden="1" customHeight="1" x14ac:dyDescent="0.3">
      <c r="A216" s="19">
        <v>310</v>
      </c>
      <c r="B216" s="19" t="s">
        <v>401</v>
      </c>
      <c r="C216" s="19" t="s">
        <v>191</v>
      </c>
      <c r="D216" s="78">
        <v>4832844.16</v>
      </c>
      <c r="E216" s="78">
        <v>4411122.6900000004</v>
      </c>
      <c r="F216" s="78">
        <v>10271.040000000001</v>
      </c>
      <c r="G216" s="78">
        <v>311499.5</v>
      </c>
      <c r="H216" s="78">
        <v>129461</v>
      </c>
      <c r="I216" s="78">
        <f t="shared" si="46"/>
        <v>3959891.1500000004</v>
      </c>
      <c r="J216" s="78">
        <v>0</v>
      </c>
      <c r="K216" s="78">
        <v>4406.32</v>
      </c>
      <c r="L216" s="78">
        <v>0</v>
      </c>
      <c r="M216" s="78">
        <f t="shared" si="47"/>
        <v>4406.32</v>
      </c>
      <c r="N216" s="78">
        <v>3132</v>
      </c>
      <c r="O216" s="78">
        <v>0</v>
      </c>
      <c r="P216" s="78">
        <v>0</v>
      </c>
      <c r="Q216" s="78">
        <v>0</v>
      </c>
      <c r="R216" s="78">
        <f t="shared" si="48"/>
        <v>0</v>
      </c>
      <c r="S216" s="78">
        <f t="shared" si="49"/>
        <v>865414.68999999983</v>
      </c>
      <c r="T216" s="78">
        <v>0</v>
      </c>
      <c r="U216" s="78">
        <v>18337877.280000001</v>
      </c>
      <c r="V216" s="78">
        <f t="shared" si="50"/>
        <v>-17472462.59</v>
      </c>
      <c r="W216" s="78">
        <v>265201.46999999997</v>
      </c>
      <c r="X216" s="304">
        <f t="shared" si="51"/>
        <v>-17207261.120000001</v>
      </c>
      <c r="Y216" s="304">
        <v>0</v>
      </c>
      <c r="Z216" s="304">
        <v>0</v>
      </c>
      <c r="AA216" s="305">
        <f t="shared" si="52"/>
        <v>-17207261.120000001</v>
      </c>
    </row>
    <row r="217" spans="1:27" ht="20" hidden="1" customHeight="1" x14ac:dyDescent="0.3">
      <c r="A217" s="19">
        <v>838</v>
      </c>
      <c r="B217" s="19" t="s">
        <v>401</v>
      </c>
      <c r="C217" s="19" t="s">
        <v>407</v>
      </c>
      <c r="D217" s="78">
        <v>4843514.5599999996</v>
      </c>
      <c r="E217" s="78">
        <v>5414942.71</v>
      </c>
      <c r="F217" s="78">
        <v>6580.6</v>
      </c>
      <c r="G217" s="78">
        <v>0</v>
      </c>
      <c r="H217" s="78">
        <v>129793.67</v>
      </c>
      <c r="I217" s="78">
        <f t="shared" si="46"/>
        <v>5278568.4400000004</v>
      </c>
      <c r="J217" s="78">
        <v>0</v>
      </c>
      <c r="K217" s="78">
        <v>0</v>
      </c>
      <c r="L217" s="78">
        <v>0</v>
      </c>
      <c r="M217" s="78">
        <f t="shared" si="47"/>
        <v>0</v>
      </c>
      <c r="N217" s="78">
        <v>0</v>
      </c>
      <c r="O217" s="78">
        <v>0</v>
      </c>
      <c r="P217" s="78">
        <v>0</v>
      </c>
      <c r="Q217" s="78">
        <v>0</v>
      </c>
      <c r="R217" s="78">
        <f t="shared" si="48"/>
        <v>0</v>
      </c>
      <c r="S217" s="78">
        <f t="shared" si="49"/>
        <v>-435053.88000000082</v>
      </c>
      <c r="T217" s="78">
        <v>3880</v>
      </c>
      <c r="U217" s="78">
        <v>2050142.82</v>
      </c>
      <c r="V217" s="78">
        <f t="shared" si="50"/>
        <v>-2481316.7000000011</v>
      </c>
      <c r="W217" s="78">
        <v>0</v>
      </c>
      <c r="X217" s="304">
        <f t="shared" si="51"/>
        <v>-2481316.7000000011</v>
      </c>
      <c r="Y217" s="304">
        <v>0</v>
      </c>
      <c r="Z217" s="304">
        <v>0</v>
      </c>
      <c r="AA217" s="305">
        <f t="shared" si="52"/>
        <v>-2481316.7000000011</v>
      </c>
    </row>
    <row r="218" spans="1:27" ht="20" hidden="1" customHeight="1" x14ac:dyDescent="0.3">
      <c r="A218" s="19">
        <v>513</v>
      </c>
      <c r="B218" s="19" t="s">
        <v>401</v>
      </c>
      <c r="C218" s="19" t="s">
        <v>198</v>
      </c>
      <c r="D218" s="78">
        <v>7847237.5999999996</v>
      </c>
      <c r="E218" s="78">
        <v>7083533.4000000004</v>
      </c>
      <c r="F218" s="78">
        <v>136077.34</v>
      </c>
      <c r="G218" s="78">
        <v>170184</v>
      </c>
      <c r="H218" s="78">
        <v>223668.24</v>
      </c>
      <c r="I218" s="78">
        <f t="shared" si="46"/>
        <v>6553603.8200000003</v>
      </c>
      <c r="J218" s="78">
        <v>0</v>
      </c>
      <c r="K218" s="78">
        <v>0</v>
      </c>
      <c r="L218" s="78">
        <v>0</v>
      </c>
      <c r="M218" s="78">
        <f t="shared" si="47"/>
        <v>0</v>
      </c>
      <c r="N218" s="78">
        <v>0</v>
      </c>
      <c r="O218" s="78">
        <v>0</v>
      </c>
      <c r="P218" s="78">
        <v>0</v>
      </c>
      <c r="Q218" s="78">
        <v>0</v>
      </c>
      <c r="R218" s="78">
        <f t="shared" si="48"/>
        <v>0</v>
      </c>
      <c r="S218" s="78">
        <f t="shared" si="49"/>
        <v>1293633.7799999993</v>
      </c>
      <c r="T218" s="78"/>
      <c r="U218" s="13">
        <v>34220413.729999997</v>
      </c>
      <c r="V218" s="78">
        <f t="shared" si="50"/>
        <v>-32926779.949999996</v>
      </c>
      <c r="W218" s="78"/>
      <c r="X218" s="304">
        <f t="shared" si="51"/>
        <v>-32926779.949999996</v>
      </c>
      <c r="Y218" s="304">
        <v>0</v>
      </c>
      <c r="Z218" s="304">
        <v>0</v>
      </c>
      <c r="AA218" s="305">
        <f t="shared" si="52"/>
        <v>-32926779.949999996</v>
      </c>
    </row>
    <row r="219" spans="1:27" ht="20" hidden="1" customHeight="1" x14ac:dyDescent="0.3">
      <c r="A219" s="19">
        <v>1279</v>
      </c>
      <c r="B219" s="19" t="s">
        <v>401</v>
      </c>
      <c r="C219" s="19" t="s">
        <v>408</v>
      </c>
      <c r="D219" s="78">
        <v>604576.54</v>
      </c>
      <c r="E219" s="78">
        <v>519379.66</v>
      </c>
      <c r="F219" s="78">
        <v>0</v>
      </c>
      <c r="G219" s="78">
        <v>0</v>
      </c>
      <c r="H219" s="78">
        <v>0</v>
      </c>
      <c r="I219" s="78">
        <f t="shared" si="46"/>
        <v>519379.66</v>
      </c>
      <c r="J219" s="78">
        <v>0</v>
      </c>
      <c r="K219" s="78">
        <v>0</v>
      </c>
      <c r="L219" s="78">
        <v>0</v>
      </c>
      <c r="M219" s="78">
        <f t="shared" si="47"/>
        <v>0</v>
      </c>
      <c r="N219" s="78">
        <v>0</v>
      </c>
      <c r="O219" s="78">
        <v>0</v>
      </c>
      <c r="P219" s="78">
        <v>0</v>
      </c>
      <c r="Q219" s="78">
        <v>0</v>
      </c>
      <c r="R219" s="78">
        <f t="shared" si="48"/>
        <v>0</v>
      </c>
      <c r="S219" s="78">
        <f t="shared" si="49"/>
        <v>85196.880000000063</v>
      </c>
      <c r="T219" s="78"/>
      <c r="U219" s="78"/>
      <c r="V219" s="78">
        <f t="shared" si="50"/>
        <v>85196.880000000063</v>
      </c>
      <c r="W219" s="78"/>
      <c r="X219" s="304">
        <f t="shared" si="51"/>
        <v>85196.880000000063</v>
      </c>
      <c r="Y219" s="304">
        <v>15878.6</v>
      </c>
      <c r="Z219" s="304">
        <v>0</v>
      </c>
      <c r="AA219" s="305">
        <f t="shared" si="52"/>
        <v>101075.48000000007</v>
      </c>
    </row>
    <row r="220" spans="1:27" ht="20" hidden="1" customHeight="1" x14ac:dyDescent="0.3">
      <c r="A220" s="19">
        <v>115</v>
      </c>
      <c r="B220" s="19" t="s">
        <v>401</v>
      </c>
      <c r="C220" s="19" t="s">
        <v>201</v>
      </c>
      <c r="D220" s="78">
        <v>9543834.2400000002</v>
      </c>
      <c r="E220" s="78">
        <v>10686402.51</v>
      </c>
      <c r="F220" s="78">
        <v>0</v>
      </c>
      <c r="G220" s="78">
        <v>0</v>
      </c>
      <c r="H220" s="78">
        <v>276691.56</v>
      </c>
      <c r="I220" s="78">
        <f t="shared" si="46"/>
        <v>10409710.949999999</v>
      </c>
      <c r="J220" s="78">
        <v>0</v>
      </c>
      <c r="K220" s="79">
        <v>291308.18</v>
      </c>
      <c r="L220" s="78">
        <v>0</v>
      </c>
      <c r="M220" s="78">
        <f t="shared" si="47"/>
        <v>291308.18</v>
      </c>
      <c r="N220" s="78">
        <v>181010.13</v>
      </c>
      <c r="O220" s="78">
        <v>0</v>
      </c>
      <c r="P220" s="78">
        <v>0</v>
      </c>
      <c r="Q220" s="78">
        <v>0</v>
      </c>
      <c r="R220" s="78">
        <f t="shared" si="48"/>
        <v>0</v>
      </c>
      <c r="S220" s="78">
        <f t="shared" si="49"/>
        <v>-1338195.0199999991</v>
      </c>
      <c r="T220" s="304">
        <v>85800</v>
      </c>
      <c r="U220" s="79">
        <v>25610953.390000001</v>
      </c>
      <c r="V220" s="78">
        <f t="shared" si="50"/>
        <v>-26863348.41</v>
      </c>
      <c r="W220" s="78">
        <v>408163.15</v>
      </c>
      <c r="X220" s="304">
        <f t="shared" si="51"/>
        <v>-26455185.260000002</v>
      </c>
      <c r="Y220" s="304">
        <v>133394.51</v>
      </c>
      <c r="Z220" s="304"/>
      <c r="AA220" s="305">
        <f>+Y220+Z220</f>
        <v>133394.51</v>
      </c>
    </row>
    <row r="221" spans="1:27" ht="20" hidden="1" customHeight="1" x14ac:dyDescent="0.3">
      <c r="A221" s="19">
        <v>180</v>
      </c>
      <c r="B221" s="19" t="s">
        <v>401</v>
      </c>
      <c r="C221" s="19" t="s">
        <v>206</v>
      </c>
      <c r="D221" s="78">
        <v>5286337</v>
      </c>
      <c r="E221" s="78">
        <v>5637178.4000000004</v>
      </c>
      <c r="F221" s="78">
        <v>719371.61</v>
      </c>
      <c r="G221" s="78">
        <v>0</v>
      </c>
      <c r="H221" s="78">
        <v>143633.04</v>
      </c>
      <c r="I221" s="78">
        <v>4774173.75</v>
      </c>
      <c r="J221" s="78">
        <v>0</v>
      </c>
      <c r="K221" s="78">
        <v>0</v>
      </c>
      <c r="L221" s="78">
        <v>0</v>
      </c>
      <c r="M221" s="78">
        <v>0</v>
      </c>
      <c r="N221" s="78">
        <v>880938.03</v>
      </c>
      <c r="O221" s="78">
        <v>0</v>
      </c>
      <c r="P221" s="78">
        <v>0</v>
      </c>
      <c r="Q221" s="78">
        <v>0</v>
      </c>
      <c r="R221" s="78">
        <v>0</v>
      </c>
      <c r="S221" s="78">
        <v>-368774.78</v>
      </c>
      <c r="T221" s="78">
        <v>0</v>
      </c>
      <c r="U221" s="78">
        <v>4398708.3600000003</v>
      </c>
      <c r="V221" s="78">
        <v>-4767483.1400000006</v>
      </c>
      <c r="W221" s="78">
        <v>11942972</v>
      </c>
      <c r="X221" s="304">
        <f t="shared" si="51"/>
        <v>7175488.8599999994</v>
      </c>
      <c r="Y221" s="304">
        <v>0</v>
      </c>
      <c r="Z221" s="304">
        <v>0</v>
      </c>
      <c r="AA221" s="305">
        <f t="shared" si="52"/>
        <v>7175488.8599999994</v>
      </c>
    </row>
    <row r="222" spans="1:27" ht="20" hidden="1" customHeight="1" x14ac:dyDescent="0.3">
      <c r="A222" s="19">
        <v>1039</v>
      </c>
      <c r="B222" s="19" t="s">
        <v>401</v>
      </c>
      <c r="C222" s="19" t="s">
        <v>409</v>
      </c>
      <c r="D222" s="78">
        <v>5733300.0899999999</v>
      </c>
      <c r="E222" s="78">
        <v>5983343.25</v>
      </c>
      <c r="F222" s="78">
        <v>0</v>
      </c>
      <c r="G222" s="78">
        <v>0</v>
      </c>
      <c r="H222" s="78">
        <v>245076.66</v>
      </c>
      <c r="I222" s="78">
        <f t="shared" si="46"/>
        <v>5738266.5899999999</v>
      </c>
      <c r="J222" s="78">
        <v>0</v>
      </c>
      <c r="K222" s="78">
        <v>0</v>
      </c>
      <c r="L222" s="78">
        <v>0</v>
      </c>
      <c r="M222" s="78">
        <f t="shared" si="47"/>
        <v>0</v>
      </c>
      <c r="N222" s="78">
        <v>0</v>
      </c>
      <c r="O222" s="78">
        <v>0</v>
      </c>
      <c r="P222" s="78">
        <v>0</v>
      </c>
      <c r="Q222" s="78">
        <v>0</v>
      </c>
      <c r="R222" s="78">
        <f t="shared" si="48"/>
        <v>0</v>
      </c>
      <c r="S222" s="78">
        <f t="shared" si="49"/>
        <v>-4966.5</v>
      </c>
      <c r="T222" s="78"/>
      <c r="U222" s="78"/>
      <c r="V222" s="78">
        <f t="shared" si="50"/>
        <v>-4966.5</v>
      </c>
      <c r="W222" s="78"/>
      <c r="X222" s="304">
        <f t="shared" si="51"/>
        <v>-4966.5</v>
      </c>
      <c r="Y222" s="304">
        <v>0</v>
      </c>
      <c r="Z222" s="304">
        <v>0</v>
      </c>
      <c r="AA222" s="305">
        <f t="shared" si="52"/>
        <v>-4966.5</v>
      </c>
    </row>
    <row r="223" spans="1:27" ht="20" hidden="1" customHeight="1" x14ac:dyDescent="0.3">
      <c r="A223" s="19">
        <v>2358</v>
      </c>
      <c r="B223" s="19" t="s">
        <v>401</v>
      </c>
      <c r="C223" s="19" t="s">
        <v>209</v>
      </c>
      <c r="D223" s="78">
        <v>584147.44999999995</v>
      </c>
      <c r="E223" s="78">
        <v>699789.81</v>
      </c>
      <c r="F223" s="78">
        <v>0</v>
      </c>
      <c r="G223" s="78">
        <v>20000</v>
      </c>
      <c r="H223" s="78">
        <v>10700.96</v>
      </c>
      <c r="I223" s="78">
        <f t="shared" si="46"/>
        <v>669088.85000000009</v>
      </c>
      <c r="J223" s="78">
        <v>0</v>
      </c>
      <c r="K223" s="78">
        <v>0</v>
      </c>
      <c r="L223" s="78">
        <v>0</v>
      </c>
      <c r="M223" s="78">
        <f t="shared" si="47"/>
        <v>0</v>
      </c>
      <c r="N223" s="78">
        <v>0</v>
      </c>
      <c r="O223" s="78">
        <v>0</v>
      </c>
      <c r="P223" s="78">
        <v>0</v>
      </c>
      <c r="Q223" s="78">
        <v>0</v>
      </c>
      <c r="R223" s="78">
        <f t="shared" si="48"/>
        <v>0</v>
      </c>
      <c r="S223" s="78">
        <f t="shared" si="49"/>
        <v>-84941.40000000014</v>
      </c>
      <c r="T223" s="78">
        <v>0</v>
      </c>
      <c r="U223" s="78">
        <v>0</v>
      </c>
      <c r="V223" s="78">
        <f t="shared" si="50"/>
        <v>-84941.40000000014</v>
      </c>
      <c r="W223" s="78">
        <v>0</v>
      </c>
      <c r="X223" s="304">
        <f t="shared" si="51"/>
        <v>-84941.40000000014</v>
      </c>
      <c r="Y223" s="304">
        <v>0</v>
      </c>
      <c r="Z223" s="304">
        <v>0</v>
      </c>
      <c r="AA223" s="305">
        <f t="shared" si="52"/>
        <v>-84941.40000000014</v>
      </c>
    </row>
    <row r="224" spans="1:27" ht="20" hidden="1" customHeight="1" x14ac:dyDescent="0.3">
      <c r="A224" s="19">
        <v>615</v>
      </c>
      <c r="B224" s="19" t="s">
        <v>401</v>
      </c>
      <c r="C224" s="19" t="s">
        <v>242</v>
      </c>
      <c r="D224" s="78">
        <v>4101864.51</v>
      </c>
      <c r="E224" s="78">
        <v>10766919.92</v>
      </c>
      <c r="F224" s="78">
        <v>6718.8</v>
      </c>
      <c r="G224" s="78">
        <v>708979.86</v>
      </c>
      <c r="H224" s="78">
        <v>121790.1</v>
      </c>
      <c r="I224" s="78">
        <f t="shared" si="46"/>
        <v>9929431.1600000001</v>
      </c>
      <c r="J224" s="78">
        <v>16300</v>
      </c>
      <c r="K224" s="78">
        <v>0</v>
      </c>
      <c r="L224" s="78">
        <v>0</v>
      </c>
      <c r="M224" s="78">
        <f t="shared" si="47"/>
        <v>16300</v>
      </c>
      <c r="N224" s="78">
        <v>0</v>
      </c>
      <c r="O224" s="78">
        <v>0</v>
      </c>
      <c r="P224" s="78">
        <v>0</v>
      </c>
      <c r="Q224" s="78">
        <v>0</v>
      </c>
      <c r="R224" s="78">
        <f t="shared" si="48"/>
        <v>0</v>
      </c>
      <c r="S224" s="78">
        <f t="shared" si="49"/>
        <v>-5843866.6500000004</v>
      </c>
      <c r="T224" s="78">
        <v>0</v>
      </c>
      <c r="U224" s="78">
        <v>1898461.6</v>
      </c>
      <c r="V224" s="78">
        <f t="shared" si="50"/>
        <v>-7742328.25</v>
      </c>
      <c r="W224" s="78">
        <v>0</v>
      </c>
      <c r="X224" s="304">
        <f t="shared" si="51"/>
        <v>-7742328.25</v>
      </c>
      <c r="Y224" s="304">
        <v>0</v>
      </c>
      <c r="Z224" s="304">
        <v>0</v>
      </c>
      <c r="AA224" s="305">
        <f t="shared" si="52"/>
        <v>-7742328.25</v>
      </c>
    </row>
    <row r="225" spans="1:27" ht="20" hidden="1" customHeight="1" x14ac:dyDescent="0.3">
      <c r="A225" s="19">
        <v>448</v>
      </c>
      <c r="B225" s="19" t="s">
        <v>401</v>
      </c>
      <c r="C225" s="19" t="s">
        <v>216</v>
      </c>
      <c r="D225" s="78">
        <v>9565175.0399999991</v>
      </c>
      <c r="E225" s="78">
        <v>11978491.52</v>
      </c>
      <c r="F225" s="78">
        <v>50483.03</v>
      </c>
      <c r="G225" s="78">
        <v>416000</v>
      </c>
      <c r="H225" s="78">
        <v>277358.52</v>
      </c>
      <c r="I225" s="78">
        <f t="shared" si="46"/>
        <v>11234649.970000001</v>
      </c>
      <c r="J225" s="78">
        <v>996897.28000000003</v>
      </c>
      <c r="K225" s="78">
        <v>0</v>
      </c>
      <c r="L225" s="78">
        <v>0</v>
      </c>
      <c r="M225" s="78">
        <f t="shared" si="47"/>
        <v>996897.28000000003</v>
      </c>
      <c r="N225" s="78">
        <v>0</v>
      </c>
      <c r="O225" s="78">
        <v>0</v>
      </c>
      <c r="P225" s="78">
        <v>0</v>
      </c>
      <c r="Q225" s="78">
        <v>0</v>
      </c>
      <c r="R225" s="78">
        <f t="shared" si="48"/>
        <v>0</v>
      </c>
      <c r="S225" s="78">
        <f t="shared" si="49"/>
        <v>-2666372.2100000018</v>
      </c>
      <c r="T225" s="78"/>
      <c r="U225" s="78">
        <v>17834305.02</v>
      </c>
      <c r="V225" s="78">
        <f t="shared" si="50"/>
        <v>-20500677.23</v>
      </c>
      <c r="W225" s="78">
        <v>1935453.27</v>
      </c>
      <c r="X225" s="304">
        <f t="shared" si="51"/>
        <v>-18565223.960000001</v>
      </c>
      <c r="Y225" s="304">
        <v>108034.74</v>
      </c>
      <c r="Z225" s="304">
        <v>0</v>
      </c>
      <c r="AA225" s="305">
        <f>+Y225+Z225</f>
        <v>108034.74</v>
      </c>
    </row>
    <row r="226" spans="1:27" ht="20" hidden="1" customHeight="1" x14ac:dyDescent="0.3">
      <c r="A226" s="19">
        <v>614</v>
      </c>
      <c r="B226" s="19" t="s">
        <v>401</v>
      </c>
      <c r="C226" s="19" t="s">
        <v>410</v>
      </c>
      <c r="D226" s="78">
        <v>4149799.83</v>
      </c>
      <c r="E226" s="78">
        <v>6249895.2800000003</v>
      </c>
      <c r="F226" s="78">
        <v>16263.84</v>
      </c>
      <c r="G226" s="78">
        <v>830800</v>
      </c>
      <c r="H226" s="78">
        <v>111619.07</v>
      </c>
      <c r="I226" s="78">
        <v>5291212.37</v>
      </c>
      <c r="J226" s="78">
        <v>0</v>
      </c>
      <c r="K226" s="78">
        <v>0</v>
      </c>
      <c r="L226" s="78">
        <v>0</v>
      </c>
      <c r="M226" s="78">
        <v>0</v>
      </c>
      <c r="N226" s="78">
        <v>0</v>
      </c>
      <c r="O226" s="78">
        <v>0</v>
      </c>
      <c r="P226" s="78">
        <v>0</v>
      </c>
      <c r="Q226" s="78">
        <v>0</v>
      </c>
      <c r="R226" s="78">
        <v>0</v>
      </c>
      <c r="S226" s="78">
        <v>-1141412.54</v>
      </c>
      <c r="T226" s="78">
        <v>0</v>
      </c>
      <c r="U226" s="78">
        <v>6761390.6699999999</v>
      </c>
      <c r="V226" s="78">
        <v>-7902803.21</v>
      </c>
      <c r="W226" s="78">
        <v>0</v>
      </c>
      <c r="X226" s="304">
        <f t="shared" si="51"/>
        <v>-7902803.21</v>
      </c>
      <c r="Y226" s="304">
        <v>0</v>
      </c>
      <c r="Z226" s="304">
        <v>0</v>
      </c>
      <c r="AA226" s="305">
        <f t="shared" si="52"/>
        <v>-7902803.21</v>
      </c>
    </row>
    <row r="227" spans="1:27" ht="20" hidden="1" customHeight="1" x14ac:dyDescent="0.3">
      <c r="A227" s="19">
        <v>245</v>
      </c>
      <c r="B227" s="19" t="s">
        <v>401</v>
      </c>
      <c r="C227" s="19" t="s">
        <v>219</v>
      </c>
      <c r="D227" s="78">
        <v>5201678.9800000004</v>
      </c>
      <c r="E227" s="78">
        <v>4635234.49</v>
      </c>
      <c r="F227" s="78">
        <v>2448.44</v>
      </c>
      <c r="G227" s="78">
        <v>140928</v>
      </c>
      <c r="H227" s="78">
        <v>145467.23000000001</v>
      </c>
      <c r="I227" s="78">
        <f t="shared" si="46"/>
        <v>4346390.8199999994</v>
      </c>
      <c r="J227" s="78">
        <v>0</v>
      </c>
      <c r="K227" s="78">
        <v>0</v>
      </c>
      <c r="L227" s="78">
        <v>0</v>
      </c>
      <c r="M227" s="78">
        <f t="shared" si="47"/>
        <v>0</v>
      </c>
      <c r="N227" s="78">
        <v>0</v>
      </c>
      <c r="O227" s="78">
        <v>0</v>
      </c>
      <c r="P227" s="78">
        <v>0</v>
      </c>
      <c r="Q227" s="78">
        <v>0</v>
      </c>
      <c r="R227" s="78">
        <f t="shared" si="48"/>
        <v>0</v>
      </c>
      <c r="S227" s="78">
        <f t="shared" si="49"/>
        <v>855288.16000000108</v>
      </c>
      <c r="T227" s="78">
        <v>0</v>
      </c>
      <c r="U227" s="78">
        <v>8859827.9600000009</v>
      </c>
      <c r="V227" s="78">
        <f t="shared" si="50"/>
        <v>-8004539.7999999998</v>
      </c>
      <c r="W227" s="78">
        <v>0</v>
      </c>
      <c r="X227" s="304">
        <f t="shared" si="51"/>
        <v>-8004539.7999999998</v>
      </c>
      <c r="Y227" s="304">
        <v>0</v>
      </c>
      <c r="Z227" s="304">
        <v>0</v>
      </c>
      <c r="AA227" s="305">
        <f t="shared" si="52"/>
        <v>-8004539.7999999998</v>
      </c>
    </row>
    <row r="228" spans="1:27" ht="20" hidden="1" customHeight="1" x14ac:dyDescent="0.3">
      <c r="A228" s="19">
        <v>1298</v>
      </c>
      <c r="B228" s="19" t="s">
        <v>401</v>
      </c>
      <c r="C228" s="19" t="s">
        <v>411</v>
      </c>
      <c r="D228" s="78">
        <v>604576.54</v>
      </c>
      <c r="E228" s="79">
        <v>572007.15</v>
      </c>
      <c r="F228" s="78">
        <v>0</v>
      </c>
      <c r="G228" s="79">
        <v>11502.7</v>
      </c>
      <c r="H228" s="78">
        <v>0</v>
      </c>
      <c r="I228" s="78">
        <f t="shared" si="46"/>
        <v>560504.45000000007</v>
      </c>
      <c r="J228" s="78">
        <v>0</v>
      </c>
      <c r="K228" s="78">
        <v>0</v>
      </c>
      <c r="L228" s="78">
        <v>0</v>
      </c>
      <c r="M228" s="78">
        <f t="shared" si="47"/>
        <v>0</v>
      </c>
      <c r="N228" s="78">
        <v>0</v>
      </c>
      <c r="O228" s="78">
        <v>0</v>
      </c>
      <c r="P228" s="78">
        <v>0</v>
      </c>
      <c r="Q228" s="78">
        <v>0</v>
      </c>
      <c r="R228" s="78">
        <f t="shared" si="48"/>
        <v>0</v>
      </c>
      <c r="S228" s="78">
        <f t="shared" si="49"/>
        <v>44072.089999999967</v>
      </c>
      <c r="T228" s="78"/>
      <c r="U228" s="78"/>
      <c r="V228" s="78">
        <f t="shared" si="50"/>
        <v>44072.089999999967</v>
      </c>
      <c r="W228" s="78"/>
      <c r="X228" s="304">
        <f t="shared" si="51"/>
        <v>44072.089999999967</v>
      </c>
      <c r="Y228" s="304">
        <v>15878.6</v>
      </c>
      <c r="Z228" s="304">
        <v>0</v>
      </c>
      <c r="AA228" s="305">
        <f t="shared" si="52"/>
        <v>59950.689999999966</v>
      </c>
    </row>
    <row r="229" spans="1:27" ht="20" hidden="1" customHeight="1" x14ac:dyDescent="0.3">
      <c r="A229" s="19">
        <v>2338</v>
      </c>
      <c r="B229" s="19" t="s">
        <v>401</v>
      </c>
      <c r="C229" s="19" t="s">
        <v>225</v>
      </c>
      <c r="D229" s="78">
        <v>354090.4</v>
      </c>
      <c r="E229" s="78">
        <v>257089.38</v>
      </c>
      <c r="F229" s="78">
        <v>0</v>
      </c>
      <c r="G229" s="78">
        <v>0</v>
      </c>
      <c r="H229" s="78">
        <v>6374.13</v>
      </c>
      <c r="I229" s="78">
        <f t="shared" si="46"/>
        <v>250715.25</v>
      </c>
      <c r="J229" s="78">
        <v>0</v>
      </c>
      <c r="K229" s="78">
        <v>0</v>
      </c>
      <c r="L229" s="78">
        <v>0</v>
      </c>
      <c r="M229" s="78">
        <f t="shared" si="47"/>
        <v>0</v>
      </c>
      <c r="N229" s="78">
        <v>0</v>
      </c>
      <c r="O229" s="78">
        <v>0</v>
      </c>
      <c r="P229" s="78">
        <v>0</v>
      </c>
      <c r="Q229" s="78">
        <v>0</v>
      </c>
      <c r="R229" s="78">
        <f t="shared" si="48"/>
        <v>0</v>
      </c>
      <c r="S229" s="78">
        <f t="shared" si="49"/>
        <v>103375.15000000002</v>
      </c>
      <c r="T229" s="78">
        <v>0</v>
      </c>
      <c r="U229" s="78">
        <v>0</v>
      </c>
      <c r="V229" s="78">
        <f t="shared" si="50"/>
        <v>103375.15000000002</v>
      </c>
      <c r="W229" s="78">
        <v>0</v>
      </c>
      <c r="X229" s="304">
        <f t="shared" si="51"/>
        <v>103375.15000000002</v>
      </c>
      <c r="Y229" s="304">
        <v>0</v>
      </c>
      <c r="Z229" s="304">
        <v>0</v>
      </c>
      <c r="AA229" s="305">
        <f t="shared" si="52"/>
        <v>103375.15000000002</v>
      </c>
    </row>
    <row r="230" spans="1:27" ht="20" hidden="1" customHeight="1" x14ac:dyDescent="0.3">
      <c r="A230" s="19">
        <v>1278</v>
      </c>
      <c r="B230" s="19" t="s">
        <v>401</v>
      </c>
      <c r="C230" s="19" t="s">
        <v>412</v>
      </c>
      <c r="D230" s="78">
        <v>604576.55000000005</v>
      </c>
      <c r="E230" s="78">
        <v>468822.4</v>
      </c>
      <c r="F230" s="78">
        <v>0</v>
      </c>
      <c r="G230" s="78">
        <v>0</v>
      </c>
      <c r="H230" s="78">
        <v>11097.82</v>
      </c>
      <c r="I230" s="78">
        <v>457724.58</v>
      </c>
      <c r="J230" s="78">
        <v>51639.87</v>
      </c>
      <c r="K230" s="78">
        <v>0</v>
      </c>
      <c r="L230" s="78">
        <v>0</v>
      </c>
      <c r="M230" s="78">
        <v>51639.87</v>
      </c>
      <c r="N230" s="78">
        <v>0</v>
      </c>
      <c r="O230" s="78">
        <v>0</v>
      </c>
      <c r="P230" s="78">
        <v>0</v>
      </c>
      <c r="Q230" s="78">
        <v>0</v>
      </c>
      <c r="R230" s="78">
        <v>0</v>
      </c>
      <c r="S230" s="78">
        <v>95212.100000000035</v>
      </c>
      <c r="T230" s="78">
        <v>0</v>
      </c>
      <c r="U230" s="78">
        <v>0</v>
      </c>
      <c r="V230" s="78">
        <v>95212.100000000035</v>
      </c>
      <c r="W230" s="78">
        <v>0</v>
      </c>
      <c r="X230" s="304">
        <f t="shared" si="51"/>
        <v>95212.100000000035</v>
      </c>
      <c r="Y230" s="304">
        <v>0</v>
      </c>
      <c r="Z230" s="304">
        <v>0</v>
      </c>
      <c r="AA230" s="305">
        <f t="shared" si="52"/>
        <v>95212.100000000035</v>
      </c>
    </row>
    <row r="231" spans="1:27" ht="20" hidden="1" customHeight="1" x14ac:dyDescent="0.3">
      <c r="A231" s="19">
        <v>1926</v>
      </c>
      <c r="B231" s="19" t="s">
        <v>413</v>
      </c>
      <c r="C231" s="19" t="s">
        <v>182</v>
      </c>
      <c r="D231" s="20" t="s">
        <v>1390</v>
      </c>
      <c r="E231" s="426" t="s">
        <v>1391</v>
      </c>
      <c r="F231" s="426" t="s">
        <v>1133</v>
      </c>
      <c r="G231" s="426" t="s">
        <v>1127</v>
      </c>
      <c r="H231" s="426" t="s">
        <v>1392</v>
      </c>
      <c r="I231" s="426" t="s">
        <v>1393</v>
      </c>
      <c r="J231" s="426" t="s">
        <v>1129</v>
      </c>
      <c r="K231" s="426" t="s">
        <v>1394</v>
      </c>
      <c r="L231" s="426" t="s">
        <v>1128</v>
      </c>
      <c r="M231" s="426" t="s">
        <v>1395</v>
      </c>
      <c r="N231" s="426" t="s">
        <v>1137</v>
      </c>
      <c r="O231" s="426" t="s">
        <v>1129</v>
      </c>
      <c r="P231" s="426" t="s">
        <v>1130</v>
      </c>
      <c r="Q231" s="426" t="s">
        <v>1131</v>
      </c>
      <c r="R231" s="426" t="s">
        <v>1129</v>
      </c>
      <c r="S231" s="426" t="s">
        <v>1396</v>
      </c>
      <c r="T231" s="426" t="s">
        <v>264</v>
      </c>
      <c r="U231" s="426" t="s">
        <v>1133</v>
      </c>
      <c r="V231" s="426" t="s">
        <v>1397</v>
      </c>
      <c r="W231" s="426" t="s">
        <v>1398</v>
      </c>
      <c r="X231" s="426" t="s">
        <v>1399</v>
      </c>
      <c r="Y231" s="426" t="s">
        <v>1131</v>
      </c>
      <c r="Z231" s="426" t="s">
        <v>1128</v>
      </c>
      <c r="AA231" s="305" t="s">
        <v>1400</v>
      </c>
    </row>
    <row r="232" spans="1:27" ht="20" hidden="1" customHeight="1" x14ac:dyDescent="0.3">
      <c r="A232" s="19">
        <v>376</v>
      </c>
      <c r="B232" s="19" t="s">
        <v>413</v>
      </c>
      <c r="C232" s="19" t="s">
        <v>188</v>
      </c>
      <c r="D232" s="20" t="s">
        <v>1401</v>
      </c>
      <c r="E232" s="426" t="s">
        <v>1402</v>
      </c>
      <c r="F232" s="426" t="s">
        <v>1403</v>
      </c>
      <c r="G232" s="426" t="s">
        <v>1404</v>
      </c>
      <c r="H232" s="426" t="s">
        <v>1405</v>
      </c>
      <c r="I232" s="426" t="s">
        <v>1406</v>
      </c>
      <c r="J232" s="426" t="s">
        <v>1407</v>
      </c>
      <c r="K232" s="426" t="s">
        <v>1408</v>
      </c>
      <c r="L232" s="426" t="s">
        <v>1128</v>
      </c>
      <c r="M232" s="426" t="s">
        <v>1409</v>
      </c>
      <c r="N232" s="426" t="s">
        <v>1410</v>
      </c>
      <c r="O232" s="426" t="s">
        <v>1129</v>
      </c>
      <c r="P232" s="426" t="s">
        <v>1130</v>
      </c>
      <c r="Q232" s="426" t="s">
        <v>1131</v>
      </c>
      <c r="R232" s="426" t="s">
        <v>1129</v>
      </c>
      <c r="S232" s="426" t="s">
        <v>1411</v>
      </c>
      <c r="T232" s="426" t="s">
        <v>1127</v>
      </c>
      <c r="U232" s="426" t="s">
        <v>1133</v>
      </c>
      <c r="V232" s="426" t="s">
        <v>1412</v>
      </c>
      <c r="W232" s="426" t="s">
        <v>1413</v>
      </c>
      <c r="X232" s="426" t="s">
        <v>1414</v>
      </c>
      <c r="Y232" s="426" t="s">
        <v>1131</v>
      </c>
      <c r="Z232" s="426" t="s">
        <v>1128</v>
      </c>
      <c r="AA232" s="305" t="s">
        <v>1415</v>
      </c>
    </row>
    <row r="233" spans="1:27" ht="20" hidden="1" customHeight="1" x14ac:dyDescent="0.3">
      <c r="A233" s="19">
        <v>311</v>
      </c>
      <c r="B233" s="19" t="s">
        <v>413</v>
      </c>
      <c r="C233" s="19" t="s">
        <v>191</v>
      </c>
      <c r="D233" s="20" t="s">
        <v>1416</v>
      </c>
      <c r="E233" s="426" t="s">
        <v>1417</v>
      </c>
      <c r="F233" s="426" t="s">
        <v>1418</v>
      </c>
      <c r="G233" s="426" t="s">
        <v>1419</v>
      </c>
      <c r="H233" s="426" t="s">
        <v>1420</v>
      </c>
      <c r="I233" s="426" t="s">
        <v>1421</v>
      </c>
      <c r="J233" s="426" t="s">
        <v>1422</v>
      </c>
      <c r="K233" s="426" t="s">
        <v>1423</v>
      </c>
      <c r="L233" s="426" t="s">
        <v>1128</v>
      </c>
      <c r="M233" s="426" t="s">
        <v>1424</v>
      </c>
      <c r="N233" s="426" t="s">
        <v>1425</v>
      </c>
      <c r="O233" s="426" t="s">
        <v>1129</v>
      </c>
      <c r="P233" s="426" t="s">
        <v>1130</v>
      </c>
      <c r="Q233" s="426" t="s">
        <v>1131</v>
      </c>
      <c r="R233" s="426" t="s">
        <v>1129</v>
      </c>
      <c r="S233" s="426" t="s">
        <v>1426</v>
      </c>
      <c r="T233" s="426" t="s">
        <v>1127</v>
      </c>
      <c r="U233" s="426" t="s">
        <v>1427</v>
      </c>
      <c r="V233" s="426" t="s">
        <v>1428</v>
      </c>
      <c r="W233" s="426" t="s">
        <v>1429</v>
      </c>
      <c r="X233" s="426" t="s">
        <v>1430</v>
      </c>
      <c r="Y233" s="426" t="s">
        <v>1131</v>
      </c>
      <c r="Z233" s="426" t="s">
        <v>1128</v>
      </c>
      <c r="AA233" s="305" t="s">
        <v>1431</v>
      </c>
    </row>
    <row r="234" spans="1:27" ht="20" hidden="1" customHeight="1" x14ac:dyDescent="0.3">
      <c r="A234" s="19">
        <v>958</v>
      </c>
      <c r="B234" s="19" t="s">
        <v>413</v>
      </c>
      <c r="C234" s="19" t="s">
        <v>425</v>
      </c>
      <c r="D234" s="74" t="s">
        <v>1432</v>
      </c>
      <c r="E234" s="69" t="s">
        <v>1433</v>
      </c>
      <c r="F234" s="69" t="s">
        <v>1434</v>
      </c>
      <c r="G234" s="69" t="s">
        <v>1126</v>
      </c>
      <c r="H234" s="69" t="s">
        <v>1435</v>
      </c>
      <c r="I234" s="69" t="s">
        <v>1436</v>
      </c>
      <c r="J234" s="69" t="s">
        <v>1107</v>
      </c>
      <c r="K234" s="69" t="s">
        <v>1125</v>
      </c>
      <c r="L234" s="69" t="s">
        <v>1104</v>
      </c>
      <c r="M234" s="69" t="s">
        <v>1134</v>
      </c>
      <c r="N234" s="69" t="s">
        <v>1107</v>
      </c>
      <c r="O234" s="69" t="s">
        <v>1107</v>
      </c>
      <c r="P234" s="69" t="s">
        <v>1107</v>
      </c>
      <c r="Q234" s="69" t="s">
        <v>1107</v>
      </c>
      <c r="R234" s="69" t="s">
        <v>1107</v>
      </c>
      <c r="S234" s="210" t="s">
        <v>1437</v>
      </c>
      <c r="T234" s="69" t="s">
        <v>264</v>
      </c>
      <c r="U234" s="69" t="s">
        <v>1438</v>
      </c>
      <c r="V234" s="77" t="s">
        <v>1439</v>
      </c>
      <c r="W234" s="69" t="s">
        <v>1107</v>
      </c>
      <c r="X234" s="199" t="s">
        <v>1439</v>
      </c>
      <c r="Y234" s="4"/>
      <c r="Z234" s="4"/>
      <c r="AA234" s="4"/>
    </row>
    <row r="235" spans="1:27" ht="20" hidden="1" customHeight="1" x14ac:dyDescent="0.3">
      <c r="A235" s="19">
        <v>798</v>
      </c>
      <c r="B235" s="19" t="s">
        <v>413</v>
      </c>
      <c r="C235" s="19" t="s">
        <v>429</v>
      </c>
      <c r="D235" s="74" t="s">
        <v>1440</v>
      </c>
      <c r="E235" s="69" t="s">
        <v>1441</v>
      </c>
      <c r="F235" s="69" t="s">
        <v>1442</v>
      </c>
      <c r="G235" s="69" t="s">
        <v>1443</v>
      </c>
      <c r="H235" s="69" t="s">
        <v>1444</v>
      </c>
      <c r="I235" s="69" t="s">
        <v>1445</v>
      </c>
      <c r="J235" s="69" t="s">
        <v>1446</v>
      </c>
      <c r="K235" s="69" t="s">
        <v>1125</v>
      </c>
      <c r="L235" s="69" t="s">
        <v>1104</v>
      </c>
      <c r="M235" s="69" t="s">
        <v>1447</v>
      </c>
      <c r="N235" s="69" t="s">
        <v>1107</v>
      </c>
      <c r="O235" s="69" t="s">
        <v>1107</v>
      </c>
      <c r="P235" s="69" t="s">
        <v>1107</v>
      </c>
      <c r="Q235" s="69" t="s">
        <v>1107</v>
      </c>
      <c r="R235" s="69" t="s">
        <v>1107</v>
      </c>
      <c r="S235" s="210" t="s">
        <v>1448</v>
      </c>
      <c r="T235" s="69" t="s">
        <v>264</v>
      </c>
      <c r="U235" s="69" t="s">
        <v>1449</v>
      </c>
      <c r="V235" s="77" t="s">
        <v>1450</v>
      </c>
      <c r="W235" s="69" t="s">
        <v>1107</v>
      </c>
      <c r="X235" s="199" t="s">
        <v>1450</v>
      </c>
      <c r="Y235" s="4"/>
      <c r="Z235" s="4"/>
      <c r="AA235" s="4"/>
    </row>
    <row r="236" spans="1:27" ht="20" hidden="1" customHeight="1" x14ac:dyDescent="0.3">
      <c r="A236" s="19">
        <v>514</v>
      </c>
      <c r="B236" s="19" t="s">
        <v>413</v>
      </c>
      <c r="C236" s="19" t="s">
        <v>198</v>
      </c>
      <c r="D236" s="63" t="s">
        <v>1451</v>
      </c>
      <c r="E236" s="62" t="s">
        <v>1452</v>
      </c>
      <c r="F236" s="62" t="s">
        <v>1453</v>
      </c>
      <c r="G236" s="62" t="s">
        <v>1127</v>
      </c>
      <c r="H236" s="62" t="s">
        <v>1454</v>
      </c>
      <c r="I236" s="62" t="s">
        <v>1455</v>
      </c>
      <c r="J236" s="62" t="s">
        <v>1456</v>
      </c>
      <c r="K236" s="62" t="s">
        <v>1457</v>
      </c>
      <c r="L236" s="62" t="s">
        <v>1128</v>
      </c>
      <c r="M236" s="62" t="s">
        <v>1458</v>
      </c>
      <c r="N236" s="62" t="s">
        <v>1137</v>
      </c>
      <c r="O236" s="62" t="s">
        <v>1129</v>
      </c>
      <c r="P236" s="62" t="s">
        <v>1130</v>
      </c>
      <c r="Q236" s="62" t="s">
        <v>1131</v>
      </c>
      <c r="R236" s="62" t="s">
        <v>1129</v>
      </c>
      <c r="S236" s="427" t="s">
        <v>1459</v>
      </c>
      <c r="T236" s="62" t="s">
        <v>1460</v>
      </c>
      <c r="U236" s="62" t="s">
        <v>1133</v>
      </c>
      <c r="V236" s="428" t="s">
        <v>1461</v>
      </c>
      <c r="W236" s="68" t="s">
        <v>1462</v>
      </c>
      <c r="X236" s="428" t="s">
        <v>1463</v>
      </c>
      <c r="Y236" s="62" t="s">
        <v>1131</v>
      </c>
      <c r="Z236" s="62" t="s">
        <v>1128</v>
      </c>
      <c r="AA236" s="428" t="s">
        <v>1464</v>
      </c>
    </row>
    <row r="237" spans="1:27" ht="20" hidden="1" customHeight="1" x14ac:dyDescent="0.3">
      <c r="A237" s="19">
        <v>116</v>
      </c>
      <c r="B237" s="19" t="s">
        <v>413</v>
      </c>
      <c r="C237" s="19" t="s">
        <v>201</v>
      </c>
      <c r="D237" s="72" t="s">
        <v>1465</v>
      </c>
      <c r="E237" s="64" t="s">
        <v>1466</v>
      </c>
      <c r="F237" s="64" t="s">
        <v>1467</v>
      </c>
      <c r="G237" s="64" t="s">
        <v>1127</v>
      </c>
      <c r="H237" s="64" t="s">
        <v>1468</v>
      </c>
      <c r="I237" s="64" t="s">
        <v>1469</v>
      </c>
      <c r="J237" s="64" t="s">
        <v>1129</v>
      </c>
      <c r="K237" s="64" t="s">
        <v>1128</v>
      </c>
      <c r="L237" s="64" t="s">
        <v>1128</v>
      </c>
      <c r="M237" s="64" t="s">
        <v>1136</v>
      </c>
      <c r="N237" s="64" t="s">
        <v>1470</v>
      </c>
      <c r="O237" s="64" t="s">
        <v>1129</v>
      </c>
      <c r="P237" s="64" t="s">
        <v>1130</v>
      </c>
      <c r="Q237" s="64" t="s">
        <v>1131</v>
      </c>
      <c r="R237" s="64" t="s">
        <v>1129</v>
      </c>
      <c r="S237" s="429" t="s">
        <v>1471</v>
      </c>
      <c r="T237" s="64" t="s">
        <v>1127</v>
      </c>
      <c r="U237" s="64" t="s">
        <v>1472</v>
      </c>
      <c r="V237" s="430" t="s">
        <v>1473</v>
      </c>
      <c r="W237" s="70" t="s">
        <v>1474</v>
      </c>
      <c r="X237" s="430" t="s">
        <v>1475</v>
      </c>
      <c r="Y237" s="64" t="s">
        <v>1476</v>
      </c>
      <c r="Z237" s="64" t="s">
        <v>1128</v>
      </c>
      <c r="AA237" s="430" t="s">
        <v>1477</v>
      </c>
    </row>
    <row r="238" spans="1:27" ht="20" hidden="1" customHeight="1" x14ac:dyDescent="0.3">
      <c r="A238" s="19">
        <v>181</v>
      </c>
      <c r="B238" s="19" t="s">
        <v>413</v>
      </c>
      <c r="C238" s="19" t="s">
        <v>206</v>
      </c>
      <c r="D238" s="74" t="s">
        <v>1478</v>
      </c>
      <c r="E238" s="69" t="s">
        <v>1479</v>
      </c>
      <c r="F238" s="69" t="s">
        <v>1480</v>
      </c>
      <c r="G238" s="69" t="s">
        <v>1126</v>
      </c>
      <c r="H238" s="69" t="s">
        <v>1481</v>
      </c>
      <c r="I238" s="69" t="s">
        <v>1482</v>
      </c>
      <c r="J238" s="69" t="s">
        <v>1483</v>
      </c>
      <c r="K238" s="69" t="s">
        <v>1125</v>
      </c>
      <c r="L238" s="69" t="s">
        <v>1104</v>
      </c>
      <c r="M238" s="69" t="s">
        <v>1484</v>
      </c>
      <c r="N238" s="69" t="s">
        <v>1107</v>
      </c>
      <c r="O238" s="69" t="s">
        <v>1107</v>
      </c>
      <c r="P238" s="69" t="s">
        <v>1107</v>
      </c>
      <c r="Q238" s="69" t="s">
        <v>1107</v>
      </c>
      <c r="R238" s="69" t="s">
        <v>1107</v>
      </c>
      <c r="S238" s="210" t="s">
        <v>1485</v>
      </c>
      <c r="T238" s="69" t="s">
        <v>264</v>
      </c>
      <c r="U238" s="69" t="s">
        <v>1107</v>
      </c>
      <c r="V238" s="69" t="s">
        <v>1485</v>
      </c>
      <c r="W238" s="69" t="s">
        <v>1486</v>
      </c>
      <c r="X238" s="197" t="s">
        <v>1487</v>
      </c>
      <c r="Y238" s="4"/>
      <c r="Z238" s="4"/>
      <c r="AA238" s="4"/>
    </row>
    <row r="239" spans="1:27" ht="20" hidden="1" customHeight="1" x14ac:dyDescent="0.3">
      <c r="A239" s="19">
        <v>1419</v>
      </c>
      <c r="B239" s="19" t="s">
        <v>413</v>
      </c>
      <c r="C239" s="19" t="s">
        <v>209</v>
      </c>
      <c r="D239" s="63" t="s">
        <v>1488</v>
      </c>
      <c r="E239" s="62" t="s">
        <v>1489</v>
      </c>
      <c r="F239" s="62" t="s">
        <v>1133</v>
      </c>
      <c r="G239" s="62" t="s">
        <v>1127</v>
      </c>
      <c r="H239" s="62" t="s">
        <v>1135</v>
      </c>
      <c r="I239" s="62" t="s">
        <v>1490</v>
      </c>
      <c r="J239" s="62" t="s">
        <v>1491</v>
      </c>
      <c r="K239" s="62" t="s">
        <v>1492</v>
      </c>
      <c r="L239" s="62" t="s">
        <v>1128</v>
      </c>
      <c r="M239" s="64" t="s">
        <v>1493</v>
      </c>
      <c r="N239" s="62" t="s">
        <v>1137</v>
      </c>
      <c r="O239" s="62" t="s">
        <v>1129</v>
      </c>
      <c r="P239" s="62" t="s">
        <v>1130</v>
      </c>
      <c r="Q239" s="62" t="s">
        <v>1131</v>
      </c>
      <c r="R239" s="62" t="s">
        <v>1129</v>
      </c>
      <c r="S239" s="431" t="s">
        <v>1494</v>
      </c>
      <c r="T239" s="62" t="s">
        <v>264</v>
      </c>
      <c r="U239" s="62" t="s">
        <v>1133</v>
      </c>
      <c r="V239" s="62" t="s">
        <v>1495</v>
      </c>
      <c r="W239" s="68" t="s">
        <v>1496</v>
      </c>
      <c r="X239" s="62" t="s">
        <v>1497</v>
      </c>
      <c r="Y239" s="62" t="s">
        <v>1131</v>
      </c>
      <c r="Z239" s="62" t="s">
        <v>1128</v>
      </c>
      <c r="AA239" s="62" t="s">
        <v>1498</v>
      </c>
    </row>
    <row r="240" spans="1:27" ht="20" hidden="1" customHeight="1" x14ac:dyDescent="0.3">
      <c r="A240" s="19">
        <v>449</v>
      </c>
      <c r="B240" s="19" t="s">
        <v>413</v>
      </c>
      <c r="C240" s="19" t="s">
        <v>216</v>
      </c>
      <c r="D240" s="72" t="s">
        <v>1499</v>
      </c>
      <c r="E240" s="64" t="s">
        <v>1500</v>
      </c>
      <c r="F240" s="64" t="s">
        <v>1133</v>
      </c>
      <c r="G240" s="64" t="s">
        <v>1127</v>
      </c>
      <c r="H240" s="64" t="s">
        <v>1501</v>
      </c>
      <c r="I240" s="64" t="s">
        <v>1502</v>
      </c>
      <c r="J240" s="64" t="s">
        <v>1129</v>
      </c>
      <c r="K240" s="64" t="s">
        <v>1128</v>
      </c>
      <c r="L240" s="64" t="s">
        <v>1128</v>
      </c>
      <c r="M240" s="64" t="s">
        <v>1136</v>
      </c>
      <c r="N240" s="64" t="s">
        <v>1137</v>
      </c>
      <c r="O240" s="64" t="s">
        <v>1129</v>
      </c>
      <c r="P240" s="64" t="s">
        <v>1130</v>
      </c>
      <c r="Q240" s="64" t="s">
        <v>1131</v>
      </c>
      <c r="R240" s="64" t="s">
        <v>1129</v>
      </c>
      <c r="S240" s="432" t="s">
        <v>1503</v>
      </c>
      <c r="T240" s="64" t="s">
        <v>1127</v>
      </c>
      <c r="U240" s="64" t="s">
        <v>1504</v>
      </c>
      <c r="V240" s="64" t="s">
        <v>1505</v>
      </c>
      <c r="W240" s="70" t="s">
        <v>1506</v>
      </c>
      <c r="X240" s="64" t="s">
        <v>1507</v>
      </c>
      <c r="Y240" s="64" t="s">
        <v>1508</v>
      </c>
      <c r="Z240" s="64" t="s">
        <v>1128</v>
      </c>
      <c r="AA240" s="64" t="s">
        <v>1509</v>
      </c>
    </row>
    <row r="241" spans="1:34" ht="20" hidden="1" customHeight="1" x14ac:dyDescent="0.3">
      <c r="A241" s="19">
        <v>246</v>
      </c>
      <c r="B241" s="19" t="s">
        <v>413</v>
      </c>
      <c r="C241" s="19" t="s">
        <v>219</v>
      </c>
      <c r="D241" s="74" t="s">
        <v>1510</v>
      </c>
      <c r="E241" s="69" t="s">
        <v>1511</v>
      </c>
      <c r="F241" s="69" t="s">
        <v>1512</v>
      </c>
      <c r="G241" s="69" t="s">
        <v>1126</v>
      </c>
      <c r="H241" s="69" t="s">
        <v>1138</v>
      </c>
      <c r="I241" s="69" t="s">
        <v>1513</v>
      </c>
      <c r="J241" s="69" t="s">
        <v>1107</v>
      </c>
      <c r="K241" s="69" t="s">
        <v>1125</v>
      </c>
      <c r="L241" s="69" t="s">
        <v>1104</v>
      </c>
      <c r="M241" s="69" t="s">
        <v>1134</v>
      </c>
      <c r="N241" s="69" t="s">
        <v>1107</v>
      </c>
      <c r="O241" s="69" t="s">
        <v>1107</v>
      </c>
      <c r="P241" s="69" t="s">
        <v>1107</v>
      </c>
      <c r="Q241" s="69" t="s">
        <v>1107</v>
      </c>
      <c r="R241" s="69" t="s">
        <v>1107</v>
      </c>
      <c r="S241" s="433" t="s">
        <v>1514</v>
      </c>
      <c r="T241" s="69" t="s">
        <v>264</v>
      </c>
      <c r="U241" s="69" t="s">
        <v>1107</v>
      </c>
      <c r="V241" s="77" t="s">
        <v>1514</v>
      </c>
      <c r="W241" s="69" t="s">
        <v>1107</v>
      </c>
      <c r="X241" s="199" t="s">
        <v>1514</v>
      </c>
      <c r="Y241" s="4"/>
      <c r="Z241" s="4"/>
      <c r="AA241" s="4"/>
    </row>
    <row r="242" spans="1:34" ht="20" hidden="1" customHeight="1" x14ac:dyDescent="0.3">
      <c r="A242" s="19">
        <v>1958</v>
      </c>
      <c r="B242" s="19" t="s">
        <v>413</v>
      </c>
      <c r="C242" s="19" t="s">
        <v>225</v>
      </c>
      <c r="D242" s="72" t="s">
        <v>1515</v>
      </c>
      <c r="E242" s="64" t="s">
        <v>1516</v>
      </c>
      <c r="F242" s="64" t="s">
        <v>1133</v>
      </c>
      <c r="G242" s="64" t="s">
        <v>1127</v>
      </c>
      <c r="H242" s="64" t="s">
        <v>1135</v>
      </c>
      <c r="I242" s="64" t="s">
        <v>1517</v>
      </c>
      <c r="J242" s="64" t="s">
        <v>1518</v>
      </c>
      <c r="K242" s="64" t="s">
        <v>1128</v>
      </c>
      <c r="L242" s="64" t="s">
        <v>1128</v>
      </c>
      <c r="M242" s="64" t="s">
        <v>1519</v>
      </c>
      <c r="N242" s="64" t="s">
        <v>1137</v>
      </c>
      <c r="O242" s="64" t="s">
        <v>1129</v>
      </c>
      <c r="P242" s="64" t="s">
        <v>1130</v>
      </c>
      <c r="Q242" s="64" t="s">
        <v>1131</v>
      </c>
      <c r="R242" s="64" t="s">
        <v>1129</v>
      </c>
      <c r="S242" s="432" t="s">
        <v>1520</v>
      </c>
      <c r="T242" s="64" t="s">
        <v>264</v>
      </c>
      <c r="U242" s="64" t="s">
        <v>1133</v>
      </c>
      <c r="V242" s="64" t="s">
        <v>1521</v>
      </c>
      <c r="W242" s="70" t="s">
        <v>1129</v>
      </c>
      <c r="X242" s="64" t="s">
        <v>1522</v>
      </c>
      <c r="Y242" s="64" t="s">
        <v>1523</v>
      </c>
      <c r="Z242" s="64" t="s">
        <v>1128</v>
      </c>
      <c r="AA242" s="62" t="s">
        <v>1524</v>
      </c>
    </row>
    <row r="243" spans="1:34" ht="20" hidden="1" customHeight="1" x14ac:dyDescent="0.3">
      <c r="A243" s="19">
        <v>938</v>
      </c>
      <c r="B243" s="19" t="s">
        <v>413</v>
      </c>
      <c r="C243" s="19" t="s">
        <v>446</v>
      </c>
      <c r="D243" s="72" t="s">
        <v>1525</v>
      </c>
      <c r="E243" s="64" t="s">
        <v>1526</v>
      </c>
      <c r="F243" s="64" t="s">
        <v>1527</v>
      </c>
      <c r="G243" s="64" t="s">
        <v>1528</v>
      </c>
      <c r="H243" s="64" t="s">
        <v>1529</v>
      </c>
      <c r="I243" s="64" t="s">
        <v>1530</v>
      </c>
      <c r="J243" s="64" t="s">
        <v>1129</v>
      </c>
      <c r="K243" s="64" t="s">
        <v>1128</v>
      </c>
      <c r="L243" s="64" t="s">
        <v>1128</v>
      </c>
      <c r="M243" s="64" t="s">
        <v>1136</v>
      </c>
      <c r="N243" s="64" t="s">
        <v>1137</v>
      </c>
      <c r="O243" s="64" t="s">
        <v>1129</v>
      </c>
      <c r="P243" s="64" t="s">
        <v>1130</v>
      </c>
      <c r="Q243" s="64" t="s">
        <v>1131</v>
      </c>
      <c r="R243" s="64" t="s">
        <v>1129</v>
      </c>
      <c r="S243" s="432" t="s">
        <v>1531</v>
      </c>
      <c r="T243" s="64" t="s">
        <v>1532</v>
      </c>
      <c r="U243" s="64" t="s">
        <v>1533</v>
      </c>
      <c r="V243" s="430" t="s">
        <v>1534</v>
      </c>
      <c r="W243" s="70" t="s">
        <v>1129</v>
      </c>
      <c r="X243" s="430" t="s">
        <v>1534</v>
      </c>
      <c r="Y243" s="64" t="s">
        <v>1131</v>
      </c>
      <c r="Z243" s="64" t="s">
        <v>1128</v>
      </c>
      <c r="AA243" s="430" t="s">
        <v>1535</v>
      </c>
    </row>
    <row r="244" spans="1:34" ht="20" hidden="1" customHeight="1" x14ac:dyDescent="0.3">
      <c r="A244" s="19">
        <v>1928</v>
      </c>
      <c r="B244" s="19" t="s">
        <v>449</v>
      </c>
      <c r="C244" s="19" t="s">
        <v>182</v>
      </c>
      <c r="D244" s="20">
        <v>600708.34</v>
      </c>
      <c r="E244" s="20">
        <v>279097.78999999998</v>
      </c>
      <c r="F244" s="20">
        <v>0</v>
      </c>
      <c r="G244" s="20">
        <v>0</v>
      </c>
      <c r="H244" s="20">
        <v>0</v>
      </c>
      <c r="I244" s="20">
        <f t="shared" ref="I244:I249" si="54">E244-F244-G244-H244</f>
        <v>279097.78999999998</v>
      </c>
      <c r="J244" s="20">
        <v>0</v>
      </c>
      <c r="K244" s="20">
        <v>322346.51</v>
      </c>
      <c r="L244" s="20">
        <v>0</v>
      </c>
      <c r="M244" s="20">
        <f t="shared" ref="M244:M249" si="55">J244+K244+L244</f>
        <v>322346.51</v>
      </c>
      <c r="N244" s="20">
        <v>0</v>
      </c>
      <c r="O244" s="20">
        <v>0</v>
      </c>
      <c r="P244" s="20">
        <v>0</v>
      </c>
      <c r="Q244" s="20">
        <v>0</v>
      </c>
      <c r="R244" s="20">
        <f t="shared" ref="R244:R249" si="56">O244+P244+Q244</f>
        <v>0</v>
      </c>
      <c r="S244" s="20">
        <f t="shared" ref="S244:S249" si="57">D244-I244-M244-N244-R244</f>
        <v>-735.96000000002095</v>
      </c>
      <c r="T244" s="20"/>
      <c r="U244" s="20"/>
      <c r="V244" s="20">
        <f t="shared" ref="V244:V249" si="58">+S244+T244-U244</f>
        <v>-735.96000000002095</v>
      </c>
      <c r="W244" s="20"/>
      <c r="X244" s="190"/>
      <c r="Y244" s="4"/>
      <c r="Z244" s="4"/>
      <c r="AA244" s="4"/>
    </row>
    <row r="245" spans="1:34" ht="20" hidden="1" customHeight="1" x14ac:dyDescent="0.3">
      <c r="A245" s="19">
        <v>377</v>
      </c>
      <c r="B245" s="19" t="s">
        <v>449</v>
      </c>
      <c r="C245" s="19" t="s">
        <v>188</v>
      </c>
      <c r="D245" s="80">
        <v>39430125.810000002</v>
      </c>
      <c r="E245" s="20">
        <v>35223697.719999999</v>
      </c>
      <c r="F245" s="20">
        <v>8937.9599999999991</v>
      </c>
      <c r="G245" s="20">
        <v>0</v>
      </c>
      <c r="H245" s="20">
        <v>0</v>
      </c>
      <c r="I245" s="20">
        <f>E245-F245-G245-H245</f>
        <v>35214759.759999998</v>
      </c>
      <c r="J245" s="20">
        <v>2071099.16</v>
      </c>
      <c r="K245" s="20">
        <v>0</v>
      </c>
      <c r="L245" s="20">
        <v>0</v>
      </c>
      <c r="M245" s="20">
        <f>SUM(J245:L245)</f>
        <v>2071099.16</v>
      </c>
      <c r="N245" s="20">
        <v>81159922.819999993</v>
      </c>
      <c r="O245" s="20">
        <v>0</v>
      </c>
      <c r="P245" s="20">
        <v>0</v>
      </c>
      <c r="Q245" s="20">
        <v>0</v>
      </c>
      <c r="R245" s="20">
        <f>SUM(O245:Q245)</f>
        <v>0</v>
      </c>
      <c r="S245" s="20">
        <f>+D245-I245-M245-N245-R245</f>
        <v>-79015655.929999992</v>
      </c>
      <c r="T245" s="20">
        <v>0</v>
      </c>
      <c r="U245" s="20">
        <v>0</v>
      </c>
      <c r="V245" s="20">
        <f>+S245+T245-U245</f>
        <v>-79015655.929999992</v>
      </c>
      <c r="W245" s="20">
        <v>47533830</v>
      </c>
      <c r="X245" s="20">
        <f>+V245+W245</f>
        <v>-31481825.929999992</v>
      </c>
      <c r="Y245" s="20">
        <v>336957.61</v>
      </c>
      <c r="Z245" s="20">
        <v>33626092.819999993</v>
      </c>
      <c r="AA245" s="20">
        <f>Y245+Z245</f>
        <v>33963050.429999992</v>
      </c>
    </row>
    <row r="246" spans="1:34" ht="20" hidden="1" customHeight="1" x14ac:dyDescent="0.3">
      <c r="A246" s="19">
        <v>312</v>
      </c>
      <c r="B246" s="19" t="s">
        <v>449</v>
      </c>
      <c r="C246" s="19" t="s">
        <v>191</v>
      </c>
      <c r="D246" s="80">
        <v>29400746.59</v>
      </c>
      <c r="E246" s="80">
        <v>25983512.260000002</v>
      </c>
      <c r="F246" s="80">
        <v>166247.60999999999</v>
      </c>
      <c r="G246" s="80">
        <v>0</v>
      </c>
      <c r="H246" s="80">
        <v>0</v>
      </c>
      <c r="I246" s="80">
        <f>+E246-F246-G246-H246</f>
        <v>25817264.650000002</v>
      </c>
      <c r="J246" s="80">
        <v>712233.89</v>
      </c>
      <c r="K246" s="20">
        <v>0</v>
      </c>
      <c r="L246" s="20">
        <v>0</v>
      </c>
      <c r="M246" s="20">
        <f>SUM(J246:L246)</f>
        <v>712233.89</v>
      </c>
      <c r="N246" s="80">
        <v>6426217.8700000001</v>
      </c>
      <c r="O246" s="20">
        <v>0</v>
      </c>
      <c r="P246" s="20">
        <v>0</v>
      </c>
      <c r="Q246" s="20">
        <v>0</v>
      </c>
      <c r="R246" s="20">
        <f>SUM(O246:Q246)</f>
        <v>0</v>
      </c>
      <c r="S246" s="20">
        <f>+D246-I246-M246-N246-R246</f>
        <v>-3554969.8200000026</v>
      </c>
      <c r="T246" s="20">
        <v>0</v>
      </c>
      <c r="U246" s="80">
        <v>5548408.6600000001</v>
      </c>
      <c r="V246" s="20">
        <f>+S246+T246-U246</f>
        <v>-9103378.4800000023</v>
      </c>
      <c r="W246" s="20">
        <v>0</v>
      </c>
      <c r="X246" s="20">
        <f>+V246+W246</f>
        <v>-9103378.4800000023</v>
      </c>
      <c r="Y246" s="20">
        <v>0</v>
      </c>
      <c r="Z246" s="20">
        <v>0</v>
      </c>
      <c r="AA246" s="20">
        <f>X246+Y246+Z246</f>
        <v>-9103378.4800000023</v>
      </c>
    </row>
    <row r="247" spans="1:34" ht="20" hidden="1" customHeight="1" x14ac:dyDescent="0.3">
      <c r="A247" s="19">
        <v>739</v>
      </c>
      <c r="B247" s="19" t="s">
        <v>449</v>
      </c>
      <c r="C247" s="19" t="s">
        <v>452</v>
      </c>
      <c r="D247" s="289">
        <v>15474269.880000001</v>
      </c>
      <c r="E247" s="289">
        <v>15401994.01</v>
      </c>
      <c r="F247" s="289">
        <v>449928.61</v>
      </c>
      <c r="G247" s="289">
        <v>0</v>
      </c>
      <c r="H247" s="289">
        <v>0</v>
      </c>
      <c r="I247" s="289">
        <f>+E247-F247-G247-H247</f>
        <v>14952065.4</v>
      </c>
      <c r="J247" s="289">
        <v>380503</v>
      </c>
      <c r="K247" s="289">
        <v>0</v>
      </c>
      <c r="L247" s="289">
        <v>0</v>
      </c>
      <c r="M247" s="289">
        <f>+J247+K247+L247</f>
        <v>380503</v>
      </c>
      <c r="N247" s="289">
        <v>0</v>
      </c>
      <c r="O247" s="289">
        <v>0</v>
      </c>
      <c r="P247" s="289">
        <v>0</v>
      </c>
      <c r="Q247" s="289">
        <v>0</v>
      </c>
      <c r="R247" s="289">
        <v>0</v>
      </c>
      <c r="S247" s="289">
        <f>+D247-I247-M247-N247-R247</f>
        <v>141701.48000000045</v>
      </c>
      <c r="T247" s="289"/>
      <c r="U247" s="290">
        <v>7243484.0999999996</v>
      </c>
      <c r="V247" s="289">
        <f>+S247+T247-U247</f>
        <v>-7101782.6199999992</v>
      </c>
      <c r="W247" s="289">
        <v>0</v>
      </c>
      <c r="X247" s="289">
        <f>+V247+W247</f>
        <v>-7101782.6199999992</v>
      </c>
      <c r="Y247" s="20">
        <v>0</v>
      </c>
      <c r="Z247" s="20"/>
      <c r="AA247" s="289">
        <f>X247+Y247+Z247</f>
        <v>-7101782.6199999992</v>
      </c>
    </row>
    <row r="248" spans="1:34" ht="20" hidden="1" customHeight="1" x14ac:dyDescent="0.3">
      <c r="A248" s="19">
        <v>515</v>
      </c>
      <c r="B248" s="19" t="s">
        <v>449</v>
      </c>
      <c r="C248" s="19" t="s">
        <v>198</v>
      </c>
      <c r="D248" s="20">
        <v>61686153.850000001</v>
      </c>
      <c r="E248" s="20">
        <v>67376783.660000011</v>
      </c>
      <c r="F248" s="20">
        <v>4496128.2699999996</v>
      </c>
      <c r="G248" s="20">
        <v>0</v>
      </c>
      <c r="H248" s="20">
        <v>0</v>
      </c>
      <c r="I248" s="20">
        <f>E248-F248-G248-H248</f>
        <v>62880655.390000015</v>
      </c>
      <c r="J248" s="20">
        <v>2983360.59</v>
      </c>
      <c r="K248" s="20">
        <v>0</v>
      </c>
      <c r="L248" s="20">
        <v>0</v>
      </c>
      <c r="M248" s="20">
        <f>SUM(J248:L248)</f>
        <v>2983360.59</v>
      </c>
      <c r="N248" s="20">
        <v>2718850</v>
      </c>
      <c r="O248" s="20">
        <v>0</v>
      </c>
      <c r="P248" s="20">
        <v>0</v>
      </c>
      <c r="Q248" s="20">
        <v>0</v>
      </c>
      <c r="R248" s="20">
        <f>SUM(O248:Q248)</f>
        <v>0</v>
      </c>
      <c r="S248" s="20">
        <f>+D248-I248-M248-N248-R248</f>
        <v>-6896712.1300000139</v>
      </c>
      <c r="T248" s="20"/>
      <c r="U248" s="165">
        <v>-10934140.960000001</v>
      </c>
      <c r="V248" s="20">
        <f>+S248+T248+U248</f>
        <v>-17830853.090000015</v>
      </c>
      <c r="W248" s="288">
        <v>0</v>
      </c>
      <c r="X248" s="20">
        <f>+V248+W248</f>
        <v>-17830853.090000015</v>
      </c>
      <c r="Y248" s="20">
        <v>0</v>
      </c>
      <c r="Z248" s="20">
        <v>0</v>
      </c>
      <c r="AA248" s="20">
        <f>X248+Y248+Z248</f>
        <v>-17830853.090000015</v>
      </c>
    </row>
    <row r="249" spans="1:34" ht="20" hidden="1" customHeight="1" x14ac:dyDescent="0.3">
      <c r="A249" s="19">
        <v>117</v>
      </c>
      <c r="B249" s="19" t="s">
        <v>449</v>
      </c>
      <c r="C249" s="19" t="s">
        <v>201</v>
      </c>
      <c r="D249" s="20">
        <v>0</v>
      </c>
      <c r="E249" s="20">
        <v>0</v>
      </c>
      <c r="F249" s="20">
        <v>0</v>
      </c>
      <c r="G249" s="20">
        <v>0</v>
      </c>
      <c r="H249" s="20">
        <v>0</v>
      </c>
      <c r="I249" s="20">
        <f t="shared" si="54"/>
        <v>0</v>
      </c>
      <c r="J249" s="20">
        <v>0</v>
      </c>
      <c r="K249" s="20">
        <v>0</v>
      </c>
      <c r="L249" s="20">
        <v>0</v>
      </c>
      <c r="M249" s="20">
        <f t="shared" si="55"/>
        <v>0</v>
      </c>
      <c r="N249" s="20">
        <v>0</v>
      </c>
      <c r="O249" s="20">
        <v>0</v>
      </c>
      <c r="P249" s="20">
        <v>0</v>
      </c>
      <c r="Q249" s="20">
        <v>0</v>
      </c>
      <c r="R249" s="20">
        <f t="shared" si="56"/>
        <v>0</v>
      </c>
      <c r="S249" s="20">
        <f t="shared" si="57"/>
        <v>0</v>
      </c>
      <c r="T249" s="20"/>
      <c r="U249" s="20"/>
      <c r="V249" s="20">
        <f t="shared" si="58"/>
        <v>0</v>
      </c>
      <c r="W249" s="20"/>
      <c r="X249" s="190">
        <f t="shared" ref="X249" si="59">+V249+W249</f>
        <v>0</v>
      </c>
      <c r="Y249" s="4"/>
      <c r="Z249" s="4"/>
      <c r="AA249" s="291">
        <v>0</v>
      </c>
    </row>
    <row r="250" spans="1:34" ht="20" hidden="1" customHeight="1" x14ac:dyDescent="0.3">
      <c r="A250" s="19">
        <v>182</v>
      </c>
      <c r="B250" s="19" t="s">
        <v>449</v>
      </c>
      <c r="C250" s="19" t="s">
        <v>206</v>
      </c>
      <c r="D250" s="80">
        <v>17788123.260000002</v>
      </c>
      <c r="E250" s="20">
        <v>12331233.67</v>
      </c>
      <c r="F250" s="20">
        <v>0</v>
      </c>
      <c r="G250" s="20">
        <v>0</v>
      </c>
      <c r="H250" s="20">
        <v>0</v>
      </c>
      <c r="I250" s="20">
        <f>E250-F250-G250-H250</f>
        <v>12331233.67</v>
      </c>
      <c r="J250" s="20">
        <v>0</v>
      </c>
      <c r="K250" s="20">
        <v>0</v>
      </c>
      <c r="L250" s="20">
        <v>0</v>
      </c>
      <c r="M250" s="20">
        <f>SUM(J250:L250)</f>
        <v>0</v>
      </c>
      <c r="N250" s="20">
        <v>4655892.9000000004</v>
      </c>
      <c r="O250" s="20">
        <v>0</v>
      </c>
      <c r="P250" s="20">
        <v>0</v>
      </c>
      <c r="Q250" s="20">
        <v>0</v>
      </c>
      <c r="R250" s="20">
        <f>SUM(O250:Q250)</f>
        <v>0</v>
      </c>
      <c r="S250" s="20">
        <f>+D250-I250-M250-N250-R250</f>
        <v>800996.69000000134</v>
      </c>
      <c r="T250" s="20"/>
      <c r="U250" s="20">
        <v>7931700.1900000004</v>
      </c>
      <c r="V250" s="20">
        <f>+S250+T250-U250</f>
        <v>-7130703.4999999991</v>
      </c>
      <c r="W250" s="20">
        <v>0</v>
      </c>
      <c r="X250" s="20">
        <f>+V250+W250</f>
        <v>-7130703.4999999991</v>
      </c>
      <c r="Y250" s="20">
        <v>0</v>
      </c>
      <c r="Z250" s="80">
        <v>4565318.9000000004</v>
      </c>
      <c r="AA250" s="20">
        <f>+Y250+Z250</f>
        <v>4565318.9000000004</v>
      </c>
    </row>
    <row r="251" spans="1:34" ht="20" hidden="1" customHeight="1" x14ac:dyDescent="0.3">
      <c r="A251" s="19">
        <v>1438</v>
      </c>
      <c r="B251" s="19" t="s">
        <v>449</v>
      </c>
      <c r="C251" s="19" t="s">
        <v>209</v>
      </c>
      <c r="D251" s="289">
        <v>884376.53</v>
      </c>
      <c r="E251" s="289">
        <v>1027017.25</v>
      </c>
      <c r="F251" s="289">
        <v>0</v>
      </c>
      <c r="G251" s="289">
        <v>0</v>
      </c>
      <c r="H251" s="289">
        <v>0</v>
      </c>
      <c r="I251" s="289">
        <f>+E251-F251-G251-H251</f>
        <v>1027017.25</v>
      </c>
      <c r="J251" s="289">
        <v>0</v>
      </c>
      <c r="K251" s="289">
        <v>0</v>
      </c>
      <c r="L251" s="289">
        <v>0</v>
      </c>
      <c r="M251" s="289">
        <v>0</v>
      </c>
      <c r="N251" s="289">
        <v>0</v>
      </c>
      <c r="O251" s="289">
        <v>0</v>
      </c>
      <c r="P251" s="289">
        <v>0</v>
      </c>
      <c r="Q251" s="289">
        <v>0</v>
      </c>
      <c r="R251" s="289">
        <v>0</v>
      </c>
      <c r="S251" s="289">
        <f>+D251-I251-M251-N251-R251</f>
        <v>-142640.71999999997</v>
      </c>
      <c r="T251" s="289"/>
      <c r="U251" s="289"/>
      <c r="V251" s="289">
        <f>+S251+T251-U251</f>
        <v>-142640.71999999997</v>
      </c>
      <c r="W251" s="289">
        <v>0</v>
      </c>
      <c r="X251" s="289">
        <f>+V251+W251</f>
        <v>-142640.71999999997</v>
      </c>
      <c r="Y251" s="20">
        <v>0</v>
      </c>
      <c r="Z251" s="20"/>
      <c r="AA251" s="289">
        <f>X251+Y251+Z251</f>
        <v>-142640.71999999997</v>
      </c>
    </row>
    <row r="252" spans="1:34" ht="20" hidden="1" customHeight="1" x14ac:dyDescent="0.3">
      <c r="A252" s="19">
        <v>450</v>
      </c>
      <c r="B252" s="19" t="s">
        <v>449</v>
      </c>
      <c r="C252" s="19" t="s">
        <v>216</v>
      </c>
      <c r="D252" s="80">
        <v>40214420.130000003</v>
      </c>
      <c r="E252" s="80">
        <v>39449299.439999998</v>
      </c>
      <c r="F252" s="80">
        <v>-135872.62</v>
      </c>
      <c r="G252" s="80">
        <v>0</v>
      </c>
      <c r="H252" s="80">
        <v>0</v>
      </c>
      <c r="I252" s="80">
        <v>39585172.060000002</v>
      </c>
      <c r="J252" s="80">
        <v>188749.99</v>
      </c>
      <c r="K252" s="80">
        <v>0</v>
      </c>
      <c r="L252" s="80">
        <v>0</v>
      </c>
      <c r="M252" s="80">
        <v>188749.99</v>
      </c>
      <c r="N252" s="80">
        <v>0</v>
      </c>
      <c r="O252" s="80">
        <v>0</v>
      </c>
      <c r="P252" s="80">
        <v>0</v>
      </c>
      <c r="Q252" s="80">
        <v>0</v>
      </c>
      <c r="R252" s="80">
        <v>0</v>
      </c>
      <c r="S252" s="80">
        <v>440498.08</v>
      </c>
      <c r="T252" s="80"/>
      <c r="U252" s="80">
        <v>8369956.7599999998</v>
      </c>
      <c r="V252" s="80">
        <v>-7929458.6799999997</v>
      </c>
      <c r="W252" s="80">
        <v>0</v>
      </c>
      <c r="X252" s="80">
        <v>-7929458.6799999997</v>
      </c>
      <c r="Y252" s="80">
        <v>0</v>
      </c>
      <c r="Z252" s="80">
        <v>0</v>
      </c>
      <c r="AA252" s="80">
        <f>X252+Y252+Z252</f>
        <v>-7929458.6799999997</v>
      </c>
    </row>
    <row r="253" spans="1:34" ht="20" hidden="1" customHeight="1" x14ac:dyDescent="0.3">
      <c r="A253" s="19">
        <v>247</v>
      </c>
      <c r="B253" s="19" t="s">
        <v>449</v>
      </c>
      <c r="C253" s="19" t="s">
        <v>219</v>
      </c>
      <c r="D253" s="20">
        <v>19799670.739999998</v>
      </c>
      <c r="E253" s="20">
        <v>19138841.200000003</v>
      </c>
      <c r="F253" s="20">
        <v>431736.13</v>
      </c>
      <c r="G253" s="20">
        <v>0</v>
      </c>
      <c r="H253" s="20">
        <v>0</v>
      </c>
      <c r="I253" s="20">
        <f>E253-F253-G253-H253</f>
        <v>18707105.070000004</v>
      </c>
      <c r="J253" s="20">
        <v>455907.53</v>
      </c>
      <c r="K253" s="20">
        <v>0</v>
      </c>
      <c r="L253" s="20">
        <v>0</v>
      </c>
      <c r="M253" s="20">
        <f>SUM(J253:L253)</f>
        <v>455907.53</v>
      </c>
      <c r="N253" s="20">
        <v>0</v>
      </c>
      <c r="O253" s="20">
        <v>0</v>
      </c>
      <c r="P253" s="20">
        <v>0</v>
      </c>
      <c r="Q253" s="20">
        <v>0</v>
      </c>
      <c r="R253" s="20">
        <f>SUM(O253:Q253)</f>
        <v>0</v>
      </c>
      <c r="S253" s="20">
        <f>+D253-I253-M253-N253-R253</f>
        <v>636658.13999999431</v>
      </c>
      <c r="T253" s="20">
        <v>0</v>
      </c>
      <c r="U253" s="20">
        <v>1239186.52</v>
      </c>
      <c r="V253" s="20">
        <f>+S253+T253-U253</f>
        <v>-602528.38000000571</v>
      </c>
      <c r="W253" s="20">
        <v>0</v>
      </c>
      <c r="X253" s="20">
        <f>+V253+W253</f>
        <v>-602528.38000000571</v>
      </c>
      <c r="Y253" s="20">
        <v>0</v>
      </c>
      <c r="Z253" s="20">
        <v>0</v>
      </c>
      <c r="AA253" s="20">
        <f>X253+Y253+Z253</f>
        <v>-602528.38000000571</v>
      </c>
    </row>
    <row r="254" spans="1:34" ht="20" hidden="1" customHeight="1" x14ac:dyDescent="0.3">
      <c r="A254" s="19">
        <v>1942</v>
      </c>
      <c r="B254" s="19" t="s">
        <v>449</v>
      </c>
      <c r="C254" s="19" t="s">
        <v>225</v>
      </c>
      <c r="D254" s="80">
        <v>600708.34</v>
      </c>
      <c r="E254" s="20">
        <v>0</v>
      </c>
      <c r="F254" s="20">
        <v>0</v>
      </c>
      <c r="G254" s="20">
        <v>0</v>
      </c>
      <c r="H254" s="20">
        <v>0</v>
      </c>
      <c r="I254" s="20">
        <f>E254-F254-G254-H254</f>
        <v>0</v>
      </c>
      <c r="J254" s="20">
        <v>0</v>
      </c>
      <c r="K254" s="20">
        <v>0</v>
      </c>
      <c r="L254" s="20">
        <v>0</v>
      </c>
      <c r="M254" s="20">
        <f>SUM(J254:L254)</f>
        <v>0</v>
      </c>
      <c r="N254" s="20">
        <v>0</v>
      </c>
      <c r="O254" s="20">
        <v>0</v>
      </c>
      <c r="P254" s="20">
        <v>0</v>
      </c>
      <c r="Q254" s="20">
        <v>0</v>
      </c>
      <c r="R254" s="20">
        <f>SUM(O254:Q254)</f>
        <v>0</v>
      </c>
      <c r="S254" s="20">
        <f>+D254-I254-M254-N254-R254</f>
        <v>600708.34</v>
      </c>
      <c r="T254" s="20">
        <v>0</v>
      </c>
      <c r="U254" s="165">
        <v>0</v>
      </c>
      <c r="V254" s="20">
        <f>+S254+T254-U254</f>
        <v>600708.34</v>
      </c>
      <c r="W254" s="20">
        <v>0</v>
      </c>
      <c r="X254" s="20">
        <f>+V254+W254</f>
        <v>600708.34</v>
      </c>
      <c r="Y254" s="20">
        <v>18021.25</v>
      </c>
      <c r="Z254" s="20">
        <v>0</v>
      </c>
      <c r="AA254" s="20">
        <f>X254+Y254+Z254</f>
        <v>618729.59</v>
      </c>
    </row>
    <row r="255" spans="1:34" ht="20" hidden="1" customHeight="1" x14ac:dyDescent="0.35">
      <c r="A255" s="19">
        <v>2258</v>
      </c>
      <c r="B255" s="19" t="s">
        <v>453</v>
      </c>
      <c r="C255" s="19" t="s">
        <v>182</v>
      </c>
      <c r="D255" s="116">
        <v>632805.61</v>
      </c>
      <c r="E255" s="117">
        <v>320933.24</v>
      </c>
      <c r="F255" s="62" t="s">
        <v>1133</v>
      </c>
      <c r="G255" s="62" t="s">
        <v>1127</v>
      </c>
      <c r="H255" s="117">
        <v>25887.26</v>
      </c>
      <c r="I255" s="117">
        <v>295045.98</v>
      </c>
      <c r="J255" s="62" t="s">
        <v>1129</v>
      </c>
      <c r="K255" s="117">
        <v>339272.16</v>
      </c>
      <c r="L255" s="62" t="s">
        <v>1128</v>
      </c>
      <c r="M255" s="117">
        <v>339272.16</v>
      </c>
      <c r="N255" s="62" t="s">
        <v>1137</v>
      </c>
      <c r="O255" s="62" t="s">
        <v>1129</v>
      </c>
      <c r="P255" s="62" t="s">
        <v>1130</v>
      </c>
      <c r="Q255" s="62" t="s">
        <v>1131</v>
      </c>
      <c r="R255" s="62" t="s">
        <v>1129</v>
      </c>
      <c r="S255" s="117">
        <v>-1512.53</v>
      </c>
      <c r="T255" s="62" t="s">
        <v>264</v>
      </c>
      <c r="U255" s="62" t="s">
        <v>264</v>
      </c>
      <c r="V255" s="117">
        <v>-1512.53</v>
      </c>
      <c r="W255" s="120">
        <v>776.56</v>
      </c>
      <c r="X255" s="117">
        <v>-735.97</v>
      </c>
      <c r="Y255" s="62" t="s">
        <v>1132</v>
      </c>
      <c r="Z255" s="62" t="s">
        <v>1133</v>
      </c>
      <c r="AA255" s="117">
        <v>-735.97</v>
      </c>
      <c r="AB255" s="351" t="s">
        <v>264</v>
      </c>
      <c r="AC255" s="351" t="s">
        <v>264</v>
      </c>
      <c r="AD255" s="351" t="s">
        <v>264</v>
      </c>
      <c r="AE255" s="351" t="s">
        <v>264</v>
      </c>
      <c r="AF255" s="351" t="s">
        <v>264</v>
      </c>
      <c r="AG255" s="350"/>
      <c r="AH255" s="350"/>
    </row>
    <row r="256" spans="1:34" ht="20" hidden="1" customHeight="1" x14ac:dyDescent="0.3">
      <c r="A256" s="19">
        <v>378</v>
      </c>
      <c r="B256" s="19" t="s">
        <v>453</v>
      </c>
      <c r="C256" s="19" t="s">
        <v>188</v>
      </c>
      <c r="D256" s="116">
        <v>57313458.990000002</v>
      </c>
      <c r="E256" s="117">
        <v>52144320.259999998</v>
      </c>
      <c r="F256" s="117">
        <v>1816231.01</v>
      </c>
      <c r="G256" s="117">
        <v>253650</v>
      </c>
      <c r="H256" s="117">
        <v>1742997.16</v>
      </c>
      <c r="I256" s="117">
        <v>48331442.090000004</v>
      </c>
      <c r="J256" s="117">
        <v>9187335.9600000009</v>
      </c>
      <c r="K256" s="62" t="s">
        <v>1128</v>
      </c>
      <c r="L256" s="62" t="s">
        <v>1128</v>
      </c>
      <c r="M256" s="117">
        <v>9187335.9600000009</v>
      </c>
      <c r="N256" s="117">
        <v>87768841.25</v>
      </c>
      <c r="O256" s="117">
        <v>24000000</v>
      </c>
      <c r="P256" s="62" t="s">
        <v>1130</v>
      </c>
      <c r="Q256" s="62" t="s">
        <v>1131</v>
      </c>
      <c r="R256" s="117">
        <v>24000000</v>
      </c>
      <c r="S256" s="117">
        <v>-111974160.31</v>
      </c>
      <c r="T256" s="62" t="s">
        <v>1127</v>
      </c>
      <c r="U256" s="62" t="s">
        <v>1133</v>
      </c>
      <c r="V256" s="117">
        <v>-111974160.31</v>
      </c>
      <c r="W256" s="117">
        <v>50458802.590000004</v>
      </c>
      <c r="X256" s="117">
        <v>-61515357.719999999</v>
      </c>
      <c r="Y256" s="62" t="s">
        <v>1142</v>
      </c>
      <c r="Z256" s="62" t="s">
        <v>1536</v>
      </c>
      <c r="AA256" s="117">
        <v>-61515357.719999999</v>
      </c>
    </row>
    <row r="257" spans="1:37" ht="20" hidden="1" customHeight="1" x14ac:dyDescent="0.3">
      <c r="A257" s="19">
        <v>313</v>
      </c>
      <c r="B257" s="19" t="s">
        <v>453</v>
      </c>
      <c r="C257" s="19" t="s">
        <v>191</v>
      </c>
      <c r="D257" s="125">
        <v>0</v>
      </c>
      <c r="E257" s="247">
        <v>0</v>
      </c>
      <c r="F257" s="247">
        <v>31568.14</v>
      </c>
      <c r="G257" s="218">
        <v>0</v>
      </c>
      <c r="H257" s="218">
        <v>0</v>
      </c>
      <c r="I257" s="246">
        <f t="shared" ref="I257" si="60">(E257-F257-G257-H257)</f>
        <v>-31568.14</v>
      </c>
      <c r="J257" s="218">
        <v>0</v>
      </c>
      <c r="K257" s="218">
        <v>0</v>
      </c>
      <c r="L257" s="218">
        <v>0</v>
      </c>
      <c r="M257" s="246">
        <f>(J257+K257+L257)</f>
        <v>0</v>
      </c>
      <c r="N257" s="218">
        <v>0</v>
      </c>
      <c r="O257" s="218">
        <v>0</v>
      </c>
      <c r="P257" s="218">
        <v>0</v>
      </c>
      <c r="Q257" s="218">
        <v>0</v>
      </c>
      <c r="R257" s="218">
        <v>0</v>
      </c>
      <c r="S257" s="434">
        <f>(D257-I257-M257-N257-R257)</f>
        <v>31568.14</v>
      </c>
      <c r="T257" s="219" t="s">
        <v>1107</v>
      </c>
      <c r="U257" s="247">
        <v>4219814.59</v>
      </c>
      <c r="V257" s="247">
        <v>-9883368.7400000002</v>
      </c>
      <c r="W257" s="247">
        <v>1475307.7</v>
      </c>
      <c r="X257" s="247">
        <v>-8408061.0399999991</v>
      </c>
      <c r="Y257" s="4"/>
      <c r="Z257" s="4"/>
      <c r="AA257" s="4"/>
    </row>
    <row r="258" spans="1:37" ht="20" hidden="1" customHeight="1" x14ac:dyDescent="0.3">
      <c r="A258" s="19">
        <v>781</v>
      </c>
      <c r="B258" s="19" t="s">
        <v>453</v>
      </c>
      <c r="C258" s="19" t="s">
        <v>457</v>
      </c>
      <c r="D258" s="116">
        <v>11072455.66</v>
      </c>
      <c r="E258" s="117">
        <v>12749314.220000001</v>
      </c>
      <c r="F258" s="117">
        <v>2365.92</v>
      </c>
      <c r="G258" s="117">
        <v>1303000</v>
      </c>
      <c r="H258" s="117">
        <v>306046.49</v>
      </c>
      <c r="I258" s="117">
        <v>11137901.810000001</v>
      </c>
      <c r="J258" s="62" t="s">
        <v>1129</v>
      </c>
      <c r="K258" s="117">
        <v>5786107.3700000001</v>
      </c>
      <c r="L258" s="62" t="s">
        <v>1128</v>
      </c>
      <c r="M258" s="117">
        <v>5786107.3700000001</v>
      </c>
      <c r="N258" s="62" t="s">
        <v>1137</v>
      </c>
      <c r="O258" s="62" t="s">
        <v>1129</v>
      </c>
      <c r="P258" s="62" t="s">
        <v>1130</v>
      </c>
      <c r="Q258" s="62" t="s">
        <v>1131</v>
      </c>
      <c r="R258" s="62" t="s">
        <v>1129</v>
      </c>
      <c r="S258" s="117">
        <v>-5851553.5199999996</v>
      </c>
      <c r="T258" s="62" t="s">
        <v>1127</v>
      </c>
      <c r="U258" s="62" t="s">
        <v>1133</v>
      </c>
      <c r="V258" s="117">
        <v>-5851553.5199999996</v>
      </c>
      <c r="W258" s="62" t="s">
        <v>1132</v>
      </c>
      <c r="X258" s="117">
        <v>-5851553.5199999996</v>
      </c>
      <c r="Y258" s="62" t="s">
        <v>1139</v>
      </c>
      <c r="Z258" s="62" t="s">
        <v>1537</v>
      </c>
      <c r="AA258" s="117">
        <v>-5851553.5199999996</v>
      </c>
    </row>
    <row r="259" spans="1:37" ht="20" hidden="1" customHeight="1" x14ac:dyDescent="0.35">
      <c r="A259" s="19">
        <v>516</v>
      </c>
      <c r="B259" s="19" t="s">
        <v>453</v>
      </c>
      <c r="C259" s="19" t="s">
        <v>198</v>
      </c>
      <c r="D259" s="116">
        <v>15114501.42</v>
      </c>
      <c r="E259" s="117">
        <v>16368154.92</v>
      </c>
      <c r="F259" s="117">
        <v>191188.53</v>
      </c>
      <c r="G259" s="62" t="s">
        <v>1127</v>
      </c>
      <c r="H259" s="117">
        <v>431654.07</v>
      </c>
      <c r="I259" s="117">
        <v>15745312.32</v>
      </c>
      <c r="J259" s="117">
        <v>802822</v>
      </c>
      <c r="K259" s="62" t="s">
        <v>1128</v>
      </c>
      <c r="L259" s="62" t="s">
        <v>1128</v>
      </c>
      <c r="M259" s="117">
        <v>802822</v>
      </c>
      <c r="N259" s="62" t="s">
        <v>1137</v>
      </c>
      <c r="O259" s="62" t="s">
        <v>1129</v>
      </c>
      <c r="P259" s="62" t="s">
        <v>1130</v>
      </c>
      <c r="Q259" s="62" t="s">
        <v>1131</v>
      </c>
      <c r="R259" s="62" t="s">
        <v>1129</v>
      </c>
      <c r="S259" s="117">
        <v>-1433632.9</v>
      </c>
      <c r="T259" s="353">
        <v>11600</v>
      </c>
      <c r="U259" s="117">
        <v>569598.12</v>
      </c>
      <c r="V259" s="117">
        <v>-1991631.02</v>
      </c>
      <c r="W259" s="62" t="s">
        <v>1132</v>
      </c>
      <c r="X259" s="349">
        <v>-1991631.02</v>
      </c>
      <c r="Y259" s="163" t="s">
        <v>1538</v>
      </c>
      <c r="Z259" s="137" t="s">
        <v>1538</v>
      </c>
      <c r="AA259" s="113">
        <v>-1991631.02</v>
      </c>
    </row>
    <row r="260" spans="1:37" ht="20" hidden="1" customHeight="1" x14ac:dyDescent="0.3">
      <c r="A260" s="19">
        <v>118</v>
      </c>
      <c r="B260" s="19" t="s">
        <v>453</v>
      </c>
      <c r="C260" s="19" t="s">
        <v>201</v>
      </c>
      <c r="D260" s="116">
        <v>15987583.300000001</v>
      </c>
      <c r="E260" s="117">
        <v>11654299.09</v>
      </c>
      <c r="F260" s="117">
        <v>4747.63</v>
      </c>
      <c r="G260" s="117">
        <v>276782.84999999998</v>
      </c>
      <c r="H260" s="117">
        <v>458785.31</v>
      </c>
      <c r="I260" s="117">
        <v>10913983.300000001</v>
      </c>
      <c r="J260" s="117">
        <v>38678</v>
      </c>
      <c r="K260" s="117">
        <v>812270.73</v>
      </c>
      <c r="L260" s="62" t="s">
        <v>1128</v>
      </c>
      <c r="M260" s="117">
        <v>850948.73</v>
      </c>
      <c r="N260" s="62" t="s">
        <v>1137</v>
      </c>
      <c r="O260" s="62" t="s">
        <v>1129</v>
      </c>
      <c r="P260" s="62" t="s">
        <v>1130</v>
      </c>
      <c r="Q260" s="62" t="s">
        <v>1131</v>
      </c>
      <c r="R260" s="62" t="s">
        <v>1129</v>
      </c>
      <c r="S260" s="117">
        <v>4222651.2699999996</v>
      </c>
      <c r="T260" s="62" t="s">
        <v>1127</v>
      </c>
      <c r="U260" s="117">
        <v>6711748.2199999997</v>
      </c>
      <c r="V260" s="117">
        <v>-2489096.9500000002</v>
      </c>
      <c r="W260" s="117">
        <v>426789</v>
      </c>
      <c r="X260" s="117">
        <v>-2062307.95</v>
      </c>
      <c r="Y260" s="62" t="s">
        <v>1539</v>
      </c>
      <c r="Z260" s="62" t="s">
        <v>1540</v>
      </c>
      <c r="AA260" s="117">
        <v>-2062307.95</v>
      </c>
    </row>
    <row r="261" spans="1:37" ht="20" hidden="1" customHeight="1" x14ac:dyDescent="0.3">
      <c r="A261" s="19">
        <v>183</v>
      </c>
      <c r="B261" s="19" t="s">
        <v>453</v>
      </c>
      <c r="C261" s="19" t="s">
        <v>206</v>
      </c>
      <c r="D261" s="354">
        <v>13885719.5</v>
      </c>
      <c r="E261" s="356">
        <v>13721017.189999999</v>
      </c>
      <c r="F261" s="356">
        <v>97835.22</v>
      </c>
      <c r="G261" s="355" t="s">
        <v>1127</v>
      </c>
      <c r="H261" s="356">
        <v>393469.36</v>
      </c>
      <c r="I261" s="356">
        <v>13229712.609999999</v>
      </c>
      <c r="J261" s="356">
        <v>117601.60000000001</v>
      </c>
      <c r="K261" s="355" t="s">
        <v>1128</v>
      </c>
      <c r="L261" s="355" t="s">
        <v>1128</v>
      </c>
      <c r="M261" s="356">
        <v>117601.60000000001</v>
      </c>
      <c r="N261" s="355" t="s">
        <v>1137</v>
      </c>
      <c r="O261" s="355" t="s">
        <v>1129</v>
      </c>
      <c r="P261" s="355" t="s">
        <v>1130</v>
      </c>
      <c r="Q261" s="355" t="s">
        <v>1131</v>
      </c>
      <c r="R261" s="355" t="s">
        <v>1129</v>
      </c>
      <c r="S261" s="356">
        <v>538405.29</v>
      </c>
      <c r="T261" s="356">
        <v>3996371.48</v>
      </c>
      <c r="U261" s="356">
        <v>-675147.73</v>
      </c>
      <c r="V261" s="356">
        <v>3859629.04</v>
      </c>
      <c r="W261" s="356">
        <v>13500000</v>
      </c>
      <c r="X261" s="356">
        <v>17359629.039999999</v>
      </c>
      <c r="Y261" s="356">
        <v>175771.59</v>
      </c>
      <c r="Z261" s="355" t="s">
        <v>1139</v>
      </c>
      <c r="AA261" s="356">
        <v>17535400.629999999</v>
      </c>
    </row>
    <row r="262" spans="1:37" ht="20" hidden="1" customHeight="1" x14ac:dyDescent="0.3">
      <c r="A262" s="19">
        <v>1738</v>
      </c>
      <c r="B262" s="19" t="s">
        <v>453</v>
      </c>
      <c r="C262" s="19" t="s">
        <v>209</v>
      </c>
      <c r="D262" s="352">
        <v>1063344.56</v>
      </c>
      <c r="E262" s="353">
        <v>1991006.06</v>
      </c>
      <c r="F262" s="255" t="s">
        <v>1133</v>
      </c>
      <c r="G262" s="353">
        <v>885000</v>
      </c>
      <c r="H262" s="353">
        <v>47414.5</v>
      </c>
      <c r="I262" s="117">
        <v>1058591.56</v>
      </c>
      <c r="J262" s="255" t="s">
        <v>1129</v>
      </c>
      <c r="K262" s="255" t="s">
        <v>1128</v>
      </c>
      <c r="L262" s="255" t="s">
        <v>1128</v>
      </c>
      <c r="M262" s="62" t="s">
        <v>1136</v>
      </c>
      <c r="N262" s="255" t="s">
        <v>1137</v>
      </c>
      <c r="O262" s="255" t="s">
        <v>1129</v>
      </c>
      <c r="P262" s="255" t="s">
        <v>1130</v>
      </c>
      <c r="Q262" s="255" t="s">
        <v>1131</v>
      </c>
      <c r="R262" s="62" t="s">
        <v>1129</v>
      </c>
      <c r="S262" s="117">
        <v>4753</v>
      </c>
      <c r="T262" s="353">
        <v>468547.3</v>
      </c>
      <c r="U262" s="62" t="s">
        <v>1133</v>
      </c>
      <c r="V262" s="117">
        <v>473300.3</v>
      </c>
      <c r="W262" s="353">
        <v>7030.3</v>
      </c>
      <c r="X262" s="117">
        <v>480330.6</v>
      </c>
      <c r="Y262" s="62" t="s">
        <v>1132</v>
      </c>
      <c r="Z262" s="62" t="s">
        <v>1133</v>
      </c>
      <c r="AA262" s="117">
        <v>480330.6</v>
      </c>
    </row>
    <row r="263" spans="1:37" ht="20" hidden="1" customHeight="1" x14ac:dyDescent="0.35">
      <c r="A263" s="19">
        <v>451</v>
      </c>
      <c r="B263" s="19" t="s">
        <v>453</v>
      </c>
      <c r="C263" s="19" t="s">
        <v>216</v>
      </c>
      <c r="D263" s="116">
        <v>30237141.890000001</v>
      </c>
      <c r="E263" s="117">
        <v>29867249.260000002</v>
      </c>
      <c r="F263" s="117">
        <v>106255.26</v>
      </c>
      <c r="G263" s="62" t="s">
        <v>1127</v>
      </c>
      <c r="H263" s="117">
        <v>901593.89</v>
      </c>
      <c r="I263" s="117">
        <v>28859400.109999999</v>
      </c>
      <c r="J263" s="117">
        <v>3589120.69</v>
      </c>
      <c r="K263" s="62" t="s">
        <v>1128</v>
      </c>
      <c r="L263" s="62" t="s">
        <v>1128</v>
      </c>
      <c r="M263" s="117">
        <v>3589120.69</v>
      </c>
      <c r="N263" s="62" t="s">
        <v>1137</v>
      </c>
      <c r="O263" s="62" t="s">
        <v>1129</v>
      </c>
      <c r="P263" s="62" t="s">
        <v>1130</v>
      </c>
      <c r="Q263" s="62" t="s">
        <v>1131</v>
      </c>
      <c r="R263" s="62" t="s">
        <v>1129</v>
      </c>
      <c r="S263" s="315">
        <v>-2211378.91</v>
      </c>
      <c r="T263" s="62" t="s">
        <v>1127</v>
      </c>
      <c r="U263" s="117">
        <v>10358959.4</v>
      </c>
      <c r="V263" s="117">
        <v>-12570338.310000001</v>
      </c>
      <c r="W263" s="117">
        <v>4149763.67</v>
      </c>
      <c r="X263" s="117">
        <v>-8420574.6400000006</v>
      </c>
      <c r="Y263" s="62" t="s">
        <v>1540</v>
      </c>
      <c r="Z263" s="62" t="s">
        <v>1541</v>
      </c>
      <c r="AA263" s="117">
        <v>-8420574.6400000006</v>
      </c>
      <c r="AB263" s="350"/>
      <c r="AC263" s="350"/>
      <c r="AD263" s="350"/>
      <c r="AE263" s="350"/>
      <c r="AF263" s="350"/>
      <c r="AG263" s="350"/>
    </row>
    <row r="264" spans="1:37" ht="20" hidden="1" customHeight="1" x14ac:dyDescent="0.35">
      <c r="A264" s="19">
        <v>598</v>
      </c>
      <c r="B264" s="19" t="s">
        <v>453</v>
      </c>
      <c r="C264" s="19" t="s">
        <v>462</v>
      </c>
      <c r="D264" s="116">
        <v>3190033.68</v>
      </c>
      <c r="E264" s="117">
        <v>3889024.24</v>
      </c>
      <c r="F264" s="117">
        <v>907348.81</v>
      </c>
      <c r="G264" s="62" t="s">
        <v>1127</v>
      </c>
      <c r="H264" s="117">
        <v>167040.76999999999</v>
      </c>
      <c r="I264" s="117">
        <v>2814634.66</v>
      </c>
      <c r="J264" s="117">
        <v>21999.02</v>
      </c>
      <c r="K264" s="117">
        <v>545636.01</v>
      </c>
      <c r="L264" s="62" t="s">
        <v>1128</v>
      </c>
      <c r="M264" s="117">
        <v>567635.03</v>
      </c>
      <c r="N264" s="62" t="s">
        <v>1137</v>
      </c>
      <c r="O264" s="62" t="s">
        <v>1129</v>
      </c>
      <c r="P264" s="62" t="s">
        <v>1130</v>
      </c>
      <c r="Q264" s="62" t="s">
        <v>1131</v>
      </c>
      <c r="R264" s="62" t="s">
        <v>1129</v>
      </c>
      <c r="S264" s="117">
        <v>-192236.01</v>
      </c>
      <c r="T264" s="62" t="s">
        <v>264</v>
      </c>
      <c r="U264" s="62" t="s">
        <v>264</v>
      </c>
      <c r="V264" s="117">
        <v>-192236.01</v>
      </c>
      <c r="W264" s="68" t="s">
        <v>264</v>
      </c>
      <c r="X264" s="117">
        <v>-192236.01</v>
      </c>
      <c r="Y264" s="62" t="s">
        <v>1132</v>
      </c>
      <c r="Z264" s="62" t="s">
        <v>1133</v>
      </c>
      <c r="AA264" s="117">
        <v>-192236.01</v>
      </c>
      <c r="AB264" s="351" t="s">
        <v>264</v>
      </c>
      <c r="AC264" s="351" t="s">
        <v>264</v>
      </c>
      <c r="AD264" s="351" t="s">
        <v>264</v>
      </c>
      <c r="AE264" s="351" t="s">
        <v>264</v>
      </c>
      <c r="AF264" s="351" t="s">
        <v>264</v>
      </c>
      <c r="AG264" s="350"/>
      <c r="AH264" s="350"/>
      <c r="AI264" s="350"/>
      <c r="AJ264" s="350"/>
      <c r="AK264" s="350"/>
    </row>
    <row r="265" spans="1:37" ht="20" hidden="1" customHeight="1" x14ac:dyDescent="0.3">
      <c r="A265" s="19">
        <v>248</v>
      </c>
      <c r="B265" s="19" t="s">
        <v>453</v>
      </c>
      <c r="C265" s="19" t="s">
        <v>219</v>
      </c>
      <c r="D265" s="116">
        <v>10371834.4</v>
      </c>
      <c r="E265" s="117">
        <v>10750278.550000001</v>
      </c>
      <c r="F265" s="117">
        <v>93064.54</v>
      </c>
      <c r="G265" s="62" t="s">
        <v>1127</v>
      </c>
      <c r="H265" s="117">
        <v>284274.51</v>
      </c>
      <c r="I265" s="117">
        <v>10372939.5</v>
      </c>
      <c r="J265" s="62" t="s">
        <v>1129</v>
      </c>
      <c r="K265" s="62" t="s">
        <v>1128</v>
      </c>
      <c r="L265" s="62" t="s">
        <v>1128</v>
      </c>
      <c r="M265" s="62" t="s">
        <v>1136</v>
      </c>
      <c r="N265" s="62" t="s">
        <v>1137</v>
      </c>
      <c r="O265" s="62" t="s">
        <v>1129</v>
      </c>
      <c r="P265" s="62" t="s">
        <v>1130</v>
      </c>
      <c r="Q265" s="62" t="s">
        <v>1131</v>
      </c>
      <c r="R265" s="62" t="s">
        <v>1129</v>
      </c>
      <c r="S265" s="117">
        <v>-1105.0999999999999</v>
      </c>
      <c r="T265" s="117">
        <v>141960.51999999999</v>
      </c>
      <c r="U265" s="62" t="s">
        <v>1133</v>
      </c>
      <c r="V265" s="117">
        <v>140855.42000000001</v>
      </c>
      <c r="W265" s="117">
        <v>6997.25</v>
      </c>
      <c r="X265" s="117">
        <v>147852.67000000001</v>
      </c>
      <c r="Y265" s="117">
        <v>1996.26</v>
      </c>
      <c r="Z265" s="62" t="s">
        <v>1131</v>
      </c>
      <c r="AA265" s="117">
        <v>149848.93</v>
      </c>
    </row>
    <row r="266" spans="1:37" ht="20" hidden="1" customHeight="1" x14ac:dyDescent="0.3">
      <c r="A266" s="19">
        <v>2200</v>
      </c>
      <c r="B266" s="19" t="s">
        <v>453</v>
      </c>
      <c r="C266" s="19" t="s">
        <v>225</v>
      </c>
      <c r="D266" s="116">
        <v>632805.61</v>
      </c>
      <c r="E266" s="117">
        <v>628521.27</v>
      </c>
      <c r="F266" s="62" t="s">
        <v>1133</v>
      </c>
      <c r="G266" s="62" t="s">
        <v>1127</v>
      </c>
      <c r="H266" s="117">
        <v>25887.26</v>
      </c>
      <c r="I266" s="117">
        <v>602634.01</v>
      </c>
      <c r="J266" s="62" t="s">
        <v>1129</v>
      </c>
      <c r="K266" s="117">
        <v>406171</v>
      </c>
      <c r="L266" s="62" t="s">
        <v>1128</v>
      </c>
      <c r="M266" s="117">
        <v>406171</v>
      </c>
      <c r="N266" s="62" t="s">
        <v>1137</v>
      </c>
      <c r="O266" s="62" t="s">
        <v>1129</v>
      </c>
      <c r="P266" s="62" t="s">
        <v>1130</v>
      </c>
      <c r="Q266" s="62" t="s">
        <v>1131</v>
      </c>
      <c r="R266" s="62" t="s">
        <v>1129</v>
      </c>
      <c r="S266" s="117">
        <v>-375999.4</v>
      </c>
      <c r="T266" s="117">
        <v>367171</v>
      </c>
      <c r="U266" s="62" t="s">
        <v>1133</v>
      </c>
      <c r="V266" s="117">
        <v>-8828.4</v>
      </c>
      <c r="W266" s="62" t="s">
        <v>1132</v>
      </c>
      <c r="X266" s="117">
        <v>-8828.4</v>
      </c>
      <c r="Y266" s="62" t="s">
        <v>1130</v>
      </c>
      <c r="Z266" s="62" t="s">
        <v>1132</v>
      </c>
      <c r="AA266" s="117">
        <v>-8828.4</v>
      </c>
    </row>
    <row r="267" spans="1:37" ht="20" hidden="1" customHeight="1" x14ac:dyDescent="0.3">
      <c r="A267" s="19">
        <v>2202</v>
      </c>
      <c r="B267" s="19" t="s">
        <v>465</v>
      </c>
      <c r="C267" s="19" t="s">
        <v>182</v>
      </c>
      <c r="D267" s="20">
        <v>0</v>
      </c>
      <c r="E267" s="20">
        <v>392052.98</v>
      </c>
      <c r="F267" s="20">
        <v>0</v>
      </c>
      <c r="G267" s="20">
        <v>0</v>
      </c>
      <c r="H267" s="20">
        <v>0</v>
      </c>
      <c r="I267" s="20">
        <f t="shared" ref="I267:I303" si="61">E267-F267-G267-H267</f>
        <v>392052.98</v>
      </c>
      <c r="J267" s="20">
        <v>0</v>
      </c>
      <c r="K267" s="20">
        <v>439157.44</v>
      </c>
      <c r="L267" s="20">
        <v>0</v>
      </c>
      <c r="M267" s="20">
        <f t="shared" ref="M267:M303" si="62">J267+K267+L267</f>
        <v>439157.44</v>
      </c>
      <c r="N267" s="20">
        <v>0</v>
      </c>
      <c r="O267" s="20">
        <v>0</v>
      </c>
      <c r="P267" s="20">
        <v>0</v>
      </c>
      <c r="Q267" s="20">
        <v>0</v>
      </c>
      <c r="R267" s="20">
        <f t="shared" ref="R267:R326" si="63">O267+P267+Q267</f>
        <v>0</v>
      </c>
      <c r="S267" s="20">
        <f t="shared" ref="S267:S303" si="64">D267-I267-M267-N267-R267</f>
        <v>-831210.41999999993</v>
      </c>
      <c r="T267" s="20">
        <v>0</v>
      </c>
      <c r="U267" s="20">
        <v>0</v>
      </c>
      <c r="V267" s="20">
        <f t="shared" ref="V267:V303" si="65">+S267+T267-U267</f>
        <v>-831210.41999999993</v>
      </c>
      <c r="W267" s="20">
        <v>0</v>
      </c>
      <c r="X267" s="190">
        <v>-831210.42</v>
      </c>
      <c r="Y267" s="4"/>
      <c r="Z267" s="4"/>
      <c r="AA267" s="308">
        <f>X267+Y267+Z267</f>
        <v>-831210.42</v>
      </c>
    </row>
    <row r="268" spans="1:37" ht="20" hidden="1" customHeight="1" x14ac:dyDescent="0.3">
      <c r="A268" s="19">
        <v>379</v>
      </c>
      <c r="B268" s="19" t="s">
        <v>465</v>
      </c>
      <c r="C268" s="19" t="s">
        <v>188</v>
      </c>
      <c r="D268" s="20">
        <v>72713559.959999993</v>
      </c>
      <c r="E268" s="78">
        <v>48530192.339999996</v>
      </c>
      <c r="F268" s="20">
        <v>477898.32</v>
      </c>
      <c r="G268" s="20">
        <v>0</v>
      </c>
      <c r="H268" s="20">
        <v>0</v>
      </c>
      <c r="I268" s="20">
        <f t="shared" si="61"/>
        <v>48052294.019999996</v>
      </c>
      <c r="J268" s="20">
        <v>3901636</v>
      </c>
      <c r="K268" s="20">
        <v>0</v>
      </c>
      <c r="L268" s="20">
        <v>0</v>
      </c>
      <c r="M268" s="20">
        <f t="shared" si="62"/>
        <v>3901636</v>
      </c>
      <c r="N268" s="78">
        <v>80970724.329999998</v>
      </c>
      <c r="O268" s="20">
        <v>0</v>
      </c>
      <c r="P268" s="20">
        <v>0</v>
      </c>
      <c r="Q268" s="20">
        <v>0</v>
      </c>
      <c r="R268" s="20">
        <f t="shared" si="63"/>
        <v>0</v>
      </c>
      <c r="S268" s="20">
        <f t="shared" si="64"/>
        <v>-60211094.390000001</v>
      </c>
      <c r="T268" s="20">
        <v>0</v>
      </c>
      <c r="U268" s="20">
        <v>1809244.89</v>
      </c>
      <c r="V268" s="78">
        <f t="shared" si="65"/>
        <v>-62020339.280000001</v>
      </c>
      <c r="W268" s="78">
        <v>18065537.43</v>
      </c>
      <c r="X268" s="190">
        <v>-80085876.709999993</v>
      </c>
      <c r="Y268" s="4"/>
      <c r="Z268" s="4">
        <v>77000000</v>
      </c>
      <c r="AA268" s="308">
        <f>Y268+Z268</f>
        <v>77000000</v>
      </c>
    </row>
    <row r="269" spans="1:37" ht="20" hidden="1" customHeight="1" x14ac:dyDescent="0.3">
      <c r="A269" s="19">
        <v>314</v>
      </c>
      <c r="B269" s="19" t="s">
        <v>465</v>
      </c>
      <c r="C269" s="19" t="s">
        <v>191</v>
      </c>
      <c r="D269" s="20">
        <v>14095894.83</v>
      </c>
      <c r="E269" s="20">
        <v>13436767.060000001</v>
      </c>
      <c r="F269" s="20">
        <v>63831.199999999997</v>
      </c>
      <c r="G269" s="20">
        <v>159453.32</v>
      </c>
      <c r="H269" s="20">
        <v>0</v>
      </c>
      <c r="I269" s="20">
        <f t="shared" si="61"/>
        <v>13213482.540000001</v>
      </c>
      <c r="J269" s="20">
        <v>0</v>
      </c>
      <c r="K269" s="20">
        <v>0</v>
      </c>
      <c r="L269" s="20">
        <v>0</v>
      </c>
      <c r="M269" s="20">
        <f t="shared" si="62"/>
        <v>0</v>
      </c>
      <c r="N269" s="20">
        <v>0</v>
      </c>
      <c r="O269" s="20">
        <v>0</v>
      </c>
      <c r="P269" s="20">
        <v>0</v>
      </c>
      <c r="Q269" s="20">
        <v>0</v>
      </c>
      <c r="R269" s="20">
        <f t="shared" si="63"/>
        <v>0</v>
      </c>
      <c r="S269" s="20">
        <f t="shared" si="64"/>
        <v>882412.28999999911</v>
      </c>
      <c r="T269" s="20">
        <v>0</v>
      </c>
      <c r="U269" s="20">
        <v>10801635.58</v>
      </c>
      <c r="V269" s="78">
        <f t="shared" si="65"/>
        <v>-9919223.290000001</v>
      </c>
      <c r="W269" s="20">
        <v>0</v>
      </c>
      <c r="X269" s="190">
        <v>-9919223.2899999991</v>
      </c>
      <c r="Y269" s="4"/>
      <c r="Z269" s="4"/>
      <c r="AA269" s="308">
        <f t="shared" ref="AA269:AA279" si="66">X269+Y269+Z269</f>
        <v>-9919223.2899999991</v>
      </c>
    </row>
    <row r="270" spans="1:37" ht="20" hidden="1" customHeight="1" x14ac:dyDescent="0.3">
      <c r="A270" s="19">
        <v>761</v>
      </c>
      <c r="B270" s="19" t="s">
        <v>465</v>
      </c>
      <c r="C270" s="19" t="s">
        <v>468</v>
      </c>
      <c r="D270" s="20">
        <v>13843076.880000001</v>
      </c>
      <c r="E270" s="20">
        <v>10498182.77</v>
      </c>
      <c r="F270" s="20">
        <v>130424.56</v>
      </c>
      <c r="G270" s="20">
        <v>0</v>
      </c>
      <c r="H270" s="20">
        <v>0</v>
      </c>
      <c r="I270" s="20">
        <f t="shared" si="61"/>
        <v>10367758.209999999</v>
      </c>
      <c r="J270" s="20">
        <v>0</v>
      </c>
      <c r="K270" s="20">
        <v>0</v>
      </c>
      <c r="L270" s="20">
        <v>0</v>
      </c>
      <c r="M270" s="20">
        <f t="shared" si="62"/>
        <v>0</v>
      </c>
      <c r="N270" s="20">
        <v>0</v>
      </c>
      <c r="O270" s="20">
        <v>0</v>
      </c>
      <c r="P270" s="20">
        <v>0</v>
      </c>
      <c r="Q270" s="20">
        <v>0</v>
      </c>
      <c r="R270" s="20">
        <f t="shared" si="63"/>
        <v>0</v>
      </c>
      <c r="S270" s="20">
        <f t="shared" si="64"/>
        <v>3475318.6700000018</v>
      </c>
      <c r="T270" s="20">
        <v>0</v>
      </c>
      <c r="U270" s="79">
        <v>5966570.6500000004</v>
      </c>
      <c r="V270" s="78">
        <f t="shared" si="65"/>
        <v>-2491251.9799999986</v>
      </c>
      <c r="W270" s="20">
        <v>0</v>
      </c>
      <c r="X270" s="190">
        <v>-2491251.98</v>
      </c>
      <c r="Y270" s="4"/>
      <c r="Z270" s="4"/>
      <c r="AA270" s="308">
        <f t="shared" si="66"/>
        <v>-2491251.98</v>
      </c>
    </row>
    <row r="271" spans="1:37" ht="20" hidden="1" customHeight="1" x14ac:dyDescent="0.3">
      <c r="A271" s="19">
        <v>600</v>
      </c>
      <c r="B271" s="19" t="s">
        <v>465</v>
      </c>
      <c r="C271" s="19" t="s">
        <v>469</v>
      </c>
      <c r="D271" s="20">
        <v>5006992.08</v>
      </c>
      <c r="E271" s="20">
        <v>5228514.2300000004</v>
      </c>
      <c r="F271" s="20">
        <v>43176.480000000003</v>
      </c>
      <c r="G271" s="20">
        <v>276150</v>
      </c>
      <c r="H271" s="20">
        <v>0</v>
      </c>
      <c r="I271" s="20">
        <f t="shared" si="61"/>
        <v>4909187.75</v>
      </c>
      <c r="J271" s="20">
        <v>0</v>
      </c>
      <c r="K271" s="20">
        <v>1369380</v>
      </c>
      <c r="L271" s="20">
        <v>0</v>
      </c>
      <c r="M271" s="20">
        <f t="shared" si="62"/>
        <v>1369380</v>
      </c>
      <c r="N271" s="20">
        <v>0</v>
      </c>
      <c r="O271" s="20">
        <v>0</v>
      </c>
      <c r="P271" s="20">
        <v>0</v>
      </c>
      <c r="Q271" s="20">
        <v>0</v>
      </c>
      <c r="R271" s="20">
        <f t="shared" si="63"/>
        <v>0</v>
      </c>
      <c r="S271" s="20">
        <f t="shared" si="64"/>
        <v>-1271575.67</v>
      </c>
      <c r="T271" s="20">
        <v>0</v>
      </c>
      <c r="U271" s="20">
        <v>3358391.61</v>
      </c>
      <c r="V271" s="20">
        <f t="shared" si="65"/>
        <v>-4629967.2799999993</v>
      </c>
      <c r="W271" s="20">
        <v>0</v>
      </c>
      <c r="X271" s="190">
        <v>-4629967.28</v>
      </c>
      <c r="Y271" s="4"/>
      <c r="Z271" s="4"/>
      <c r="AA271" s="308">
        <f t="shared" si="66"/>
        <v>-4629967.28</v>
      </c>
    </row>
    <row r="272" spans="1:37" ht="20" hidden="1" customHeight="1" x14ac:dyDescent="0.3">
      <c r="A272" s="19">
        <v>517</v>
      </c>
      <c r="B272" s="19" t="s">
        <v>465</v>
      </c>
      <c r="C272" s="19" t="s">
        <v>198</v>
      </c>
      <c r="D272" s="20">
        <v>48786139.93</v>
      </c>
      <c r="E272" s="20">
        <v>34105366.840000004</v>
      </c>
      <c r="F272" s="20">
        <v>701865.21</v>
      </c>
      <c r="G272" s="435">
        <v>149544</v>
      </c>
      <c r="H272" s="20">
        <v>0</v>
      </c>
      <c r="I272" s="20">
        <f t="shared" si="61"/>
        <v>33253957.630000003</v>
      </c>
      <c r="J272" s="20">
        <v>126208</v>
      </c>
      <c r="K272" s="20">
        <v>2605276.7999999998</v>
      </c>
      <c r="L272" s="20">
        <v>0</v>
      </c>
      <c r="M272" s="20">
        <f t="shared" si="62"/>
        <v>2731484.8</v>
      </c>
      <c r="N272" s="20">
        <v>14932633.960000001</v>
      </c>
      <c r="O272" s="20">
        <v>0</v>
      </c>
      <c r="P272" s="20">
        <v>2028789</v>
      </c>
      <c r="Q272" s="20">
        <v>0</v>
      </c>
      <c r="R272" s="20">
        <f t="shared" si="63"/>
        <v>2028789</v>
      </c>
      <c r="S272" s="20">
        <f t="shared" si="64"/>
        <v>-4160725.4600000046</v>
      </c>
      <c r="T272" s="20">
        <v>0</v>
      </c>
      <c r="U272" s="20">
        <v>54629382.75</v>
      </c>
      <c r="V272" s="20">
        <f t="shared" si="65"/>
        <v>-58790108.210000008</v>
      </c>
      <c r="W272" s="20">
        <v>711856.85</v>
      </c>
      <c r="X272" s="190">
        <v>-59501965.060000002</v>
      </c>
      <c r="Y272" s="4"/>
      <c r="Z272" s="4"/>
      <c r="AA272" s="308">
        <f t="shared" si="66"/>
        <v>-59501965.060000002</v>
      </c>
    </row>
    <row r="273" spans="1:27" ht="20" hidden="1" customHeight="1" x14ac:dyDescent="0.3">
      <c r="A273" s="19">
        <v>599</v>
      </c>
      <c r="B273" s="19" t="s">
        <v>465</v>
      </c>
      <c r="C273" s="19" t="s">
        <v>470</v>
      </c>
      <c r="D273" s="20">
        <v>12958213.77</v>
      </c>
      <c r="E273" s="20">
        <v>12612717.119999999</v>
      </c>
      <c r="F273" s="20">
        <v>342332.52</v>
      </c>
      <c r="G273" s="20">
        <v>0</v>
      </c>
      <c r="H273" s="20">
        <v>0</v>
      </c>
      <c r="I273" s="20">
        <f t="shared" si="61"/>
        <v>12270384.6</v>
      </c>
      <c r="J273" s="20">
        <v>518629.57</v>
      </c>
      <c r="K273" s="20">
        <v>161165.01</v>
      </c>
      <c r="L273" s="20">
        <v>0</v>
      </c>
      <c r="M273" s="20">
        <f t="shared" si="62"/>
        <v>679794.58000000007</v>
      </c>
      <c r="N273" s="20">
        <v>0</v>
      </c>
      <c r="O273" s="20">
        <v>0</v>
      </c>
      <c r="P273" s="20">
        <v>0</v>
      </c>
      <c r="Q273" s="20">
        <v>0</v>
      </c>
      <c r="R273" s="20">
        <f t="shared" si="63"/>
        <v>0</v>
      </c>
      <c r="S273" s="20">
        <f t="shared" si="64"/>
        <v>8034.589999999851</v>
      </c>
      <c r="T273" s="20">
        <v>0</v>
      </c>
      <c r="U273" s="20">
        <v>1574545.32</v>
      </c>
      <c r="V273" s="78">
        <f t="shared" si="65"/>
        <v>-1566510.7300000002</v>
      </c>
      <c r="W273" s="20">
        <v>0</v>
      </c>
      <c r="X273" s="190">
        <v>-1566510.73</v>
      </c>
      <c r="Y273" s="4"/>
      <c r="Z273" s="4"/>
      <c r="AA273" s="308">
        <f t="shared" si="66"/>
        <v>-1566510.73</v>
      </c>
    </row>
    <row r="274" spans="1:27" ht="20" hidden="1" customHeight="1" x14ac:dyDescent="0.3">
      <c r="A274" s="19">
        <v>119</v>
      </c>
      <c r="B274" s="19" t="s">
        <v>465</v>
      </c>
      <c r="C274" s="19" t="s">
        <v>201</v>
      </c>
      <c r="D274" s="20">
        <v>13427732.939999999</v>
      </c>
      <c r="E274" s="20">
        <v>13472665.119999999</v>
      </c>
      <c r="F274" s="20">
        <v>112961.93</v>
      </c>
      <c r="G274" s="20">
        <v>0</v>
      </c>
      <c r="H274" s="20">
        <v>0</v>
      </c>
      <c r="I274" s="20">
        <f t="shared" si="61"/>
        <v>13359703.189999999</v>
      </c>
      <c r="J274" s="20">
        <v>15309.68</v>
      </c>
      <c r="K274" s="20">
        <v>0</v>
      </c>
      <c r="L274" s="20">
        <v>0</v>
      </c>
      <c r="M274" s="20">
        <f t="shared" si="62"/>
        <v>15309.68</v>
      </c>
      <c r="N274" s="20">
        <v>1700363</v>
      </c>
      <c r="O274" s="20">
        <v>0</v>
      </c>
      <c r="P274" s="20">
        <v>0</v>
      </c>
      <c r="Q274" s="20">
        <v>0</v>
      </c>
      <c r="R274" s="20">
        <f t="shared" si="63"/>
        <v>0</v>
      </c>
      <c r="S274" s="20">
        <f t="shared" si="64"/>
        <v>-1647642.93</v>
      </c>
      <c r="T274" s="20">
        <v>0</v>
      </c>
      <c r="U274" s="20">
        <v>2128477.94</v>
      </c>
      <c r="V274" s="20">
        <f t="shared" si="65"/>
        <v>-3776120.87</v>
      </c>
      <c r="W274" s="20">
        <v>1339758</v>
      </c>
      <c r="X274" s="190">
        <v>-5115878.87</v>
      </c>
      <c r="Y274" s="4"/>
      <c r="Z274" s="4"/>
      <c r="AA274" s="308">
        <f t="shared" si="66"/>
        <v>-5115878.87</v>
      </c>
    </row>
    <row r="275" spans="1:27" ht="20" hidden="1" customHeight="1" x14ac:dyDescent="0.3">
      <c r="A275" s="19">
        <v>184</v>
      </c>
      <c r="B275" s="19" t="s">
        <v>465</v>
      </c>
      <c r="C275" s="19" t="s">
        <v>206</v>
      </c>
      <c r="D275" s="20">
        <v>15765654.119999999</v>
      </c>
      <c r="E275" s="20">
        <v>18549251.530000001</v>
      </c>
      <c r="F275" s="20">
        <v>5921.95</v>
      </c>
      <c r="G275" s="20">
        <v>0</v>
      </c>
      <c r="H275" s="20">
        <v>0</v>
      </c>
      <c r="I275" s="20">
        <f t="shared" si="61"/>
        <v>18543329.580000002</v>
      </c>
      <c r="J275" s="20">
        <v>0</v>
      </c>
      <c r="K275" s="20">
        <v>0</v>
      </c>
      <c r="L275" s="20">
        <v>0</v>
      </c>
      <c r="M275" s="20">
        <f t="shared" si="62"/>
        <v>0</v>
      </c>
      <c r="N275" s="20">
        <v>14991214.68</v>
      </c>
      <c r="O275" s="20">
        <v>0</v>
      </c>
      <c r="P275" s="20">
        <v>0</v>
      </c>
      <c r="Q275" s="20">
        <v>0</v>
      </c>
      <c r="R275" s="20">
        <f t="shared" si="63"/>
        <v>0</v>
      </c>
      <c r="S275" s="20">
        <f t="shared" si="64"/>
        <v>-17768890.140000001</v>
      </c>
      <c r="T275" s="20">
        <v>25000</v>
      </c>
      <c r="U275" s="20">
        <v>9010717.2200000007</v>
      </c>
      <c r="V275" s="20">
        <f t="shared" si="65"/>
        <v>-26754607.359999999</v>
      </c>
      <c r="W275" s="20">
        <v>8516138.3100000005</v>
      </c>
      <c r="X275" s="190">
        <v>-35270745.670000002</v>
      </c>
      <c r="Y275" s="4"/>
      <c r="Z275" s="4"/>
      <c r="AA275" s="308">
        <f t="shared" si="66"/>
        <v>-35270745.670000002</v>
      </c>
    </row>
    <row r="276" spans="1:27" ht="20" hidden="1" customHeight="1" x14ac:dyDescent="0.3">
      <c r="A276" s="19">
        <v>1540</v>
      </c>
      <c r="B276" s="19" t="s">
        <v>465</v>
      </c>
      <c r="C276" s="19" t="s">
        <v>209</v>
      </c>
      <c r="D276" s="78">
        <v>1313565.1599999999</v>
      </c>
      <c r="E276" s="78">
        <v>1629377.32</v>
      </c>
      <c r="F276" s="78">
        <v>0</v>
      </c>
      <c r="G276" s="78">
        <v>0</v>
      </c>
      <c r="H276" s="78">
        <v>0</v>
      </c>
      <c r="I276" s="78">
        <f t="shared" si="61"/>
        <v>1629377.32</v>
      </c>
      <c r="J276" s="78">
        <v>0</v>
      </c>
      <c r="K276" s="78">
        <v>0</v>
      </c>
      <c r="L276" s="78">
        <v>0</v>
      </c>
      <c r="M276" s="78">
        <f t="shared" si="62"/>
        <v>0</v>
      </c>
      <c r="N276" s="78">
        <v>0</v>
      </c>
      <c r="O276" s="78">
        <v>0</v>
      </c>
      <c r="P276" s="78">
        <v>0</v>
      </c>
      <c r="Q276" s="78">
        <v>0</v>
      </c>
      <c r="R276" s="78">
        <f t="shared" si="63"/>
        <v>0</v>
      </c>
      <c r="S276" s="78">
        <f t="shared" si="64"/>
        <v>-315812.16000000015</v>
      </c>
      <c r="T276" s="78">
        <v>0</v>
      </c>
      <c r="U276" s="78">
        <v>0</v>
      </c>
      <c r="V276" s="78">
        <f t="shared" si="65"/>
        <v>-315812.16000000015</v>
      </c>
      <c r="W276" s="20">
        <v>7030.3</v>
      </c>
      <c r="X276" s="200">
        <v>-322842.46000000002</v>
      </c>
      <c r="Y276" s="4"/>
      <c r="Z276" s="4"/>
      <c r="AA276" s="308">
        <f t="shared" si="66"/>
        <v>-322842.46000000002</v>
      </c>
    </row>
    <row r="277" spans="1:27" ht="20" hidden="1" customHeight="1" x14ac:dyDescent="0.3">
      <c r="A277" s="19">
        <v>452</v>
      </c>
      <c r="B277" s="19" t="s">
        <v>465</v>
      </c>
      <c r="C277" s="19" t="s">
        <v>216</v>
      </c>
      <c r="D277" s="78">
        <v>39251288.609999999</v>
      </c>
      <c r="E277" s="123">
        <v>42816765.07</v>
      </c>
      <c r="F277" s="123">
        <v>1124180.3700000001</v>
      </c>
      <c r="G277" s="78">
        <v>947524</v>
      </c>
      <c r="H277" s="78">
        <v>0</v>
      </c>
      <c r="I277" s="78">
        <f t="shared" si="61"/>
        <v>40745060.700000003</v>
      </c>
      <c r="J277" s="435">
        <v>212135.13</v>
      </c>
      <c r="K277" s="78">
        <v>1570640</v>
      </c>
      <c r="L277" s="78">
        <v>0</v>
      </c>
      <c r="M277" s="78">
        <f t="shared" si="62"/>
        <v>1782775.13</v>
      </c>
      <c r="N277" s="78">
        <v>0</v>
      </c>
      <c r="O277" s="78">
        <v>0</v>
      </c>
      <c r="P277" s="78">
        <v>0</v>
      </c>
      <c r="Q277" s="78">
        <v>0</v>
      </c>
      <c r="R277" s="78">
        <f t="shared" si="63"/>
        <v>0</v>
      </c>
      <c r="S277" s="78">
        <f t="shared" si="64"/>
        <v>-3276547.2200000035</v>
      </c>
      <c r="T277" s="78">
        <v>0</v>
      </c>
      <c r="U277" s="78">
        <v>53276029.310000002</v>
      </c>
      <c r="V277" s="78">
        <f t="shared" si="65"/>
        <v>-56552576.530000009</v>
      </c>
      <c r="W277" s="78">
        <v>2987685.58</v>
      </c>
      <c r="X277" s="200">
        <v>-59540262.109999999</v>
      </c>
      <c r="Y277" s="4"/>
      <c r="Z277" s="4"/>
      <c r="AA277" s="308">
        <f t="shared" si="66"/>
        <v>-59540262.109999999</v>
      </c>
    </row>
    <row r="278" spans="1:27" ht="20" hidden="1" customHeight="1" x14ac:dyDescent="0.3">
      <c r="A278" s="19">
        <v>249</v>
      </c>
      <c r="B278" s="19" t="s">
        <v>465</v>
      </c>
      <c r="C278" s="19" t="s">
        <v>219</v>
      </c>
      <c r="D278" s="78">
        <v>16696308.859999999</v>
      </c>
      <c r="E278" s="78">
        <v>17050552.07</v>
      </c>
      <c r="F278" s="78">
        <v>357702.36</v>
      </c>
      <c r="G278" s="78">
        <v>0</v>
      </c>
      <c r="H278" s="78">
        <v>0</v>
      </c>
      <c r="I278" s="78">
        <f t="shared" si="61"/>
        <v>16692849.710000001</v>
      </c>
      <c r="J278" s="78">
        <v>0</v>
      </c>
      <c r="K278" s="78">
        <v>0</v>
      </c>
      <c r="L278" s="78">
        <v>0</v>
      </c>
      <c r="M278" s="78">
        <f t="shared" si="62"/>
        <v>0</v>
      </c>
      <c r="N278" s="78">
        <v>0</v>
      </c>
      <c r="O278" s="78">
        <v>0</v>
      </c>
      <c r="P278" s="78">
        <v>0</v>
      </c>
      <c r="Q278" s="78">
        <v>0</v>
      </c>
      <c r="R278" s="78">
        <f t="shared" si="63"/>
        <v>0</v>
      </c>
      <c r="S278" s="78">
        <f t="shared" si="64"/>
        <v>3459.1499999985099</v>
      </c>
      <c r="T278" s="78">
        <v>0</v>
      </c>
      <c r="U278" s="78">
        <v>7789430.79</v>
      </c>
      <c r="V278" s="78">
        <f t="shared" si="65"/>
        <v>-7785971.6400000015</v>
      </c>
      <c r="W278" s="78">
        <v>6997.25</v>
      </c>
      <c r="X278" s="200">
        <v>-7792968.8899999997</v>
      </c>
      <c r="Y278" s="4"/>
      <c r="Z278" s="4"/>
      <c r="AA278" s="308">
        <f t="shared" si="66"/>
        <v>-7792968.8899999997</v>
      </c>
    </row>
    <row r="279" spans="1:27" ht="20" hidden="1" customHeight="1" x14ac:dyDescent="0.3">
      <c r="A279" s="19">
        <v>2199</v>
      </c>
      <c r="B279" s="19" t="s">
        <v>465</v>
      </c>
      <c r="C279" s="19" t="s">
        <v>225</v>
      </c>
      <c r="D279" s="78">
        <v>843569.32</v>
      </c>
      <c r="E279" s="78">
        <v>452263.84</v>
      </c>
      <c r="F279" s="78">
        <v>0</v>
      </c>
      <c r="G279" s="78">
        <v>0</v>
      </c>
      <c r="H279" s="78">
        <v>0</v>
      </c>
      <c r="I279" s="78">
        <f t="shared" si="61"/>
        <v>452263.84</v>
      </c>
      <c r="J279" s="78">
        <v>0</v>
      </c>
      <c r="K279" s="78">
        <v>0</v>
      </c>
      <c r="L279" s="78">
        <v>0</v>
      </c>
      <c r="M279" s="78">
        <f t="shared" si="62"/>
        <v>0</v>
      </c>
      <c r="N279" s="78">
        <v>0</v>
      </c>
      <c r="O279" s="78">
        <v>0</v>
      </c>
      <c r="P279" s="78">
        <v>0</v>
      </c>
      <c r="Q279" s="78">
        <v>0</v>
      </c>
      <c r="R279" s="78">
        <f t="shared" si="63"/>
        <v>0</v>
      </c>
      <c r="S279" s="78">
        <f t="shared" si="64"/>
        <v>391305.47999999992</v>
      </c>
      <c r="T279" s="78">
        <v>0</v>
      </c>
      <c r="U279" s="78">
        <v>0</v>
      </c>
      <c r="V279" s="78">
        <f t="shared" si="65"/>
        <v>391305.47999999992</v>
      </c>
      <c r="W279" s="78">
        <v>0</v>
      </c>
      <c r="X279" s="200">
        <v>391305.48</v>
      </c>
      <c r="Y279" s="4"/>
      <c r="Z279" s="4"/>
      <c r="AA279" s="308">
        <f t="shared" si="66"/>
        <v>391305.48</v>
      </c>
    </row>
    <row r="280" spans="1:27" ht="20" hidden="1" customHeight="1" x14ac:dyDescent="0.3">
      <c r="A280" s="19">
        <v>1924</v>
      </c>
      <c r="B280" s="344" t="s">
        <v>471</v>
      </c>
      <c r="C280" s="344" t="s">
        <v>182</v>
      </c>
      <c r="D280" s="80" t="s">
        <v>1542</v>
      </c>
      <c r="E280" s="80" t="s">
        <v>1543</v>
      </c>
      <c r="F280" s="80" t="s">
        <v>1288</v>
      </c>
      <c r="G280" s="80" t="s">
        <v>1288</v>
      </c>
      <c r="H280" s="80" t="s">
        <v>1544</v>
      </c>
      <c r="I280" s="80" t="s">
        <v>1545</v>
      </c>
      <c r="J280" s="80" t="s">
        <v>1288</v>
      </c>
      <c r="K280" s="80" t="s">
        <v>1546</v>
      </c>
      <c r="L280" s="80" t="s">
        <v>1288</v>
      </c>
      <c r="M280" s="80" t="s">
        <v>1546</v>
      </c>
      <c r="N280" s="80" t="s">
        <v>1288</v>
      </c>
      <c r="O280" s="80" t="s">
        <v>1288</v>
      </c>
      <c r="P280" s="80" t="s">
        <v>1288</v>
      </c>
      <c r="Q280" s="80" t="s">
        <v>1288</v>
      </c>
      <c r="R280" s="80" t="s">
        <v>1288</v>
      </c>
      <c r="S280" s="80" t="s">
        <v>1547</v>
      </c>
      <c r="T280" s="80"/>
      <c r="U280" s="80" t="s">
        <v>1288</v>
      </c>
      <c r="V280" s="80" t="s">
        <v>1547</v>
      </c>
      <c r="W280" s="80" t="s">
        <v>1288</v>
      </c>
      <c r="X280" s="198" t="s">
        <v>1547</v>
      </c>
      <c r="Y280" s="4"/>
      <c r="Z280" s="4"/>
      <c r="AA280" s="4"/>
    </row>
    <row r="281" spans="1:27" ht="20" hidden="1" customHeight="1" x14ac:dyDescent="0.3">
      <c r="A281" s="19">
        <v>380</v>
      </c>
      <c r="B281" s="344" t="s">
        <v>471</v>
      </c>
      <c r="C281" s="344" t="s">
        <v>188</v>
      </c>
      <c r="D281" s="80" t="s">
        <v>1548</v>
      </c>
      <c r="E281" s="80" t="s">
        <v>1549</v>
      </c>
      <c r="F281" s="80" t="s">
        <v>1550</v>
      </c>
      <c r="G281" s="80" t="s">
        <v>1551</v>
      </c>
      <c r="H281" s="80" t="s">
        <v>1552</v>
      </c>
      <c r="I281" s="80" t="s">
        <v>1553</v>
      </c>
      <c r="J281" s="80" t="s">
        <v>1554</v>
      </c>
      <c r="K281" s="80" t="s">
        <v>1288</v>
      </c>
      <c r="L281" s="80" t="s">
        <v>1555</v>
      </c>
      <c r="M281" s="80" t="s">
        <v>1556</v>
      </c>
      <c r="N281" s="80" t="s">
        <v>1557</v>
      </c>
      <c r="O281" s="80" t="s">
        <v>1558</v>
      </c>
      <c r="P281" s="80" t="s">
        <v>1288</v>
      </c>
      <c r="Q281" s="80" t="s">
        <v>1288</v>
      </c>
      <c r="R281" s="80" t="s">
        <v>1558</v>
      </c>
      <c r="S281" s="80" t="s">
        <v>1559</v>
      </c>
      <c r="T281" s="80"/>
      <c r="U281" s="80" t="s">
        <v>1560</v>
      </c>
      <c r="V281" s="80" t="s">
        <v>1561</v>
      </c>
      <c r="W281" s="80" t="s">
        <v>1288</v>
      </c>
      <c r="X281" s="198" t="s">
        <v>1561</v>
      </c>
      <c r="Y281" s="4"/>
      <c r="Z281" s="4"/>
      <c r="AA281" s="4"/>
    </row>
    <row r="282" spans="1:27" ht="20" hidden="1" customHeight="1" x14ac:dyDescent="0.3">
      <c r="A282" s="19">
        <v>315</v>
      </c>
      <c r="B282" s="344" t="s">
        <v>471</v>
      </c>
      <c r="C282" s="344" t="s">
        <v>191</v>
      </c>
      <c r="D282" s="80" t="s">
        <v>1562</v>
      </c>
      <c r="E282" s="80" t="s">
        <v>1563</v>
      </c>
      <c r="F282" s="80" t="s">
        <v>1564</v>
      </c>
      <c r="G282" s="80" t="s">
        <v>1288</v>
      </c>
      <c r="H282" s="80" t="s">
        <v>1565</v>
      </c>
      <c r="I282" s="80" t="s">
        <v>1566</v>
      </c>
      <c r="J282" s="80" t="s">
        <v>1288</v>
      </c>
      <c r="K282" s="80" t="s">
        <v>1567</v>
      </c>
      <c r="L282" s="80" t="s">
        <v>1288</v>
      </c>
      <c r="M282" s="80" t="s">
        <v>1567</v>
      </c>
      <c r="N282" s="80" t="s">
        <v>1288</v>
      </c>
      <c r="O282" s="80" t="s">
        <v>1288</v>
      </c>
      <c r="P282" s="80" t="s">
        <v>1288</v>
      </c>
      <c r="Q282" s="80" t="s">
        <v>1288</v>
      </c>
      <c r="R282" s="80" t="s">
        <v>1288</v>
      </c>
      <c r="S282" s="80" t="s">
        <v>1568</v>
      </c>
      <c r="T282" s="80" t="s">
        <v>1569</v>
      </c>
      <c r="U282" s="80" t="s">
        <v>1570</v>
      </c>
      <c r="V282" s="80" t="s">
        <v>1571</v>
      </c>
      <c r="W282" s="80" t="s">
        <v>1572</v>
      </c>
      <c r="X282" s="198" t="s">
        <v>1573</v>
      </c>
      <c r="Y282" s="4"/>
      <c r="Z282" s="4"/>
      <c r="AA282" s="4"/>
    </row>
    <row r="283" spans="1:27" ht="20" hidden="1" customHeight="1" x14ac:dyDescent="0.3">
      <c r="A283" s="19">
        <v>518</v>
      </c>
      <c r="B283" s="344" t="s">
        <v>471</v>
      </c>
      <c r="C283" s="344" t="s">
        <v>198</v>
      </c>
      <c r="D283" s="80" t="s">
        <v>1574</v>
      </c>
      <c r="E283" s="80" t="s">
        <v>1575</v>
      </c>
      <c r="F283" s="80" t="s">
        <v>1576</v>
      </c>
      <c r="G283" s="80" t="s">
        <v>1288</v>
      </c>
      <c r="H283" s="80" t="s">
        <v>1577</v>
      </c>
      <c r="I283" s="80" t="s">
        <v>1578</v>
      </c>
      <c r="J283" s="80" t="s">
        <v>1579</v>
      </c>
      <c r="K283" s="80" t="s">
        <v>1288</v>
      </c>
      <c r="L283" s="80" t="s">
        <v>1288</v>
      </c>
      <c r="M283" s="80" t="s">
        <v>1579</v>
      </c>
      <c r="N283" s="80" t="s">
        <v>1580</v>
      </c>
      <c r="O283" s="80" t="s">
        <v>1288</v>
      </c>
      <c r="P283" s="80" t="s">
        <v>1581</v>
      </c>
      <c r="Q283" s="80" t="s">
        <v>1288</v>
      </c>
      <c r="R283" s="80" t="s">
        <v>1581</v>
      </c>
      <c r="S283" s="80" t="s">
        <v>1582</v>
      </c>
      <c r="T283" s="80" t="s">
        <v>1583</v>
      </c>
      <c r="U283" s="80" t="s">
        <v>1584</v>
      </c>
      <c r="V283" s="80" t="s">
        <v>1585</v>
      </c>
      <c r="W283" s="80" t="s">
        <v>1288</v>
      </c>
      <c r="X283" s="198" t="s">
        <v>1585</v>
      </c>
      <c r="Y283" s="4"/>
      <c r="Z283" s="4"/>
      <c r="AA283" s="4"/>
    </row>
    <row r="284" spans="1:27" ht="20" hidden="1" customHeight="1" x14ac:dyDescent="0.3">
      <c r="A284" s="19">
        <v>120</v>
      </c>
      <c r="B284" s="344" t="s">
        <v>471</v>
      </c>
      <c r="C284" s="344" t="s">
        <v>201</v>
      </c>
      <c r="D284" s="80" t="s">
        <v>1562</v>
      </c>
      <c r="E284" s="80" t="s">
        <v>1586</v>
      </c>
      <c r="F284" s="80" t="s">
        <v>1587</v>
      </c>
      <c r="G284" s="80" t="s">
        <v>1588</v>
      </c>
      <c r="H284" s="80" t="s">
        <v>1565</v>
      </c>
      <c r="I284" s="80" t="s">
        <v>1589</v>
      </c>
      <c r="J284" s="80" t="s">
        <v>1590</v>
      </c>
      <c r="K284" s="80" t="s">
        <v>1288</v>
      </c>
      <c r="L284" s="80" t="s">
        <v>1288</v>
      </c>
      <c r="M284" s="80" t="s">
        <v>1590</v>
      </c>
      <c r="N284" s="80" t="s">
        <v>1591</v>
      </c>
      <c r="O284" s="80" t="s">
        <v>1288</v>
      </c>
      <c r="P284" s="80" t="s">
        <v>1288</v>
      </c>
      <c r="Q284" s="80" t="s">
        <v>1288</v>
      </c>
      <c r="R284" s="80" t="s">
        <v>1288</v>
      </c>
      <c r="S284" s="80" t="s">
        <v>1592</v>
      </c>
      <c r="T284" s="80"/>
      <c r="U284" s="80" t="s">
        <v>1593</v>
      </c>
      <c r="V284" s="80" t="s">
        <v>1594</v>
      </c>
      <c r="W284" s="80" t="s">
        <v>1288</v>
      </c>
      <c r="X284" s="198" t="s">
        <v>1594</v>
      </c>
      <c r="Y284" s="4"/>
      <c r="Z284" s="4"/>
      <c r="AA284" s="4"/>
    </row>
    <row r="285" spans="1:27" ht="20" hidden="1" customHeight="1" x14ac:dyDescent="0.3">
      <c r="A285" s="19">
        <v>185</v>
      </c>
      <c r="B285" s="344" t="s">
        <v>471</v>
      </c>
      <c r="C285" s="344" t="s">
        <v>206</v>
      </c>
      <c r="D285" s="80" t="s">
        <v>1562</v>
      </c>
      <c r="E285" s="80" t="s">
        <v>1595</v>
      </c>
      <c r="F285" s="80" t="s">
        <v>1288</v>
      </c>
      <c r="G285" s="80" t="s">
        <v>1288</v>
      </c>
      <c r="H285" s="80" t="s">
        <v>1565</v>
      </c>
      <c r="I285" s="80" t="s">
        <v>1596</v>
      </c>
      <c r="J285" s="80" t="s">
        <v>1288</v>
      </c>
      <c r="K285" s="80" t="s">
        <v>1288</v>
      </c>
      <c r="L285" s="80" t="s">
        <v>1288</v>
      </c>
      <c r="M285" s="80" t="s">
        <v>1288</v>
      </c>
      <c r="N285" s="80" t="s">
        <v>1288</v>
      </c>
      <c r="O285" s="80" t="s">
        <v>1288</v>
      </c>
      <c r="P285" s="80" t="s">
        <v>1288</v>
      </c>
      <c r="Q285" s="80" t="s">
        <v>1288</v>
      </c>
      <c r="R285" s="80" t="s">
        <v>1288</v>
      </c>
      <c r="S285" s="80" t="s">
        <v>1597</v>
      </c>
      <c r="T285" s="80" t="s">
        <v>1288</v>
      </c>
      <c r="U285" s="80" t="s">
        <v>1597</v>
      </c>
      <c r="V285" s="80" t="s">
        <v>1288</v>
      </c>
      <c r="W285" s="80" t="s">
        <v>1288</v>
      </c>
      <c r="X285" s="198" t="s">
        <v>1288</v>
      </c>
      <c r="Y285" s="4"/>
      <c r="Z285" s="4"/>
      <c r="AA285" s="4"/>
    </row>
    <row r="286" spans="1:27" ht="20" hidden="1" customHeight="1" x14ac:dyDescent="0.3">
      <c r="A286" s="19">
        <v>1338</v>
      </c>
      <c r="B286" s="344" t="s">
        <v>471</v>
      </c>
      <c r="C286" s="344" t="s">
        <v>209</v>
      </c>
      <c r="D286" s="80" t="s">
        <v>1598</v>
      </c>
      <c r="E286" s="80" t="s">
        <v>1599</v>
      </c>
      <c r="F286" s="80" t="s">
        <v>1288</v>
      </c>
      <c r="G286" s="80" t="s">
        <v>1600</v>
      </c>
      <c r="H286" s="80" t="s">
        <v>1601</v>
      </c>
      <c r="I286" s="80" t="s">
        <v>1602</v>
      </c>
      <c r="J286" s="80" t="s">
        <v>1288</v>
      </c>
      <c r="K286" s="80" t="s">
        <v>1288</v>
      </c>
      <c r="L286" s="80" t="s">
        <v>1288</v>
      </c>
      <c r="M286" s="80" t="s">
        <v>1288</v>
      </c>
      <c r="N286" s="80" t="s">
        <v>1288</v>
      </c>
      <c r="O286" s="80" t="s">
        <v>1288</v>
      </c>
      <c r="P286" s="80" t="s">
        <v>1288</v>
      </c>
      <c r="Q286" s="80" t="s">
        <v>1288</v>
      </c>
      <c r="R286" s="80" t="s">
        <v>1288</v>
      </c>
      <c r="S286" s="80" t="s">
        <v>1603</v>
      </c>
      <c r="T286" s="80"/>
      <c r="U286" s="80" t="s">
        <v>1288</v>
      </c>
      <c r="V286" s="80" t="s">
        <v>1603</v>
      </c>
      <c r="W286" s="80" t="s">
        <v>1288</v>
      </c>
      <c r="X286" s="198" t="s">
        <v>1603</v>
      </c>
      <c r="Y286" s="4"/>
      <c r="Z286" s="4"/>
      <c r="AA286" s="4"/>
    </row>
    <row r="287" spans="1:27" ht="20" hidden="1" customHeight="1" x14ac:dyDescent="0.3">
      <c r="A287" s="19">
        <v>453</v>
      </c>
      <c r="B287" s="344" t="s">
        <v>471</v>
      </c>
      <c r="C287" s="344" t="s">
        <v>216</v>
      </c>
      <c r="D287" s="80" t="s">
        <v>1604</v>
      </c>
      <c r="E287" s="80" t="s">
        <v>1605</v>
      </c>
      <c r="F287" s="80" t="s">
        <v>1606</v>
      </c>
      <c r="G287" s="80" t="s">
        <v>1288</v>
      </c>
      <c r="H287" s="80" t="s">
        <v>1607</v>
      </c>
      <c r="I287" s="80" t="s">
        <v>1608</v>
      </c>
      <c r="J287" s="80" t="s">
        <v>1609</v>
      </c>
      <c r="K287" s="80" t="s">
        <v>1288</v>
      </c>
      <c r="L287" s="80" t="s">
        <v>1288</v>
      </c>
      <c r="M287" s="80" t="s">
        <v>1609</v>
      </c>
      <c r="N287" s="80" t="s">
        <v>1288</v>
      </c>
      <c r="O287" s="80" t="s">
        <v>1288</v>
      </c>
      <c r="P287" s="80" t="s">
        <v>1288</v>
      </c>
      <c r="Q287" s="80" t="s">
        <v>1288</v>
      </c>
      <c r="R287" s="80" t="s">
        <v>1288</v>
      </c>
      <c r="S287" s="80" t="s">
        <v>1610</v>
      </c>
      <c r="T287" s="80" t="s">
        <v>1611</v>
      </c>
      <c r="U287" s="80" t="s">
        <v>1612</v>
      </c>
      <c r="V287" s="80" t="s">
        <v>1613</v>
      </c>
      <c r="W287" s="80" t="s">
        <v>1288</v>
      </c>
      <c r="X287" s="198" t="s">
        <v>1613</v>
      </c>
      <c r="Y287" s="4"/>
      <c r="Z287" s="4"/>
      <c r="AA287" s="4"/>
    </row>
    <row r="288" spans="1:27" ht="20" hidden="1" customHeight="1" x14ac:dyDescent="0.3">
      <c r="A288" s="19">
        <v>250</v>
      </c>
      <c r="B288" s="344" t="s">
        <v>471</v>
      </c>
      <c r="C288" s="344" t="s">
        <v>219</v>
      </c>
      <c r="D288" s="80" t="s">
        <v>1614</v>
      </c>
      <c r="E288" s="80" t="s">
        <v>1615</v>
      </c>
      <c r="F288" s="80" t="s">
        <v>1616</v>
      </c>
      <c r="G288" s="80" t="s">
        <v>1288</v>
      </c>
      <c r="H288" s="80" t="s">
        <v>1617</v>
      </c>
      <c r="I288" s="80" t="s">
        <v>1618</v>
      </c>
      <c r="J288" s="80" t="s">
        <v>1288</v>
      </c>
      <c r="K288" s="80" t="s">
        <v>1288</v>
      </c>
      <c r="L288" s="80" t="s">
        <v>1288</v>
      </c>
      <c r="M288" s="80" t="s">
        <v>1288</v>
      </c>
      <c r="N288" s="80" t="s">
        <v>1288</v>
      </c>
      <c r="O288" s="80" t="s">
        <v>1288</v>
      </c>
      <c r="P288" s="80" t="s">
        <v>1288</v>
      </c>
      <c r="Q288" s="80" t="s">
        <v>1288</v>
      </c>
      <c r="R288" s="80" t="s">
        <v>1288</v>
      </c>
      <c r="S288" s="80" t="s">
        <v>1619</v>
      </c>
      <c r="T288" s="80"/>
      <c r="U288" s="80" t="s">
        <v>1620</v>
      </c>
      <c r="V288" s="80" t="s">
        <v>1621</v>
      </c>
      <c r="W288" s="80" t="s">
        <v>1288</v>
      </c>
      <c r="X288" s="198" t="s">
        <v>1621</v>
      </c>
      <c r="Y288" s="4"/>
      <c r="Z288" s="4"/>
      <c r="AA288" s="4"/>
    </row>
    <row r="289" spans="1:27" ht="20" hidden="1" customHeight="1" x14ac:dyDescent="0.3">
      <c r="A289" s="19">
        <v>626</v>
      </c>
      <c r="B289" s="344" t="s">
        <v>471</v>
      </c>
      <c r="C289" s="344" t="s">
        <v>507</v>
      </c>
      <c r="D289" s="80" t="s">
        <v>1622</v>
      </c>
      <c r="E289" s="80" t="s">
        <v>1623</v>
      </c>
      <c r="F289" s="80" t="s">
        <v>1624</v>
      </c>
      <c r="G289" s="80" t="s">
        <v>1288</v>
      </c>
      <c r="H289" s="80" t="s">
        <v>1625</v>
      </c>
      <c r="I289" s="80" t="s">
        <v>1626</v>
      </c>
      <c r="J289" s="80" t="s">
        <v>1288</v>
      </c>
      <c r="K289" s="80" t="s">
        <v>1288</v>
      </c>
      <c r="L289" s="80" t="s">
        <v>1288</v>
      </c>
      <c r="M289" s="80" t="s">
        <v>1288</v>
      </c>
      <c r="N289" s="80" t="s">
        <v>1288</v>
      </c>
      <c r="O289" s="80" t="s">
        <v>1288</v>
      </c>
      <c r="P289" s="80" t="s">
        <v>1288</v>
      </c>
      <c r="Q289" s="80" t="s">
        <v>1288</v>
      </c>
      <c r="R289" s="80" t="s">
        <v>1288</v>
      </c>
      <c r="S289" s="80" t="s">
        <v>1627</v>
      </c>
      <c r="T289" s="80" t="s">
        <v>1628</v>
      </c>
      <c r="U289" s="80" t="s">
        <v>1629</v>
      </c>
      <c r="V289" s="80" t="s">
        <v>1630</v>
      </c>
      <c r="W289" s="80" t="s">
        <v>1288</v>
      </c>
      <c r="X289" s="198" t="s">
        <v>1630</v>
      </c>
      <c r="Y289" s="4"/>
      <c r="Z289" s="4"/>
      <c r="AA289" s="4"/>
    </row>
    <row r="290" spans="1:27" ht="20" hidden="1" customHeight="1" x14ac:dyDescent="0.3">
      <c r="A290" s="19">
        <v>1919</v>
      </c>
      <c r="B290" s="344" t="s">
        <v>471</v>
      </c>
      <c r="C290" s="344" t="s">
        <v>225</v>
      </c>
      <c r="D290" s="80" t="s">
        <v>1542</v>
      </c>
      <c r="E290" s="80" t="s">
        <v>1631</v>
      </c>
      <c r="F290" s="80" t="s">
        <v>1288</v>
      </c>
      <c r="G290" s="80" t="s">
        <v>1288</v>
      </c>
      <c r="H290" s="80" t="s">
        <v>1544</v>
      </c>
      <c r="I290" s="80" t="s">
        <v>1632</v>
      </c>
      <c r="J290" s="80" t="s">
        <v>1288</v>
      </c>
      <c r="K290" s="80" t="s">
        <v>1288</v>
      </c>
      <c r="L290" s="80" t="s">
        <v>1288</v>
      </c>
      <c r="M290" s="80" t="s">
        <v>1288</v>
      </c>
      <c r="N290" s="80" t="s">
        <v>1288</v>
      </c>
      <c r="O290" s="80" t="s">
        <v>1288</v>
      </c>
      <c r="P290" s="80" t="s">
        <v>1288</v>
      </c>
      <c r="Q290" s="80" t="s">
        <v>1288</v>
      </c>
      <c r="R290" s="80" t="s">
        <v>1288</v>
      </c>
      <c r="S290" s="80" t="s">
        <v>1633</v>
      </c>
      <c r="T290" s="80"/>
      <c r="U290" s="80" t="s">
        <v>1288</v>
      </c>
      <c r="V290" s="80" t="s">
        <v>1633</v>
      </c>
      <c r="W290" s="80" t="s">
        <v>1288</v>
      </c>
      <c r="X290" s="198" t="s">
        <v>1633</v>
      </c>
      <c r="Y290" s="4"/>
      <c r="Z290" s="4"/>
      <c r="AA290" s="4"/>
    </row>
    <row r="291" spans="1:27" ht="20" hidden="1" customHeight="1" x14ac:dyDescent="0.3">
      <c r="A291" s="19">
        <v>658</v>
      </c>
      <c r="B291" s="19" t="s">
        <v>518</v>
      </c>
      <c r="C291" s="19" t="s">
        <v>517</v>
      </c>
      <c r="D291" s="73" t="s">
        <v>1634</v>
      </c>
      <c r="E291" s="73" t="s">
        <v>1635</v>
      </c>
      <c r="F291" s="20">
        <v>0</v>
      </c>
      <c r="G291" s="20">
        <v>0</v>
      </c>
      <c r="H291" s="20">
        <v>0</v>
      </c>
      <c r="I291" s="73" t="s">
        <v>1636</v>
      </c>
      <c r="J291" s="20">
        <v>0</v>
      </c>
      <c r="K291" s="20">
        <v>0</v>
      </c>
      <c r="L291" s="20">
        <v>0</v>
      </c>
      <c r="M291" s="20">
        <f t="shared" si="62"/>
        <v>0</v>
      </c>
      <c r="N291" s="73" t="s">
        <v>1637</v>
      </c>
      <c r="O291" s="20">
        <v>0</v>
      </c>
      <c r="P291" s="20">
        <v>0</v>
      </c>
      <c r="Q291" s="20">
        <v>0</v>
      </c>
      <c r="R291" s="20">
        <f t="shared" si="63"/>
        <v>0</v>
      </c>
      <c r="S291" s="334" t="s">
        <v>1638</v>
      </c>
      <c r="T291" s="67" t="s">
        <v>1639</v>
      </c>
      <c r="U291" s="20"/>
      <c r="V291" s="73" t="s">
        <v>1640</v>
      </c>
      <c r="W291" s="20"/>
      <c r="X291" s="201" t="s">
        <v>1640</v>
      </c>
      <c r="Y291" s="4"/>
      <c r="Z291" s="4"/>
      <c r="AA291" s="4"/>
    </row>
    <row r="292" spans="1:27" ht="20" hidden="1" customHeight="1" x14ac:dyDescent="0.3">
      <c r="A292" s="19">
        <v>858</v>
      </c>
      <c r="B292" s="19" t="s">
        <v>518</v>
      </c>
      <c r="C292" s="19" t="s">
        <v>522</v>
      </c>
      <c r="D292" s="20">
        <v>2435084.87</v>
      </c>
      <c r="E292" s="20">
        <v>2380591.65</v>
      </c>
      <c r="F292" s="20">
        <v>0</v>
      </c>
      <c r="G292" s="20">
        <v>0</v>
      </c>
      <c r="H292" s="20">
        <v>72095.95</v>
      </c>
      <c r="I292" s="20">
        <f t="shared" si="61"/>
        <v>2308495.6999999997</v>
      </c>
      <c r="J292" s="20">
        <v>0</v>
      </c>
      <c r="K292" s="20">
        <v>0</v>
      </c>
      <c r="L292" s="20">
        <v>0</v>
      </c>
      <c r="M292" s="20">
        <f t="shared" si="62"/>
        <v>0</v>
      </c>
      <c r="N292" s="20">
        <v>0</v>
      </c>
      <c r="O292" s="20">
        <v>0</v>
      </c>
      <c r="P292" s="20">
        <v>0</v>
      </c>
      <c r="Q292" s="20">
        <v>0</v>
      </c>
      <c r="R292" s="20">
        <f t="shared" si="63"/>
        <v>0</v>
      </c>
      <c r="S292" s="20">
        <f t="shared" si="64"/>
        <v>126589.17000000039</v>
      </c>
      <c r="T292" s="73" t="s">
        <v>1641</v>
      </c>
      <c r="U292" s="75" t="s">
        <v>1642</v>
      </c>
      <c r="V292" s="67" t="s">
        <v>1643</v>
      </c>
      <c r="W292" s="20"/>
      <c r="X292" s="201" t="s">
        <v>1643</v>
      </c>
      <c r="Y292" s="4"/>
      <c r="Z292" s="4"/>
      <c r="AA292" s="4"/>
    </row>
    <row r="293" spans="1:27" ht="20" hidden="1" customHeight="1" x14ac:dyDescent="0.3">
      <c r="A293" s="19">
        <v>1927</v>
      </c>
      <c r="B293" s="19" t="s">
        <v>518</v>
      </c>
      <c r="C293" s="19" t="s">
        <v>182</v>
      </c>
      <c r="D293" s="20">
        <v>146338</v>
      </c>
      <c r="E293" s="20">
        <v>71799.259999999995</v>
      </c>
      <c r="F293" s="20">
        <v>0</v>
      </c>
      <c r="G293" s="20">
        <v>0</v>
      </c>
      <c r="H293" s="20">
        <v>5065.54</v>
      </c>
      <c r="I293" s="20">
        <f t="shared" si="61"/>
        <v>66733.72</v>
      </c>
      <c r="J293" s="20">
        <v>0</v>
      </c>
      <c r="K293" s="20">
        <v>80334.44</v>
      </c>
      <c r="L293" s="20">
        <v>0</v>
      </c>
      <c r="M293" s="20">
        <f t="shared" si="62"/>
        <v>80334.44</v>
      </c>
      <c r="N293" s="20">
        <v>0</v>
      </c>
      <c r="O293" s="20">
        <v>0</v>
      </c>
      <c r="P293" s="20">
        <v>0</v>
      </c>
      <c r="Q293" s="20">
        <v>0</v>
      </c>
      <c r="R293" s="20">
        <f t="shared" si="63"/>
        <v>0</v>
      </c>
      <c r="S293" s="20">
        <f t="shared" si="64"/>
        <v>-730.16000000000349</v>
      </c>
      <c r="T293" s="20"/>
      <c r="U293" s="20"/>
      <c r="V293" s="20">
        <f t="shared" si="65"/>
        <v>-730.16000000000349</v>
      </c>
      <c r="W293" s="73" t="s">
        <v>1644</v>
      </c>
      <c r="X293" s="202" t="s">
        <v>1645</v>
      </c>
      <c r="Y293" s="4"/>
      <c r="Z293" s="4"/>
      <c r="AA293" s="4"/>
    </row>
    <row r="294" spans="1:27" ht="20" hidden="1" customHeight="1" x14ac:dyDescent="0.3">
      <c r="A294" s="19">
        <v>381</v>
      </c>
      <c r="B294" s="19" t="s">
        <v>518</v>
      </c>
      <c r="C294" s="19" t="s">
        <v>188</v>
      </c>
      <c r="D294" s="20">
        <v>10019116.050000001</v>
      </c>
      <c r="E294" s="73" t="s">
        <v>1646</v>
      </c>
      <c r="F294" s="20">
        <v>199832.31</v>
      </c>
      <c r="G294" s="20">
        <v>571277.31999999995</v>
      </c>
      <c r="H294" s="20">
        <v>302302.61</v>
      </c>
      <c r="I294" s="20" t="e">
        <f t="shared" si="61"/>
        <v>#VALUE!</v>
      </c>
      <c r="J294" s="20">
        <v>9855790</v>
      </c>
      <c r="K294" s="20">
        <v>0</v>
      </c>
      <c r="L294" s="20">
        <v>0</v>
      </c>
      <c r="M294" s="20">
        <f t="shared" si="62"/>
        <v>9855790</v>
      </c>
      <c r="N294" s="73" t="s">
        <v>1647</v>
      </c>
      <c r="O294" s="20">
        <v>0</v>
      </c>
      <c r="P294" s="20">
        <v>0</v>
      </c>
      <c r="Q294" s="20">
        <v>0</v>
      </c>
      <c r="R294" s="20">
        <f t="shared" si="63"/>
        <v>0</v>
      </c>
      <c r="S294" s="335" t="s">
        <v>1648</v>
      </c>
      <c r="T294" s="20"/>
      <c r="U294" s="95" t="s">
        <v>1649</v>
      </c>
      <c r="V294" s="75" t="s">
        <v>1650</v>
      </c>
      <c r="W294" s="73" t="s">
        <v>1651</v>
      </c>
      <c r="X294" s="203" t="s">
        <v>1652</v>
      </c>
      <c r="Y294" s="4"/>
      <c r="Z294" s="4"/>
      <c r="AA294" s="4"/>
    </row>
    <row r="295" spans="1:27" ht="20" hidden="1" customHeight="1" x14ac:dyDescent="0.3">
      <c r="A295" s="19">
        <v>659</v>
      </c>
      <c r="B295" s="19" t="s">
        <v>518</v>
      </c>
      <c r="C295" s="19" t="s">
        <v>530</v>
      </c>
      <c r="D295" s="73" t="s">
        <v>1653</v>
      </c>
      <c r="E295" s="20">
        <v>1359689.94</v>
      </c>
      <c r="F295" s="20">
        <v>0</v>
      </c>
      <c r="G295" s="20">
        <v>0</v>
      </c>
      <c r="H295" s="20">
        <v>0</v>
      </c>
      <c r="I295" s="20">
        <f t="shared" si="61"/>
        <v>1359689.94</v>
      </c>
      <c r="J295" s="20">
        <v>0</v>
      </c>
      <c r="K295" s="20">
        <v>0</v>
      </c>
      <c r="L295" s="20">
        <v>0</v>
      </c>
      <c r="M295" s="20">
        <f t="shared" si="62"/>
        <v>0</v>
      </c>
      <c r="N295" s="20">
        <v>0</v>
      </c>
      <c r="O295" s="20">
        <v>0</v>
      </c>
      <c r="P295" s="20">
        <v>0</v>
      </c>
      <c r="Q295" s="20">
        <v>0</v>
      </c>
      <c r="R295" s="20">
        <f t="shared" si="63"/>
        <v>0</v>
      </c>
      <c r="S295" s="334" t="s">
        <v>1654</v>
      </c>
      <c r="T295" s="67" t="s">
        <v>1655</v>
      </c>
      <c r="U295" s="20"/>
      <c r="V295" s="73" t="s">
        <v>1656</v>
      </c>
      <c r="W295" s="20"/>
      <c r="X295" s="202" t="s">
        <v>1656</v>
      </c>
      <c r="Y295" s="4"/>
      <c r="Z295" s="4"/>
      <c r="AA295" s="4"/>
    </row>
    <row r="296" spans="1:27" ht="20" hidden="1" customHeight="1" x14ac:dyDescent="0.3">
      <c r="A296" s="19">
        <v>316</v>
      </c>
      <c r="B296" s="19" t="s">
        <v>518</v>
      </c>
      <c r="C296" s="19" t="s">
        <v>191</v>
      </c>
      <c r="D296" s="20">
        <v>3185679.73</v>
      </c>
      <c r="E296" s="20">
        <v>2679146.5099999998</v>
      </c>
      <c r="F296" s="20">
        <v>479.6</v>
      </c>
      <c r="G296" s="20">
        <v>0</v>
      </c>
      <c r="H296" s="20">
        <v>94879.53</v>
      </c>
      <c r="I296" s="20">
        <f t="shared" si="61"/>
        <v>2583787.38</v>
      </c>
      <c r="J296" s="20">
        <v>0</v>
      </c>
      <c r="K296" s="20">
        <v>0</v>
      </c>
      <c r="L296" s="20">
        <v>0</v>
      </c>
      <c r="M296" s="20">
        <f t="shared" si="62"/>
        <v>0</v>
      </c>
      <c r="N296" s="20">
        <v>57018.86</v>
      </c>
      <c r="O296" s="20">
        <v>0</v>
      </c>
      <c r="P296" s="20">
        <v>0</v>
      </c>
      <c r="Q296" s="20">
        <v>0</v>
      </c>
      <c r="R296" s="20">
        <f t="shared" si="63"/>
        <v>0</v>
      </c>
      <c r="S296" s="20">
        <f t="shared" si="64"/>
        <v>544873.49000000011</v>
      </c>
      <c r="T296" s="20"/>
      <c r="U296" s="73" t="s">
        <v>1657</v>
      </c>
      <c r="V296" s="75" t="s">
        <v>1658</v>
      </c>
      <c r="W296" s="67" t="s">
        <v>1659</v>
      </c>
      <c r="X296" s="203" t="s">
        <v>1660</v>
      </c>
      <c r="Y296" s="4"/>
      <c r="Z296" s="4"/>
      <c r="AA296" s="4"/>
    </row>
    <row r="297" spans="1:27" ht="20" hidden="1" customHeight="1" x14ac:dyDescent="0.3">
      <c r="A297" s="19">
        <v>519</v>
      </c>
      <c r="B297" s="19" t="s">
        <v>518</v>
      </c>
      <c r="C297" s="19" t="s">
        <v>198</v>
      </c>
      <c r="D297" s="20">
        <v>7242834.3200000003</v>
      </c>
      <c r="E297" s="20">
        <v>12708297.359999999</v>
      </c>
      <c r="F297" s="20">
        <v>222029.62</v>
      </c>
      <c r="G297" s="20">
        <v>130495.47</v>
      </c>
      <c r="H297" s="20">
        <v>218030.93</v>
      </c>
      <c r="I297" s="20">
        <f t="shared" si="61"/>
        <v>12137741.34</v>
      </c>
      <c r="J297" s="20">
        <v>0</v>
      </c>
      <c r="K297" s="20">
        <v>0</v>
      </c>
      <c r="L297" s="20">
        <v>0</v>
      </c>
      <c r="M297" s="20">
        <f t="shared" si="62"/>
        <v>0</v>
      </c>
      <c r="N297" s="20">
        <v>0</v>
      </c>
      <c r="O297" s="20">
        <v>0</v>
      </c>
      <c r="P297" s="73" t="s">
        <v>1661</v>
      </c>
      <c r="Q297" s="20">
        <v>0</v>
      </c>
      <c r="R297" s="73" t="s">
        <v>1661</v>
      </c>
      <c r="S297" s="336" t="s">
        <v>1662</v>
      </c>
      <c r="T297" s="20"/>
      <c r="U297" s="73" t="s">
        <v>1663</v>
      </c>
      <c r="V297" s="75" t="s">
        <v>1664</v>
      </c>
      <c r="W297" s="20"/>
      <c r="X297" s="203" t="s">
        <v>1664</v>
      </c>
      <c r="Y297" s="4"/>
      <c r="Z297" s="4"/>
      <c r="AA297" s="4"/>
    </row>
    <row r="298" spans="1:27" ht="20" hidden="1" customHeight="1" x14ac:dyDescent="0.3">
      <c r="A298" s="19">
        <v>121</v>
      </c>
      <c r="B298" s="19" t="s">
        <v>518</v>
      </c>
      <c r="C298" s="19" t="s">
        <v>201</v>
      </c>
      <c r="D298" s="73" t="s">
        <v>1665</v>
      </c>
      <c r="E298" s="67" t="s">
        <v>1666</v>
      </c>
      <c r="F298" s="67" t="s">
        <v>1667</v>
      </c>
      <c r="G298" s="20">
        <v>0</v>
      </c>
      <c r="H298" s="20">
        <v>92774.74</v>
      </c>
      <c r="I298" s="20" t="e">
        <f t="shared" si="61"/>
        <v>#VALUE!</v>
      </c>
      <c r="J298" s="20">
        <v>0</v>
      </c>
      <c r="K298" s="20">
        <v>0</v>
      </c>
      <c r="L298" s="20">
        <v>0</v>
      </c>
      <c r="M298" s="20">
        <f t="shared" si="62"/>
        <v>0</v>
      </c>
      <c r="N298" s="20">
        <v>81266.64</v>
      </c>
      <c r="O298" s="20">
        <v>0</v>
      </c>
      <c r="P298" s="20">
        <v>0</v>
      </c>
      <c r="Q298" s="20">
        <v>0</v>
      </c>
      <c r="R298" s="20">
        <f t="shared" si="63"/>
        <v>0</v>
      </c>
      <c r="S298" s="335" t="s">
        <v>1668</v>
      </c>
      <c r="T298" s="67" t="s">
        <v>1641</v>
      </c>
      <c r="U298" s="67" t="s">
        <v>1669</v>
      </c>
      <c r="V298" s="75" t="s">
        <v>1670</v>
      </c>
      <c r="W298" s="67" t="s">
        <v>1671</v>
      </c>
      <c r="X298" s="203" t="s">
        <v>1672</v>
      </c>
      <c r="Y298" s="4"/>
      <c r="Z298" s="4"/>
      <c r="AA298" s="4"/>
    </row>
    <row r="299" spans="1:27" ht="20" hidden="1" customHeight="1" x14ac:dyDescent="0.3">
      <c r="A299" s="19">
        <v>186</v>
      </c>
      <c r="B299" s="19" t="s">
        <v>518</v>
      </c>
      <c r="C299" s="19" t="s">
        <v>206</v>
      </c>
      <c r="D299" s="73" t="s">
        <v>1673</v>
      </c>
      <c r="E299" s="67" t="s">
        <v>1674</v>
      </c>
      <c r="F299" s="20">
        <v>0</v>
      </c>
      <c r="G299" s="20">
        <v>0</v>
      </c>
      <c r="H299" s="20">
        <v>0</v>
      </c>
      <c r="I299" s="73" t="s">
        <v>1675</v>
      </c>
      <c r="J299" s="20">
        <v>0</v>
      </c>
      <c r="K299" s="20">
        <v>0</v>
      </c>
      <c r="L299" s="20">
        <v>0</v>
      </c>
      <c r="M299" s="20">
        <f t="shared" si="62"/>
        <v>0</v>
      </c>
      <c r="N299" s="20">
        <v>830000</v>
      </c>
      <c r="O299" s="20">
        <v>0</v>
      </c>
      <c r="P299" s="20">
        <v>0</v>
      </c>
      <c r="Q299" s="20">
        <v>0</v>
      </c>
      <c r="R299" s="20">
        <f t="shared" si="63"/>
        <v>0</v>
      </c>
      <c r="S299" s="334" t="s">
        <v>1676</v>
      </c>
      <c r="T299" s="67" t="s">
        <v>1677</v>
      </c>
      <c r="U299" s="67" t="s">
        <v>1678</v>
      </c>
      <c r="V299" s="75" t="s">
        <v>1679</v>
      </c>
      <c r="W299" s="67" t="s">
        <v>1680</v>
      </c>
      <c r="X299" s="202" t="s">
        <v>1681</v>
      </c>
      <c r="Y299" s="4"/>
      <c r="Z299" s="4"/>
      <c r="AA299" s="4"/>
    </row>
    <row r="300" spans="1:27" ht="20" hidden="1" customHeight="1" x14ac:dyDescent="0.3">
      <c r="A300" s="19">
        <v>1339</v>
      </c>
      <c r="B300" s="19" t="s">
        <v>518</v>
      </c>
      <c r="C300" s="19" t="s">
        <v>209</v>
      </c>
      <c r="D300" s="20">
        <v>219507</v>
      </c>
      <c r="E300" s="20">
        <v>171955.03</v>
      </c>
      <c r="F300" s="20">
        <v>0</v>
      </c>
      <c r="G300" s="20">
        <v>0</v>
      </c>
      <c r="H300" s="20">
        <v>8058.82</v>
      </c>
      <c r="I300" s="20">
        <f t="shared" si="61"/>
        <v>163896.21</v>
      </c>
      <c r="J300" s="20">
        <v>0</v>
      </c>
      <c r="K300" s="20">
        <v>69939.259999999995</v>
      </c>
      <c r="L300" s="20">
        <v>0</v>
      </c>
      <c r="M300" s="20">
        <f t="shared" si="62"/>
        <v>69939.259999999995</v>
      </c>
      <c r="N300" s="20">
        <v>0</v>
      </c>
      <c r="O300" s="20">
        <v>0</v>
      </c>
      <c r="P300" s="20">
        <v>0</v>
      </c>
      <c r="Q300" s="20">
        <v>0</v>
      </c>
      <c r="R300" s="20">
        <f t="shared" si="63"/>
        <v>0</v>
      </c>
      <c r="S300" s="20">
        <f t="shared" si="64"/>
        <v>-14328.469999999987</v>
      </c>
      <c r="T300" s="20"/>
      <c r="U300" s="20"/>
      <c r="V300" s="20">
        <f t="shared" si="65"/>
        <v>-14328.469999999987</v>
      </c>
      <c r="W300" s="20"/>
      <c r="X300" s="203" t="s">
        <v>1682</v>
      </c>
      <c r="Y300" s="4"/>
      <c r="Z300" s="4"/>
      <c r="AA300" s="4"/>
    </row>
    <row r="301" spans="1:27" ht="20" hidden="1" customHeight="1" x14ac:dyDescent="0.3">
      <c r="A301" s="19">
        <v>454</v>
      </c>
      <c r="B301" s="19" t="s">
        <v>518</v>
      </c>
      <c r="C301" s="19" t="s">
        <v>216</v>
      </c>
      <c r="D301" s="20">
        <v>5381727.5899999999</v>
      </c>
      <c r="E301" s="73" t="s">
        <v>1683</v>
      </c>
      <c r="F301" s="67" t="s">
        <v>1684</v>
      </c>
      <c r="G301" s="20">
        <v>0</v>
      </c>
      <c r="H301" s="20">
        <v>161538.64000000001</v>
      </c>
      <c r="I301" s="20" t="e">
        <f t="shared" si="61"/>
        <v>#VALUE!</v>
      </c>
      <c r="J301" s="73" t="s">
        <v>1685</v>
      </c>
      <c r="K301" s="20">
        <v>0</v>
      </c>
      <c r="L301" s="20">
        <v>0</v>
      </c>
      <c r="M301" s="73" t="s">
        <v>1686</v>
      </c>
      <c r="N301" s="67" t="s">
        <v>1107</v>
      </c>
      <c r="O301" s="20">
        <v>0</v>
      </c>
      <c r="P301" s="20">
        <v>0</v>
      </c>
      <c r="Q301" s="20">
        <v>0</v>
      </c>
      <c r="R301" s="20">
        <f t="shared" si="63"/>
        <v>0</v>
      </c>
      <c r="S301" s="335" t="s">
        <v>1687</v>
      </c>
      <c r="T301" s="20"/>
      <c r="U301" s="63" t="s">
        <v>1688</v>
      </c>
      <c r="V301" s="75" t="s">
        <v>1689</v>
      </c>
      <c r="W301" s="20"/>
      <c r="X301" s="203" t="s">
        <v>1689</v>
      </c>
      <c r="Y301" s="4"/>
      <c r="Z301" s="4"/>
      <c r="AA301" s="4"/>
    </row>
    <row r="302" spans="1:27" ht="20" hidden="1" customHeight="1" x14ac:dyDescent="0.3">
      <c r="A302" s="19">
        <v>251</v>
      </c>
      <c r="B302" s="19" t="s">
        <v>518</v>
      </c>
      <c r="C302" s="19" t="s">
        <v>219</v>
      </c>
      <c r="D302" s="20">
        <v>3795560.46</v>
      </c>
      <c r="E302" s="73" t="s">
        <v>1690</v>
      </c>
      <c r="F302" s="20">
        <v>403031.25</v>
      </c>
      <c r="G302" s="20">
        <v>0</v>
      </c>
      <c r="H302" s="20">
        <v>113391.99</v>
      </c>
      <c r="I302" s="20" t="e">
        <f t="shared" si="61"/>
        <v>#VALUE!</v>
      </c>
      <c r="J302" s="20">
        <v>0</v>
      </c>
      <c r="K302" s="20">
        <v>0</v>
      </c>
      <c r="L302" s="20">
        <v>0</v>
      </c>
      <c r="M302" s="20">
        <f t="shared" si="62"/>
        <v>0</v>
      </c>
      <c r="N302" s="20">
        <v>0</v>
      </c>
      <c r="O302" s="20">
        <v>0</v>
      </c>
      <c r="P302" s="20">
        <v>0</v>
      </c>
      <c r="Q302" s="20">
        <v>0</v>
      </c>
      <c r="R302" s="20">
        <f t="shared" si="63"/>
        <v>0</v>
      </c>
      <c r="S302" s="335" t="s">
        <v>1691</v>
      </c>
      <c r="T302" s="67" t="s">
        <v>1692</v>
      </c>
      <c r="U302" s="67" t="s">
        <v>1693</v>
      </c>
      <c r="V302" s="76" t="s">
        <v>1694</v>
      </c>
      <c r="W302" s="20"/>
      <c r="X302" s="203" t="s">
        <v>1694</v>
      </c>
      <c r="Y302" s="4"/>
      <c r="Z302" s="4"/>
      <c r="AA302" s="4"/>
    </row>
    <row r="303" spans="1:27" ht="20" hidden="1" customHeight="1" x14ac:dyDescent="0.3">
      <c r="A303" s="19">
        <v>1941</v>
      </c>
      <c r="B303" s="19" t="s">
        <v>518</v>
      </c>
      <c r="C303" s="19" t="s">
        <v>225</v>
      </c>
      <c r="D303" s="20">
        <v>146338</v>
      </c>
      <c r="E303" s="20">
        <v>99999.99</v>
      </c>
      <c r="F303" s="20">
        <v>0</v>
      </c>
      <c r="G303" s="20">
        <v>0</v>
      </c>
      <c r="H303" s="20">
        <v>0</v>
      </c>
      <c r="I303" s="20">
        <f t="shared" si="61"/>
        <v>99999.99</v>
      </c>
      <c r="J303" s="20">
        <v>0</v>
      </c>
      <c r="K303" s="20">
        <v>0</v>
      </c>
      <c r="L303" s="20">
        <v>0</v>
      </c>
      <c r="M303" s="20">
        <f t="shared" si="62"/>
        <v>0</v>
      </c>
      <c r="N303" s="20">
        <v>0</v>
      </c>
      <c r="O303" s="20">
        <v>0</v>
      </c>
      <c r="P303" s="20">
        <v>0</v>
      </c>
      <c r="Q303" s="20">
        <v>0</v>
      </c>
      <c r="R303" s="20">
        <f t="shared" si="63"/>
        <v>0</v>
      </c>
      <c r="S303" s="20">
        <f t="shared" si="64"/>
        <v>46338.009999999995</v>
      </c>
      <c r="T303" s="20"/>
      <c r="U303" s="20"/>
      <c r="V303" s="20">
        <f t="shared" si="65"/>
        <v>46338.009999999995</v>
      </c>
      <c r="W303" s="20"/>
      <c r="X303" s="202" t="s">
        <v>1695</v>
      </c>
      <c r="Y303" s="4"/>
      <c r="Z303" s="4"/>
      <c r="AA303" s="4"/>
    </row>
    <row r="304" spans="1:27" ht="20" hidden="1" customHeight="1" x14ac:dyDescent="0.3">
      <c r="A304" s="19">
        <v>397</v>
      </c>
      <c r="B304" s="19" t="s">
        <v>547</v>
      </c>
      <c r="C304" s="19" t="s">
        <v>546</v>
      </c>
      <c r="D304" s="231" t="s">
        <v>1696</v>
      </c>
      <c r="E304" s="232" t="s">
        <v>1697</v>
      </c>
      <c r="F304" s="232" t="s">
        <v>222</v>
      </c>
      <c r="G304" s="232" t="s">
        <v>1698</v>
      </c>
      <c r="H304" s="232" t="s">
        <v>1699</v>
      </c>
      <c r="I304" s="232" t="s">
        <v>1700</v>
      </c>
      <c r="J304" s="232" t="s">
        <v>222</v>
      </c>
      <c r="K304" s="232" t="s">
        <v>222</v>
      </c>
      <c r="L304" s="232" t="s">
        <v>222</v>
      </c>
      <c r="M304" s="232" t="s">
        <v>222</v>
      </c>
      <c r="N304" s="232" t="s">
        <v>222</v>
      </c>
      <c r="O304" s="232" t="s">
        <v>222</v>
      </c>
      <c r="P304" s="232" t="s">
        <v>222</v>
      </c>
      <c r="Q304" s="232" t="s">
        <v>222</v>
      </c>
      <c r="R304" s="232" t="s">
        <v>222</v>
      </c>
      <c r="S304" s="337" t="s">
        <v>1701</v>
      </c>
      <c r="T304" s="232" t="s">
        <v>222</v>
      </c>
      <c r="U304" s="232" t="s">
        <v>1702</v>
      </c>
      <c r="V304" s="232" t="s">
        <v>1703</v>
      </c>
      <c r="W304" s="232" t="s">
        <v>222</v>
      </c>
      <c r="X304" s="232" t="s">
        <v>1703</v>
      </c>
      <c r="Y304" s="232" t="s">
        <v>921</v>
      </c>
      <c r="Z304" s="232" t="s">
        <v>222</v>
      </c>
      <c r="AA304" s="232" t="s">
        <v>1704</v>
      </c>
    </row>
    <row r="305" spans="1:27" ht="20" hidden="1" customHeight="1" x14ac:dyDescent="0.3">
      <c r="A305" s="19">
        <v>1939</v>
      </c>
      <c r="B305" s="19" t="s">
        <v>547</v>
      </c>
      <c r="C305" s="19" t="s">
        <v>182</v>
      </c>
      <c r="D305" s="233" t="s">
        <v>222</v>
      </c>
      <c r="E305" s="234" t="s">
        <v>1705</v>
      </c>
      <c r="F305" s="234" t="s">
        <v>222</v>
      </c>
      <c r="G305" s="234" t="s">
        <v>222</v>
      </c>
      <c r="H305" s="234" t="s">
        <v>222</v>
      </c>
      <c r="I305" s="234" t="s">
        <v>1705</v>
      </c>
      <c r="J305" s="234" t="s">
        <v>222</v>
      </c>
      <c r="K305" s="234" t="s">
        <v>222</v>
      </c>
      <c r="L305" s="234" t="s">
        <v>222</v>
      </c>
      <c r="M305" s="234" t="s">
        <v>222</v>
      </c>
      <c r="N305" s="234" t="s">
        <v>222</v>
      </c>
      <c r="O305" s="234" t="s">
        <v>222</v>
      </c>
      <c r="P305" s="234" t="s">
        <v>222</v>
      </c>
      <c r="Q305" s="234" t="s">
        <v>222</v>
      </c>
      <c r="R305" s="234" t="s">
        <v>222</v>
      </c>
      <c r="S305" s="338" t="s">
        <v>1706</v>
      </c>
      <c r="T305" s="234" t="s">
        <v>222</v>
      </c>
      <c r="U305" s="234" t="s">
        <v>222</v>
      </c>
      <c r="V305" s="235" t="s">
        <v>1706</v>
      </c>
      <c r="W305" s="234" t="s">
        <v>1705</v>
      </c>
      <c r="X305" s="234" t="s">
        <v>222</v>
      </c>
      <c r="Y305" s="234" t="s">
        <v>222</v>
      </c>
      <c r="Z305" s="234" t="s">
        <v>222</v>
      </c>
      <c r="AA305" s="234" t="s">
        <v>222</v>
      </c>
    </row>
    <row r="306" spans="1:27" ht="20" hidden="1" customHeight="1" x14ac:dyDescent="0.3">
      <c r="A306" s="19">
        <v>382</v>
      </c>
      <c r="B306" s="19" t="s">
        <v>547</v>
      </c>
      <c r="C306" s="19" t="s">
        <v>188</v>
      </c>
      <c r="D306" s="233" t="s">
        <v>1707</v>
      </c>
      <c r="E306" s="234" t="s">
        <v>1708</v>
      </c>
      <c r="F306" s="234" t="s">
        <v>1709</v>
      </c>
      <c r="G306" s="234" t="s">
        <v>222</v>
      </c>
      <c r="H306" s="234" t="s">
        <v>1710</v>
      </c>
      <c r="I306" s="234" t="s">
        <v>1711</v>
      </c>
      <c r="J306" s="234" t="s">
        <v>1712</v>
      </c>
      <c r="K306" s="234" t="s">
        <v>222</v>
      </c>
      <c r="L306" s="234" t="s">
        <v>222</v>
      </c>
      <c r="M306" s="234" t="s">
        <v>1712</v>
      </c>
      <c r="N306" s="234" t="s">
        <v>1713</v>
      </c>
      <c r="O306" s="234" t="s">
        <v>1714</v>
      </c>
      <c r="P306" s="234" t="s">
        <v>222</v>
      </c>
      <c r="Q306" s="234" t="s">
        <v>222</v>
      </c>
      <c r="R306" s="234" t="s">
        <v>1714</v>
      </c>
      <c r="S306" s="338" t="s">
        <v>1715</v>
      </c>
      <c r="T306" s="234" t="s">
        <v>1716</v>
      </c>
      <c r="U306" s="234" t="s">
        <v>1717</v>
      </c>
      <c r="V306" s="235" t="s">
        <v>1718</v>
      </c>
      <c r="W306" s="234" t="s">
        <v>1719</v>
      </c>
      <c r="X306" s="235" t="s">
        <v>1720</v>
      </c>
      <c r="Y306" s="231" t="s">
        <v>222</v>
      </c>
      <c r="Z306" s="232" t="s">
        <v>1721</v>
      </c>
      <c r="AA306" s="232" t="s">
        <v>1721</v>
      </c>
    </row>
    <row r="307" spans="1:27" ht="20" hidden="1" customHeight="1" x14ac:dyDescent="0.3">
      <c r="A307" s="19">
        <v>317</v>
      </c>
      <c r="B307" s="19" t="s">
        <v>547</v>
      </c>
      <c r="C307" s="19" t="s">
        <v>191</v>
      </c>
      <c r="D307" s="233" t="s">
        <v>1722</v>
      </c>
      <c r="E307" s="234" t="s">
        <v>1723</v>
      </c>
      <c r="F307" s="234" t="s">
        <v>1724</v>
      </c>
      <c r="G307" s="234" t="s">
        <v>1725</v>
      </c>
      <c r="H307" s="234" t="s">
        <v>1726</v>
      </c>
      <c r="I307" s="234" t="s">
        <v>1727</v>
      </c>
      <c r="J307" s="234" t="s">
        <v>1728</v>
      </c>
      <c r="K307" s="234" t="s">
        <v>222</v>
      </c>
      <c r="L307" s="234" t="s">
        <v>222</v>
      </c>
      <c r="M307" s="234" t="s">
        <v>1728</v>
      </c>
      <c r="N307" s="234" t="s">
        <v>1729</v>
      </c>
      <c r="O307" s="234" t="s">
        <v>222</v>
      </c>
      <c r="P307" s="234" t="s">
        <v>222</v>
      </c>
      <c r="Q307" s="234" t="s">
        <v>222</v>
      </c>
      <c r="R307" s="234" t="s">
        <v>222</v>
      </c>
      <c r="S307" s="338" t="s">
        <v>1730</v>
      </c>
      <c r="T307" s="234" t="s">
        <v>222</v>
      </c>
      <c r="U307" s="234" t="s">
        <v>222</v>
      </c>
      <c r="V307" s="235" t="s">
        <v>1730</v>
      </c>
      <c r="W307" s="234" t="s">
        <v>1729</v>
      </c>
      <c r="X307" s="235" t="s">
        <v>1731</v>
      </c>
      <c r="Y307" s="234" t="s">
        <v>222</v>
      </c>
      <c r="Z307" s="234" t="s">
        <v>222</v>
      </c>
      <c r="AA307" s="235" t="s">
        <v>1731</v>
      </c>
    </row>
    <row r="308" spans="1:27" ht="20" hidden="1" customHeight="1" x14ac:dyDescent="0.3">
      <c r="A308" s="19">
        <v>740</v>
      </c>
      <c r="B308" s="19" t="s">
        <v>547</v>
      </c>
      <c r="C308" s="19" t="s">
        <v>558</v>
      </c>
      <c r="D308" s="233" t="s">
        <v>1732</v>
      </c>
      <c r="E308" s="234" t="s">
        <v>1733</v>
      </c>
      <c r="F308" s="234" t="s">
        <v>1734</v>
      </c>
      <c r="G308" s="234" t="s">
        <v>1735</v>
      </c>
      <c r="H308" s="234" t="s">
        <v>1736</v>
      </c>
      <c r="I308" s="234" t="s">
        <v>1737</v>
      </c>
      <c r="J308" s="234" t="s">
        <v>222</v>
      </c>
      <c r="K308" s="234" t="s">
        <v>222</v>
      </c>
      <c r="L308" s="234" t="s">
        <v>1738</v>
      </c>
      <c r="M308" s="234" t="s">
        <v>222</v>
      </c>
      <c r="N308" s="234" t="s">
        <v>222</v>
      </c>
      <c r="O308" s="234" t="s">
        <v>222</v>
      </c>
      <c r="P308" s="234" t="s">
        <v>222</v>
      </c>
      <c r="Q308" s="234" t="s">
        <v>222</v>
      </c>
      <c r="R308" s="234" t="s">
        <v>222</v>
      </c>
      <c r="S308" s="339" t="s">
        <v>1739</v>
      </c>
      <c r="T308" s="234" t="s">
        <v>222</v>
      </c>
      <c r="U308" s="234" t="s">
        <v>1740</v>
      </c>
      <c r="V308" s="235" t="s">
        <v>1741</v>
      </c>
      <c r="W308" s="234" t="s">
        <v>222</v>
      </c>
      <c r="X308" s="235" t="s">
        <v>1741</v>
      </c>
      <c r="Y308" s="234" t="s">
        <v>930</v>
      </c>
      <c r="Z308" s="234" t="s">
        <v>222</v>
      </c>
      <c r="AA308" s="234" t="s">
        <v>930</v>
      </c>
    </row>
    <row r="309" spans="1:27" ht="20" hidden="1" customHeight="1" x14ac:dyDescent="0.3">
      <c r="A309" s="19">
        <v>520</v>
      </c>
      <c r="B309" s="19" t="s">
        <v>547</v>
      </c>
      <c r="C309" s="19" t="s">
        <v>198</v>
      </c>
      <c r="D309" s="233" t="s">
        <v>1742</v>
      </c>
      <c r="E309" s="234" t="s">
        <v>1743</v>
      </c>
      <c r="F309" s="234" t="s">
        <v>1744</v>
      </c>
      <c r="G309" s="234" t="s">
        <v>222</v>
      </c>
      <c r="H309" s="234" t="s">
        <v>1745</v>
      </c>
      <c r="I309" s="234" t="s">
        <v>1746</v>
      </c>
      <c r="J309" s="234" t="s">
        <v>1747</v>
      </c>
      <c r="K309" s="234" t="s">
        <v>222</v>
      </c>
      <c r="L309" s="234" t="s">
        <v>222</v>
      </c>
      <c r="M309" s="234" t="s">
        <v>1747</v>
      </c>
      <c r="N309" s="234" t="s">
        <v>1748</v>
      </c>
      <c r="O309" s="234" t="s">
        <v>222</v>
      </c>
      <c r="P309" s="234" t="s">
        <v>1749</v>
      </c>
      <c r="Q309" s="234" t="s">
        <v>222</v>
      </c>
      <c r="R309" s="234" t="s">
        <v>1749</v>
      </c>
      <c r="S309" s="338" t="s">
        <v>1750</v>
      </c>
      <c r="T309" s="234" t="s">
        <v>222</v>
      </c>
      <c r="U309" s="234" t="s">
        <v>1751</v>
      </c>
      <c r="V309" s="235" t="s">
        <v>1752</v>
      </c>
      <c r="W309" s="234" t="s">
        <v>1753</v>
      </c>
      <c r="X309" s="235" t="s">
        <v>1754</v>
      </c>
      <c r="Y309" s="234" t="s">
        <v>222</v>
      </c>
      <c r="Z309" s="234" t="s">
        <v>222</v>
      </c>
      <c r="AA309" s="235" t="s">
        <v>1754</v>
      </c>
    </row>
    <row r="310" spans="1:27" ht="20" hidden="1" customHeight="1" x14ac:dyDescent="0.3">
      <c r="A310" s="19">
        <v>122</v>
      </c>
      <c r="B310" s="19" t="s">
        <v>547</v>
      </c>
      <c r="C310" s="19" t="s">
        <v>201</v>
      </c>
      <c r="D310" s="233" t="s">
        <v>1755</v>
      </c>
      <c r="E310" s="234" t="s">
        <v>1756</v>
      </c>
      <c r="F310" s="234" t="s">
        <v>1757</v>
      </c>
      <c r="G310" s="234" t="s">
        <v>222</v>
      </c>
      <c r="H310" s="234" t="s">
        <v>1758</v>
      </c>
      <c r="I310" s="234" t="s">
        <v>1759</v>
      </c>
      <c r="J310" s="234" t="s">
        <v>1760</v>
      </c>
      <c r="K310" s="234" t="s">
        <v>222</v>
      </c>
      <c r="L310" s="234" t="s">
        <v>222</v>
      </c>
      <c r="M310" s="234" t="s">
        <v>1760</v>
      </c>
      <c r="N310" s="234" t="s">
        <v>1761</v>
      </c>
      <c r="O310" s="234" t="s">
        <v>222</v>
      </c>
      <c r="P310" s="234" t="s">
        <v>222</v>
      </c>
      <c r="Q310" s="234" t="s">
        <v>222</v>
      </c>
      <c r="R310" s="234" t="s">
        <v>222</v>
      </c>
      <c r="S310" s="338" t="s">
        <v>1762</v>
      </c>
      <c r="T310" s="234" t="s">
        <v>1763</v>
      </c>
      <c r="U310" s="234" t="s">
        <v>222</v>
      </c>
      <c r="V310" s="235" t="s">
        <v>1764</v>
      </c>
      <c r="W310" s="234" t="s">
        <v>1765</v>
      </c>
      <c r="X310" s="235" t="s">
        <v>1766</v>
      </c>
      <c r="Y310" s="234" t="s">
        <v>222</v>
      </c>
      <c r="Z310" s="234" t="s">
        <v>222</v>
      </c>
      <c r="AA310" s="235" t="s">
        <v>1766</v>
      </c>
    </row>
    <row r="311" spans="1:27" ht="20" hidden="1" customHeight="1" x14ac:dyDescent="0.3">
      <c r="A311" s="19">
        <v>187</v>
      </c>
      <c r="B311" s="19" t="s">
        <v>547</v>
      </c>
      <c r="C311" s="19" t="s">
        <v>206</v>
      </c>
      <c r="D311" s="233" t="s">
        <v>1767</v>
      </c>
      <c r="E311" s="234" t="s">
        <v>1768</v>
      </c>
      <c r="F311" s="234" t="s">
        <v>1769</v>
      </c>
      <c r="G311" s="234" t="s">
        <v>222</v>
      </c>
      <c r="H311" s="234" t="s">
        <v>1770</v>
      </c>
      <c r="I311" s="234" t="s">
        <v>1771</v>
      </c>
      <c r="J311" s="234" t="s">
        <v>1772</v>
      </c>
      <c r="K311" s="234" t="s">
        <v>222</v>
      </c>
      <c r="L311" s="234" t="s">
        <v>222</v>
      </c>
      <c r="M311" s="234" t="s">
        <v>1772</v>
      </c>
      <c r="N311" s="234" t="s">
        <v>222</v>
      </c>
      <c r="O311" s="234" t="s">
        <v>222</v>
      </c>
      <c r="P311" s="234" t="s">
        <v>222</v>
      </c>
      <c r="Q311" s="234" t="s">
        <v>222</v>
      </c>
      <c r="R311" s="234" t="s">
        <v>222</v>
      </c>
      <c r="S311" s="338" t="s">
        <v>1773</v>
      </c>
      <c r="T311" s="234" t="s">
        <v>222</v>
      </c>
      <c r="U311" s="234" t="s">
        <v>1774</v>
      </c>
      <c r="V311" s="235" t="s">
        <v>1775</v>
      </c>
      <c r="W311" s="234" t="s">
        <v>222</v>
      </c>
      <c r="X311" s="235" t="s">
        <v>1775</v>
      </c>
      <c r="Y311" s="234" t="s">
        <v>222</v>
      </c>
      <c r="Z311" s="234" t="s">
        <v>222</v>
      </c>
      <c r="AA311" s="235" t="s">
        <v>1775</v>
      </c>
    </row>
    <row r="312" spans="1:27" ht="20" hidden="1" customHeight="1" x14ac:dyDescent="0.3">
      <c r="A312" s="19">
        <v>1678</v>
      </c>
      <c r="B312" s="19" t="s">
        <v>547</v>
      </c>
      <c r="C312" s="19" t="s">
        <v>209</v>
      </c>
      <c r="D312" s="233" t="s">
        <v>1776</v>
      </c>
      <c r="E312" s="234" t="s">
        <v>1777</v>
      </c>
      <c r="F312" s="234" t="s">
        <v>222</v>
      </c>
      <c r="G312" s="234" t="s">
        <v>222</v>
      </c>
      <c r="H312" s="234" t="s">
        <v>1778</v>
      </c>
      <c r="I312" s="234" t="s">
        <v>1779</v>
      </c>
      <c r="J312" s="234" t="s">
        <v>1780</v>
      </c>
      <c r="K312" s="234" t="s">
        <v>222</v>
      </c>
      <c r="L312" s="234" t="s">
        <v>222</v>
      </c>
      <c r="M312" s="234" t="s">
        <v>1780</v>
      </c>
      <c r="N312" s="234" t="s">
        <v>222</v>
      </c>
      <c r="O312" s="234" t="s">
        <v>222</v>
      </c>
      <c r="P312" s="234" t="s">
        <v>222</v>
      </c>
      <c r="Q312" s="234" t="s">
        <v>222</v>
      </c>
      <c r="R312" s="234" t="s">
        <v>222</v>
      </c>
      <c r="S312" s="338" t="s">
        <v>1781</v>
      </c>
      <c r="T312" s="234" t="s">
        <v>222</v>
      </c>
      <c r="U312" s="234" t="s">
        <v>222</v>
      </c>
      <c r="V312" s="235" t="s">
        <v>1781</v>
      </c>
      <c r="W312" s="234" t="s">
        <v>1782</v>
      </c>
      <c r="X312" s="235" t="s">
        <v>1783</v>
      </c>
      <c r="Y312" s="234" t="s">
        <v>942</v>
      </c>
      <c r="Z312" s="234" t="s">
        <v>222</v>
      </c>
      <c r="AA312" s="234" t="s">
        <v>942</v>
      </c>
    </row>
    <row r="313" spans="1:27" ht="20" hidden="1" customHeight="1" x14ac:dyDescent="0.3">
      <c r="A313" s="19">
        <v>455</v>
      </c>
      <c r="B313" s="19" t="s">
        <v>547</v>
      </c>
      <c r="C313" s="19" t="s">
        <v>216</v>
      </c>
      <c r="D313" s="233" t="s">
        <v>1784</v>
      </c>
      <c r="E313" s="234" t="s">
        <v>1785</v>
      </c>
      <c r="F313" s="234" t="s">
        <v>1786</v>
      </c>
      <c r="G313" s="234" t="s">
        <v>222</v>
      </c>
      <c r="H313" s="234" t="s">
        <v>1787</v>
      </c>
      <c r="I313" s="234" t="s">
        <v>1788</v>
      </c>
      <c r="J313" s="234" t="s">
        <v>1789</v>
      </c>
      <c r="K313" s="234" t="s">
        <v>222</v>
      </c>
      <c r="L313" s="234" t="s">
        <v>222</v>
      </c>
      <c r="M313" s="234" t="s">
        <v>1789</v>
      </c>
      <c r="N313" s="234" t="s">
        <v>222</v>
      </c>
      <c r="O313" s="234" t="s">
        <v>222</v>
      </c>
      <c r="P313" s="234" t="s">
        <v>222</v>
      </c>
      <c r="Q313" s="234" t="s">
        <v>222</v>
      </c>
      <c r="R313" s="234" t="s">
        <v>222</v>
      </c>
      <c r="S313" s="338" t="s">
        <v>1790</v>
      </c>
      <c r="T313" s="234" t="s">
        <v>222</v>
      </c>
      <c r="U313" s="234" t="s">
        <v>1791</v>
      </c>
      <c r="V313" s="235" t="s">
        <v>1792</v>
      </c>
      <c r="W313" s="234" t="s">
        <v>1793</v>
      </c>
      <c r="X313" s="235" t="s">
        <v>1794</v>
      </c>
      <c r="Y313" s="234" t="s">
        <v>222</v>
      </c>
      <c r="Z313" s="234" t="s">
        <v>222</v>
      </c>
      <c r="AA313" s="235" t="s">
        <v>1794</v>
      </c>
    </row>
    <row r="314" spans="1:27" ht="20" hidden="1" customHeight="1" x14ac:dyDescent="0.3">
      <c r="A314" s="19">
        <v>252</v>
      </c>
      <c r="B314" s="19" t="s">
        <v>547</v>
      </c>
      <c r="C314" s="19" t="s">
        <v>219</v>
      </c>
      <c r="D314" s="233" t="s">
        <v>1795</v>
      </c>
      <c r="E314" s="234" t="s">
        <v>1796</v>
      </c>
      <c r="F314" s="234" t="s">
        <v>1797</v>
      </c>
      <c r="G314" s="234" t="s">
        <v>222</v>
      </c>
      <c r="H314" s="234" t="s">
        <v>1798</v>
      </c>
      <c r="I314" s="234" t="s">
        <v>1799</v>
      </c>
      <c r="J314" s="234" t="s">
        <v>1800</v>
      </c>
      <c r="K314" s="234" t="s">
        <v>1801</v>
      </c>
      <c r="L314" s="234" t="s">
        <v>222</v>
      </c>
      <c r="M314" s="234" t="s">
        <v>1802</v>
      </c>
      <c r="N314" s="234" t="s">
        <v>1803</v>
      </c>
      <c r="O314" s="234" t="s">
        <v>222</v>
      </c>
      <c r="P314" s="234" t="s">
        <v>222</v>
      </c>
      <c r="Q314" s="234" t="s">
        <v>222</v>
      </c>
      <c r="R314" s="234" t="s">
        <v>222</v>
      </c>
      <c r="S314" s="338" t="s">
        <v>1804</v>
      </c>
      <c r="T314" s="234" t="s">
        <v>222</v>
      </c>
      <c r="U314" s="234" t="s">
        <v>222</v>
      </c>
      <c r="V314" s="235" t="s">
        <v>1804</v>
      </c>
      <c r="W314" s="234" t="s">
        <v>1805</v>
      </c>
      <c r="X314" s="235" t="s">
        <v>1806</v>
      </c>
      <c r="Y314" s="234" t="s">
        <v>222</v>
      </c>
      <c r="Z314" s="234" t="s">
        <v>222</v>
      </c>
      <c r="AA314" s="235" t="s">
        <v>1806</v>
      </c>
    </row>
    <row r="315" spans="1:27" ht="20" hidden="1" customHeight="1" x14ac:dyDescent="0.3">
      <c r="A315" s="19">
        <v>1940</v>
      </c>
      <c r="B315" s="19" t="s">
        <v>547</v>
      </c>
      <c r="C315" s="19" t="s">
        <v>225</v>
      </c>
      <c r="D315" s="233" t="s">
        <v>1807</v>
      </c>
      <c r="E315" s="234" t="s">
        <v>1808</v>
      </c>
      <c r="F315" s="234" t="s">
        <v>222</v>
      </c>
      <c r="G315" s="234" t="s">
        <v>222</v>
      </c>
      <c r="H315" s="234" t="s">
        <v>222</v>
      </c>
      <c r="I315" s="234" t="s">
        <v>1808</v>
      </c>
      <c r="J315" s="234" t="s">
        <v>222</v>
      </c>
      <c r="K315" s="234" t="s">
        <v>1809</v>
      </c>
      <c r="L315" s="234" t="s">
        <v>222</v>
      </c>
      <c r="M315" s="234" t="s">
        <v>1809</v>
      </c>
      <c r="N315" s="234" t="s">
        <v>222</v>
      </c>
      <c r="O315" s="234" t="s">
        <v>222</v>
      </c>
      <c r="P315" s="234" t="s">
        <v>222</v>
      </c>
      <c r="Q315" s="234" t="s">
        <v>222</v>
      </c>
      <c r="R315" s="234" t="s">
        <v>222</v>
      </c>
      <c r="S315" s="339" t="s">
        <v>1810</v>
      </c>
      <c r="T315" s="234" t="s">
        <v>222</v>
      </c>
      <c r="U315" s="234" t="s">
        <v>222</v>
      </c>
      <c r="V315" s="234" t="s">
        <v>1810</v>
      </c>
      <c r="W315" s="234" t="s">
        <v>222</v>
      </c>
      <c r="X315" s="234" t="s">
        <v>1810</v>
      </c>
      <c r="Y315" s="234" t="s">
        <v>949</v>
      </c>
      <c r="Z315" s="234" t="s">
        <v>222</v>
      </c>
      <c r="AA315" s="234" t="s">
        <v>1811</v>
      </c>
    </row>
    <row r="316" spans="1:27" ht="20" hidden="1" customHeight="1" x14ac:dyDescent="0.3">
      <c r="A316" s="19">
        <v>2138</v>
      </c>
      <c r="B316" s="19" t="s">
        <v>581</v>
      </c>
      <c r="C316" s="19" t="s">
        <v>182</v>
      </c>
      <c r="D316" s="78">
        <v>483826.07</v>
      </c>
      <c r="E316" s="123" t="s">
        <v>1812</v>
      </c>
      <c r="F316" s="73" t="s">
        <v>1159</v>
      </c>
      <c r="G316" s="78">
        <v>0</v>
      </c>
      <c r="H316" s="78">
        <v>27215.72</v>
      </c>
      <c r="I316" s="73" t="s">
        <v>1813</v>
      </c>
      <c r="J316" s="78">
        <v>0</v>
      </c>
      <c r="K316" s="78">
        <v>327867.74</v>
      </c>
      <c r="L316" s="78">
        <v>0</v>
      </c>
      <c r="M316" s="73" t="s">
        <v>1814</v>
      </c>
      <c r="N316" s="78">
        <v>0</v>
      </c>
      <c r="O316" s="78">
        <v>0</v>
      </c>
      <c r="P316" s="78">
        <v>0</v>
      </c>
      <c r="Q316" s="78">
        <v>0</v>
      </c>
      <c r="R316" s="78">
        <f t="shared" si="63"/>
        <v>0</v>
      </c>
      <c r="S316" s="334" t="s">
        <v>1815</v>
      </c>
      <c r="T316" s="78"/>
      <c r="U316" s="74"/>
      <c r="V316" s="73" t="s">
        <v>1815</v>
      </c>
      <c r="W316" s="73" t="s">
        <v>1109</v>
      </c>
      <c r="X316" s="201" t="s">
        <v>1815</v>
      </c>
      <c r="Y316" s="135" t="s">
        <v>1816</v>
      </c>
      <c r="Z316" s="4"/>
      <c r="AA316" s="135" t="s">
        <v>1817</v>
      </c>
    </row>
    <row r="317" spans="1:27" ht="20" hidden="1" customHeight="1" x14ac:dyDescent="0.3">
      <c r="A317" s="19">
        <v>383</v>
      </c>
      <c r="B317" s="19" t="s">
        <v>581</v>
      </c>
      <c r="C317" s="19" t="s">
        <v>188</v>
      </c>
      <c r="D317" s="73" t="s">
        <v>1818</v>
      </c>
      <c r="E317" s="73" t="s">
        <v>1819</v>
      </c>
      <c r="F317" s="74" t="s">
        <v>1820</v>
      </c>
      <c r="G317" s="78">
        <v>0</v>
      </c>
      <c r="H317" s="78">
        <v>1503744.3</v>
      </c>
      <c r="I317" s="74" t="s">
        <v>1821</v>
      </c>
      <c r="J317" s="78">
        <v>7437808.5999999996</v>
      </c>
      <c r="K317" s="78">
        <v>0</v>
      </c>
      <c r="L317" s="78">
        <v>0</v>
      </c>
      <c r="M317" s="74" t="s">
        <v>1822</v>
      </c>
      <c r="N317" s="73" t="s">
        <v>1823</v>
      </c>
      <c r="O317" s="73" t="s">
        <v>1824</v>
      </c>
      <c r="P317" s="78">
        <v>0</v>
      </c>
      <c r="Q317" s="78">
        <v>0</v>
      </c>
      <c r="R317" s="285" t="s">
        <v>1825</v>
      </c>
      <c r="S317" s="340" t="s">
        <v>1826</v>
      </c>
      <c r="T317" s="78"/>
      <c r="U317" s="74" t="s">
        <v>264</v>
      </c>
      <c r="V317" s="186" t="s">
        <v>1826</v>
      </c>
      <c r="W317" s="74" t="s">
        <v>1827</v>
      </c>
      <c r="X317" s="203" t="s">
        <v>1828</v>
      </c>
      <c r="Y317" s="135"/>
      <c r="Z317" s="4"/>
      <c r="AA317" s="135" t="s">
        <v>1829</v>
      </c>
    </row>
    <row r="318" spans="1:27" ht="20" hidden="1" customHeight="1" x14ac:dyDescent="0.3">
      <c r="A318" s="19">
        <v>318</v>
      </c>
      <c r="B318" s="19" t="s">
        <v>581</v>
      </c>
      <c r="C318" s="19" t="s">
        <v>191</v>
      </c>
      <c r="D318" s="78">
        <v>0</v>
      </c>
      <c r="E318" s="73" t="s">
        <v>1830</v>
      </c>
      <c r="F318" s="74" t="s">
        <v>1831</v>
      </c>
      <c r="G318" s="78">
        <v>0</v>
      </c>
      <c r="H318" s="78">
        <v>0</v>
      </c>
      <c r="I318" s="74" t="s">
        <v>1832</v>
      </c>
      <c r="J318" s="78">
        <v>0</v>
      </c>
      <c r="K318" s="78">
        <v>0</v>
      </c>
      <c r="L318" s="78">
        <v>0</v>
      </c>
      <c r="M318" s="74" t="s">
        <v>1150</v>
      </c>
      <c r="N318" s="78">
        <v>3132</v>
      </c>
      <c r="O318" s="78">
        <v>0</v>
      </c>
      <c r="P318" s="78">
        <v>0</v>
      </c>
      <c r="Q318" s="78">
        <v>0</v>
      </c>
      <c r="R318" s="78">
        <f t="shared" si="63"/>
        <v>0</v>
      </c>
      <c r="S318" s="340" t="s">
        <v>1833</v>
      </c>
      <c r="T318" s="78"/>
      <c r="U318" s="74" t="s">
        <v>1834</v>
      </c>
      <c r="V318" s="186" t="s">
        <v>1835</v>
      </c>
      <c r="W318" s="74" t="s">
        <v>1836</v>
      </c>
      <c r="X318" s="203" t="s">
        <v>1837</v>
      </c>
      <c r="Y318" s="135"/>
      <c r="Z318" s="4"/>
      <c r="AA318" s="270" t="s">
        <v>1838</v>
      </c>
    </row>
    <row r="319" spans="1:27" ht="20" hidden="1" customHeight="1" x14ac:dyDescent="0.3">
      <c r="A319" s="19">
        <v>521</v>
      </c>
      <c r="B319" s="19" t="s">
        <v>581</v>
      </c>
      <c r="C319" s="19" t="s">
        <v>198</v>
      </c>
      <c r="D319" s="78">
        <v>20970399.57</v>
      </c>
      <c r="E319" s="73" t="s">
        <v>1839</v>
      </c>
      <c r="F319" s="74" t="s">
        <v>1840</v>
      </c>
      <c r="G319" s="78">
        <v>0</v>
      </c>
      <c r="H319" s="78">
        <v>575359.81999999995</v>
      </c>
      <c r="I319" s="74" t="s">
        <v>1841</v>
      </c>
      <c r="J319" s="78">
        <v>1191800</v>
      </c>
      <c r="K319" s="78">
        <v>0</v>
      </c>
      <c r="L319" s="78">
        <v>0</v>
      </c>
      <c r="M319" s="74" t="s">
        <v>1842</v>
      </c>
      <c r="N319" s="78">
        <v>0</v>
      </c>
      <c r="O319" s="78">
        <v>0</v>
      </c>
      <c r="P319" s="78">
        <v>2540894</v>
      </c>
      <c r="Q319" s="78">
        <v>0</v>
      </c>
      <c r="R319" s="78">
        <f>O319+P319+Q319</f>
        <v>2540894</v>
      </c>
      <c r="S319" s="340" t="s">
        <v>1843</v>
      </c>
      <c r="T319" s="78"/>
      <c r="U319" s="74" t="s">
        <v>1844</v>
      </c>
      <c r="V319" s="186" t="s">
        <v>1845</v>
      </c>
      <c r="W319" s="74" t="s">
        <v>1846</v>
      </c>
      <c r="X319" s="203" t="s">
        <v>1847</v>
      </c>
      <c r="Y319" s="135"/>
      <c r="Z319" s="4"/>
      <c r="AA319" s="270" t="s">
        <v>1848</v>
      </c>
    </row>
    <row r="320" spans="1:27" ht="20" hidden="1" customHeight="1" x14ac:dyDescent="0.3">
      <c r="A320" s="19">
        <v>123</v>
      </c>
      <c r="B320" s="19" t="s">
        <v>581</v>
      </c>
      <c r="C320" s="19" t="s">
        <v>201</v>
      </c>
      <c r="D320" s="78">
        <v>215326.68</v>
      </c>
      <c r="E320" s="73" t="s">
        <v>1849</v>
      </c>
      <c r="F320" s="74" t="s">
        <v>1850</v>
      </c>
      <c r="G320" s="78">
        <v>0</v>
      </c>
      <c r="H320" s="78">
        <v>0</v>
      </c>
      <c r="I320" s="74" t="s">
        <v>1851</v>
      </c>
      <c r="J320" s="78">
        <v>0</v>
      </c>
      <c r="K320" s="78">
        <v>0</v>
      </c>
      <c r="L320" s="78">
        <v>0</v>
      </c>
      <c r="M320" s="74" t="s">
        <v>1150</v>
      </c>
      <c r="N320" s="78">
        <v>67246</v>
      </c>
      <c r="O320" s="78">
        <v>0</v>
      </c>
      <c r="P320" s="78">
        <v>0</v>
      </c>
      <c r="Q320" s="78">
        <v>0</v>
      </c>
      <c r="R320" s="78">
        <f t="shared" si="63"/>
        <v>0</v>
      </c>
      <c r="S320" s="340" t="s">
        <v>1852</v>
      </c>
      <c r="T320" s="78"/>
      <c r="U320" s="74" t="s">
        <v>1853</v>
      </c>
      <c r="V320" s="186" t="s">
        <v>1854</v>
      </c>
      <c r="W320" s="74" t="s">
        <v>1855</v>
      </c>
      <c r="X320" s="203" t="s">
        <v>1856</v>
      </c>
      <c r="Y320" s="436"/>
      <c r="Z320" s="4"/>
      <c r="AA320" s="270" t="s">
        <v>1857</v>
      </c>
    </row>
    <row r="321" spans="1:27" ht="20" hidden="1" customHeight="1" x14ac:dyDescent="0.3">
      <c r="A321" s="19">
        <v>188</v>
      </c>
      <c r="B321" s="19" t="s">
        <v>581</v>
      </c>
      <c r="C321" s="19" t="s">
        <v>206</v>
      </c>
      <c r="D321" s="73" t="s">
        <v>1858</v>
      </c>
      <c r="E321" s="73" t="s">
        <v>1859</v>
      </c>
      <c r="F321" s="74" t="s">
        <v>1159</v>
      </c>
      <c r="G321" s="78">
        <v>0</v>
      </c>
      <c r="H321" s="78">
        <v>0</v>
      </c>
      <c r="I321" s="74" t="s">
        <v>1860</v>
      </c>
      <c r="J321" s="78">
        <v>0</v>
      </c>
      <c r="K321" s="78">
        <v>0</v>
      </c>
      <c r="L321" s="78">
        <v>0</v>
      </c>
      <c r="M321" s="74" t="s">
        <v>1150</v>
      </c>
      <c r="N321" s="73" t="s">
        <v>1861</v>
      </c>
      <c r="O321" s="78">
        <v>0</v>
      </c>
      <c r="P321" s="78">
        <v>0</v>
      </c>
      <c r="Q321" s="78">
        <v>0</v>
      </c>
      <c r="R321" s="78">
        <f t="shared" si="63"/>
        <v>0</v>
      </c>
      <c r="S321" s="340" t="s">
        <v>1862</v>
      </c>
      <c r="T321" s="271" t="s">
        <v>1863</v>
      </c>
      <c r="U321" s="74" t="s">
        <v>1864</v>
      </c>
      <c r="V321" s="95" t="s">
        <v>1865</v>
      </c>
      <c r="W321" s="74" t="s">
        <v>1866</v>
      </c>
      <c r="X321" s="95" t="s">
        <v>1867</v>
      </c>
      <c r="Y321" s="437" t="s">
        <v>1868</v>
      </c>
      <c r="Z321" s="4">
        <v>990000</v>
      </c>
      <c r="AA321" s="86" t="s">
        <v>1869</v>
      </c>
    </row>
    <row r="322" spans="1:27" ht="20" hidden="1" customHeight="1" x14ac:dyDescent="0.3">
      <c r="A322" s="19">
        <v>1618</v>
      </c>
      <c r="B322" s="19" t="s">
        <v>581</v>
      </c>
      <c r="C322" s="19" t="s">
        <v>209</v>
      </c>
      <c r="D322" s="78">
        <v>767622.23</v>
      </c>
      <c r="E322" s="73" t="s">
        <v>1870</v>
      </c>
      <c r="F322" s="74" t="s">
        <v>1159</v>
      </c>
      <c r="G322" s="78">
        <v>0</v>
      </c>
      <c r="H322" s="73" t="s">
        <v>1871</v>
      </c>
      <c r="I322" s="74" t="s">
        <v>1872</v>
      </c>
      <c r="J322" s="78">
        <v>113905.16</v>
      </c>
      <c r="K322" s="78">
        <v>0</v>
      </c>
      <c r="L322" s="78">
        <v>0</v>
      </c>
      <c r="M322" s="74" t="s">
        <v>1873</v>
      </c>
      <c r="N322" s="78">
        <v>0</v>
      </c>
      <c r="O322" s="78">
        <v>0</v>
      </c>
      <c r="P322" s="78">
        <v>0</v>
      </c>
      <c r="Q322" s="78">
        <v>0</v>
      </c>
      <c r="R322" s="78">
        <f t="shared" si="63"/>
        <v>0</v>
      </c>
      <c r="S322" s="340" t="s">
        <v>1874</v>
      </c>
      <c r="T322" s="78"/>
      <c r="U322" s="74" t="s">
        <v>264</v>
      </c>
      <c r="V322" s="186" t="s">
        <v>1874</v>
      </c>
      <c r="W322" s="74" t="s">
        <v>1109</v>
      </c>
      <c r="X322" s="203" t="s">
        <v>1874</v>
      </c>
      <c r="Y322" s="135">
        <v>1771</v>
      </c>
      <c r="Z322" s="4"/>
      <c r="AA322" s="86" t="s">
        <v>1875</v>
      </c>
    </row>
    <row r="323" spans="1:27" ht="20" hidden="1" customHeight="1" x14ac:dyDescent="0.3">
      <c r="A323" s="19">
        <v>456</v>
      </c>
      <c r="B323" s="19" t="s">
        <v>581</v>
      </c>
      <c r="C323" s="19" t="s">
        <v>216</v>
      </c>
      <c r="D323" s="78">
        <v>34882588.200000003</v>
      </c>
      <c r="E323" s="73" t="s">
        <v>1876</v>
      </c>
      <c r="F323" s="74" t="s">
        <v>1877</v>
      </c>
      <c r="G323" s="78">
        <v>71833.56</v>
      </c>
      <c r="H323" s="78">
        <v>1002048.43</v>
      </c>
      <c r="I323" s="74" t="s">
        <v>1878</v>
      </c>
      <c r="J323" s="78">
        <v>0</v>
      </c>
      <c r="K323" s="78">
        <v>0</v>
      </c>
      <c r="L323" s="78">
        <v>0</v>
      </c>
      <c r="M323" s="74" t="s">
        <v>1150</v>
      </c>
      <c r="N323" s="78">
        <v>0</v>
      </c>
      <c r="O323" s="78">
        <v>0</v>
      </c>
      <c r="P323" s="78">
        <v>0</v>
      </c>
      <c r="Q323" s="78">
        <v>0</v>
      </c>
      <c r="R323" s="78">
        <f t="shared" si="63"/>
        <v>0</v>
      </c>
      <c r="S323" s="340" t="s">
        <v>1879</v>
      </c>
      <c r="T323" s="78"/>
      <c r="U323" s="74" t="s">
        <v>1880</v>
      </c>
      <c r="V323" s="186" t="s">
        <v>1881</v>
      </c>
      <c r="W323" s="74" t="s">
        <v>264</v>
      </c>
      <c r="X323" s="203" t="s">
        <v>1881</v>
      </c>
      <c r="Y323" s="135"/>
      <c r="Z323" s="4"/>
      <c r="AA323" s="270" t="s">
        <v>1882</v>
      </c>
    </row>
    <row r="324" spans="1:27" ht="20" hidden="1" customHeight="1" x14ac:dyDescent="0.3">
      <c r="A324" s="19">
        <v>604</v>
      </c>
      <c r="B324" s="19" t="s">
        <v>581</v>
      </c>
      <c r="C324" s="19" t="s">
        <v>601</v>
      </c>
      <c r="D324" s="78">
        <v>14481914.59</v>
      </c>
      <c r="E324" s="73" t="s">
        <v>1883</v>
      </c>
      <c r="F324" s="74" t="s">
        <v>1884</v>
      </c>
      <c r="G324" s="78">
        <v>1239175.8799999999</v>
      </c>
      <c r="H324" s="78">
        <v>433056.74</v>
      </c>
      <c r="I324" s="74" t="s">
        <v>1885</v>
      </c>
      <c r="J324" s="78">
        <v>86188</v>
      </c>
      <c r="K324" s="78">
        <v>0</v>
      </c>
      <c r="L324" s="78">
        <v>0</v>
      </c>
      <c r="M324" s="74" t="s">
        <v>1886</v>
      </c>
      <c r="N324" s="78">
        <v>0</v>
      </c>
      <c r="O324" s="78">
        <v>0</v>
      </c>
      <c r="P324" s="78">
        <v>0</v>
      </c>
      <c r="Q324" s="78">
        <v>0</v>
      </c>
      <c r="R324" s="78">
        <f t="shared" si="63"/>
        <v>0</v>
      </c>
      <c r="S324" s="341" t="s">
        <v>1887</v>
      </c>
      <c r="T324" s="78"/>
      <c r="U324" s="74" t="s">
        <v>1888</v>
      </c>
      <c r="V324" s="186" t="s">
        <v>1889</v>
      </c>
      <c r="W324" s="74" t="s">
        <v>1109</v>
      </c>
      <c r="X324" s="203" t="s">
        <v>1889</v>
      </c>
      <c r="Y324" s="135" t="s">
        <v>1890</v>
      </c>
      <c r="Z324" s="4"/>
      <c r="AA324" s="86" t="s">
        <v>1891</v>
      </c>
    </row>
    <row r="325" spans="1:27" ht="20" hidden="1" customHeight="1" x14ac:dyDescent="0.3">
      <c r="A325" s="19">
        <v>253</v>
      </c>
      <c r="B325" s="19" t="s">
        <v>581</v>
      </c>
      <c r="C325" s="19" t="s">
        <v>219</v>
      </c>
      <c r="D325" s="78">
        <v>620089.80000000005</v>
      </c>
      <c r="E325" s="73" t="s">
        <v>1892</v>
      </c>
      <c r="F325" s="74" t="s">
        <v>1893</v>
      </c>
      <c r="G325" s="78">
        <v>0</v>
      </c>
      <c r="H325" s="78">
        <v>0</v>
      </c>
      <c r="I325" s="74" t="s">
        <v>1894</v>
      </c>
      <c r="J325" s="78">
        <v>0</v>
      </c>
      <c r="K325" s="78">
        <v>0</v>
      </c>
      <c r="L325" s="78">
        <v>0</v>
      </c>
      <c r="M325" s="74" t="s">
        <v>1150</v>
      </c>
      <c r="N325" s="78">
        <v>0</v>
      </c>
      <c r="O325" s="78">
        <v>0</v>
      </c>
      <c r="P325" s="78">
        <v>0</v>
      </c>
      <c r="Q325" s="78">
        <v>0</v>
      </c>
      <c r="R325" s="78">
        <f t="shared" si="63"/>
        <v>0</v>
      </c>
      <c r="S325" s="341" t="s">
        <v>1895</v>
      </c>
      <c r="T325" s="78"/>
      <c r="U325" s="74" t="s">
        <v>264</v>
      </c>
      <c r="V325" s="74" t="s">
        <v>1895</v>
      </c>
      <c r="W325" s="74" t="s">
        <v>1109</v>
      </c>
      <c r="X325" s="202" t="s">
        <v>1895</v>
      </c>
      <c r="Y325" s="4"/>
      <c r="Z325" s="4"/>
      <c r="AA325" s="86" t="s">
        <v>1896</v>
      </c>
    </row>
    <row r="326" spans="1:27" ht="20" hidden="1" customHeight="1" x14ac:dyDescent="0.3">
      <c r="A326" s="19">
        <v>2178</v>
      </c>
      <c r="B326" s="19" t="s">
        <v>581</v>
      </c>
      <c r="C326" s="19" t="s">
        <v>225</v>
      </c>
      <c r="D326" s="78">
        <v>483826.07</v>
      </c>
      <c r="E326" s="73" t="s">
        <v>1897</v>
      </c>
      <c r="F326" s="74">
        <v>0</v>
      </c>
      <c r="G326" s="74">
        <v>0</v>
      </c>
      <c r="H326" s="78">
        <v>27215.72</v>
      </c>
      <c r="I326" s="74" t="s">
        <v>1898</v>
      </c>
      <c r="J326" s="78">
        <v>0</v>
      </c>
      <c r="K326" s="78">
        <v>0</v>
      </c>
      <c r="L326" s="78">
        <v>0</v>
      </c>
      <c r="M326" s="74" t="s">
        <v>1150</v>
      </c>
      <c r="N326" s="78">
        <v>67741.08</v>
      </c>
      <c r="O326" s="78">
        <v>0</v>
      </c>
      <c r="P326" s="78">
        <v>0</v>
      </c>
      <c r="Q326" s="78">
        <v>0</v>
      </c>
      <c r="R326" s="78">
        <f t="shared" si="63"/>
        <v>0</v>
      </c>
      <c r="S326" s="341" t="s">
        <v>1899</v>
      </c>
      <c r="T326" s="78"/>
      <c r="U326" s="74" t="s">
        <v>264</v>
      </c>
      <c r="V326" s="74" t="s">
        <v>1899</v>
      </c>
      <c r="W326" s="74" t="s">
        <v>264</v>
      </c>
      <c r="X326" s="74" t="s">
        <v>1899</v>
      </c>
      <c r="Y326" s="4"/>
      <c r="Z326" s="4"/>
      <c r="AA326" s="86" t="s">
        <v>1900</v>
      </c>
    </row>
    <row r="327" spans="1:27" ht="20" hidden="1" customHeight="1" x14ac:dyDescent="0.3">
      <c r="A327" s="283">
        <v>2119</v>
      </c>
      <c r="B327" s="67" t="s">
        <v>605</v>
      </c>
      <c r="C327" s="67" t="s">
        <v>182</v>
      </c>
      <c r="D327" s="121">
        <v>387415.44</v>
      </c>
      <c r="E327" s="121">
        <v>192354.29</v>
      </c>
      <c r="F327" s="122">
        <v>0</v>
      </c>
      <c r="G327" s="122">
        <v>0</v>
      </c>
      <c r="H327" s="122">
        <v>0</v>
      </c>
      <c r="I327" s="121">
        <v>192354.29</v>
      </c>
      <c r="J327" s="122">
        <v>0</v>
      </c>
      <c r="K327" s="121">
        <v>201681.08</v>
      </c>
      <c r="L327" s="122">
        <v>0</v>
      </c>
      <c r="M327" s="121">
        <v>201681.08</v>
      </c>
      <c r="N327" s="122">
        <v>0</v>
      </c>
      <c r="O327" s="122">
        <v>0</v>
      </c>
      <c r="P327" s="122">
        <v>0</v>
      </c>
      <c r="Q327" s="122">
        <v>0</v>
      </c>
      <c r="R327" s="122">
        <v>0</v>
      </c>
      <c r="S327" s="209">
        <v>-6619.93</v>
      </c>
      <c r="T327" s="122">
        <v>0</v>
      </c>
      <c r="U327" s="122">
        <v>0</v>
      </c>
      <c r="V327" s="121">
        <v>-6619.93</v>
      </c>
      <c r="W327" s="122">
        <v>0</v>
      </c>
      <c r="X327" s="122">
        <v>0</v>
      </c>
      <c r="Y327" s="122">
        <v>0</v>
      </c>
      <c r="Z327" s="122">
        <v>0</v>
      </c>
      <c r="AA327" s="122">
        <v>0</v>
      </c>
    </row>
    <row r="328" spans="1:27" ht="20" hidden="1" customHeight="1" x14ac:dyDescent="0.3">
      <c r="A328" s="211">
        <v>384</v>
      </c>
      <c r="B328" s="69" t="s">
        <v>605</v>
      </c>
      <c r="C328" s="69" t="s">
        <v>188</v>
      </c>
      <c r="D328" s="122">
        <v>33172574.399999999</v>
      </c>
      <c r="E328" s="122">
        <v>39936189.600000001</v>
      </c>
      <c r="F328" s="122">
        <v>357297.98</v>
      </c>
      <c r="G328" s="122">
        <v>0</v>
      </c>
      <c r="H328" s="122">
        <v>995177</v>
      </c>
      <c r="I328" s="122">
        <v>38583714.619999997</v>
      </c>
      <c r="J328" s="122">
        <v>765462.91</v>
      </c>
      <c r="K328" s="122">
        <v>9429640</v>
      </c>
      <c r="L328" s="122">
        <v>0</v>
      </c>
      <c r="M328" s="122">
        <v>10195102.91</v>
      </c>
      <c r="N328" s="122">
        <v>13803809.58</v>
      </c>
      <c r="O328" s="122">
        <v>0</v>
      </c>
      <c r="P328" s="122">
        <v>0</v>
      </c>
      <c r="Q328" s="122">
        <v>0</v>
      </c>
      <c r="R328" s="122">
        <v>0</v>
      </c>
      <c r="S328" s="210">
        <v>-29410052.710000001</v>
      </c>
      <c r="T328" s="122">
        <v>0</v>
      </c>
      <c r="U328" s="122">
        <v>0</v>
      </c>
      <c r="V328" s="122">
        <v>-29410052.710000001</v>
      </c>
      <c r="W328" s="122">
        <v>18234936.329999998</v>
      </c>
      <c r="X328" s="122">
        <v>-11175116.380000001</v>
      </c>
      <c r="Y328" s="122">
        <v>0</v>
      </c>
      <c r="Z328" s="438" t="s">
        <v>1901</v>
      </c>
      <c r="AA328" s="122">
        <v>-3375116.38</v>
      </c>
    </row>
    <row r="329" spans="1:27" ht="20" hidden="1" customHeight="1" x14ac:dyDescent="0.3">
      <c r="A329" s="211">
        <v>319</v>
      </c>
      <c r="B329" s="69" t="s">
        <v>605</v>
      </c>
      <c r="C329" s="69" t="s">
        <v>191</v>
      </c>
      <c r="D329" s="439">
        <v>10105404.02</v>
      </c>
      <c r="E329" s="439">
        <v>10233233.58</v>
      </c>
      <c r="F329" s="439">
        <v>112499.08</v>
      </c>
      <c r="G329" s="439">
        <v>697180.39</v>
      </c>
      <c r="H329" s="439">
        <v>310856</v>
      </c>
      <c r="I329" s="439" t="s">
        <v>1902</v>
      </c>
      <c r="J329" s="439">
        <v>1228025.8899999999</v>
      </c>
      <c r="K329" s="439">
        <v>0</v>
      </c>
      <c r="L329" s="439">
        <v>0</v>
      </c>
      <c r="M329" s="439">
        <v>1228025.8899999999</v>
      </c>
      <c r="N329" s="439">
        <v>356748.96</v>
      </c>
      <c r="O329" s="439">
        <v>0</v>
      </c>
      <c r="P329" s="439">
        <v>0</v>
      </c>
      <c r="Q329" s="439">
        <v>0</v>
      </c>
      <c r="R329" s="439">
        <v>0</v>
      </c>
      <c r="S329" s="440" t="s">
        <v>1903</v>
      </c>
      <c r="T329" s="439">
        <v>0</v>
      </c>
      <c r="U329" s="439">
        <v>-1194048.52</v>
      </c>
      <c r="V329" s="441" t="s">
        <v>1904</v>
      </c>
      <c r="W329" s="439">
        <v>599522.41</v>
      </c>
      <c r="X329" s="442" t="s">
        <v>1905</v>
      </c>
      <c r="Y329" s="443">
        <v>0</v>
      </c>
      <c r="Z329" s="439">
        <v>0</v>
      </c>
      <c r="AA329" s="441">
        <v>1186595.05</v>
      </c>
    </row>
    <row r="330" spans="1:27" ht="20" hidden="1" customHeight="1" x14ac:dyDescent="0.3">
      <c r="A330" s="211">
        <v>782</v>
      </c>
      <c r="B330" s="69" t="s">
        <v>605</v>
      </c>
      <c r="C330" s="69" t="s">
        <v>608</v>
      </c>
      <c r="D330" s="439">
        <v>9111529.3399999999</v>
      </c>
      <c r="E330" s="439">
        <v>10187096.220000001</v>
      </c>
      <c r="F330" s="439">
        <v>504671.11</v>
      </c>
      <c r="G330" s="439">
        <v>0</v>
      </c>
      <c r="H330" s="439">
        <v>265858</v>
      </c>
      <c r="I330" s="439">
        <v>9416567.1099999994</v>
      </c>
      <c r="J330" s="439">
        <v>2336901.4</v>
      </c>
      <c r="K330" s="439">
        <v>0</v>
      </c>
      <c r="L330" s="439">
        <v>0</v>
      </c>
      <c r="M330" s="439">
        <v>2336901.4</v>
      </c>
      <c r="N330" s="439">
        <v>0</v>
      </c>
      <c r="O330" s="439">
        <v>0</v>
      </c>
      <c r="P330" s="439">
        <v>0</v>
      </c>
      <c r="Q330" s="439">
        <v>0</v>
      </c>
      <c r="R330" s="439">
        <v>0</v>
      </c>
      <c r="S330" s="444">
        <v>-2641939.17</v>
      </c>
      <c r="T330" s="439">
        <v>0</v>
      </c>
      <c r="U330" s="439">
        <v>0</v>
      </c>
      <c r="V330" s="439">
        <v>-2641939.17</v>
      </c>
      <c r="W330" s="439">
        <v>0</v>
      </c>
      <c r="X330" s="439">
        <v>0</v>
      </c>
      <c r="Y330" s="439">
        <v>0</v>
      </c>
      <c r="Z330" s="439">
        <v>0</v>
      </c>
      <c r="AA330" s="439">
        <v>-2641939.17</v>
      </c>
    </row>
    <row r="331" spans="1:27" ht="20" hidden="1" customHeight="1" x14ac:dyDescent="0.3">
      <c r="A331" s="211">
        <v>522</v>
      </c>
      <c r="B331" s="69" t="s">
        <v>605</v>
      </c>
      <c r="C331" s="69" t="s">
        <v>198</v>
      </c>
      <c r="D331" s="439">
        <v>23447774.440000001</v>
      </c>
      <c r="E331" s="439">
        <v>31625773.010000002</v>
      </c>
      <c r="F331" s="439">
        <v>320388.71999999997</v>
      </c>
      <c r="G331" s="439">
        <v>0</v>
      </c>
      <c r="H331" s="439">
        <v>651462</v>
      </c>
      <c r="I331" s="439" t="s">
        <v>1906</v>
      </c>
      <c r="J331" s="439">
        <v>60398.47</v>
      </c>
      <c r="K331" s="439">
        <v>0</v>
      </c>
      <c r="L331" s="439">
        <v>0</v>
      </c>
      <c r="M331" s="439">
        <v>60398.47</v>
      </c>
      <c r="N331" s="439">
        <v>0</v>
      </c>
      <c r="O331" s="439">
        <v>0</v>
      </c>
      <c r="P331" s="439">
        <v>1788607</v>
      </c>
      <c r="Q331" s="439">
        <v>0</v>
      </c>
      <c r="R331" s="439">
        <v>1788607</v>
      </c>
      <c r="S331" s="440" t="s">
        <v>1907</v>
      </c>
      <c r="T331" s="439">
        <v>0</v>
      </c>
      <c r="U331" s="439">
        <v>-16288702.35</v>
      </c>
      <c r="V331" s="441" t="s">
        <v>1908</v>
      </c>
      <c r="W331" s="439">
        <v>7136697.46</v>
      </c>
      <c r="X331" s="442" t="s">
        <v>1909</v>
      </c>
      <c r="Y331" s="443">
        <v>99737.97</v>
      </c>
      <c r="Z331" s="439">
        <v>0</v>
      </c>
      <c r="AA331" s="441">
        <v>-18107420.239999998</v>
      </c>
    </row>
    <row r="332" spans="1:27" ht="20" hidden="1" customHeight="1" x14ac:dyDescent="0.3">
      <c r="A332" s="211">
        <v>124</v>
      </c>
      <c r="B332" s="69" t="s">
        <v>605</v>
      </c>
      <c r="C332" s="69" t="s">
        <v>201</v>
      </c>
      <c r="D332" s="439">
        <v>1295007.43</v>
      </c>
      <c r="E332" s="439">
        <v>699962.28</v>
      </c>
      <c r="F332" s="439">
        <v>55733.22</v>
      </c>
      <c r="G332" s="439">
        <v>0</v>
      </c>
      <c r="H332" s="439">
        <v>0</v>
      </c>
      <c r="I332" s="439" t="s">
        <v>1910</v>
      </c>
      <c r="J332" s="439">
        <v>870060.3</v>
      </c>
      <c r="K332" s="439">
        <v>0</v>
      </c>
      <c r="L332" s="439">
        <v>0</v>
      </c>
      <c r="M332" s="439">
        <v>870060.3</v>
      </c>
      <c r="N332" s="439">
        <v>4458</v>
      </c>
      <c r="O332" s="439">
        <v>0</v>
      </c>
      <c r="P332" s="439">
        <v>0</v>
      </c>
      <c r="Q332" s="439">
        <v>0</v>
      </c>
      <c r="R332" s="439">
        <v>0</v>
      </c>
      <c r="S332" s="440" t="s">
        <v>1911</v>
      </c>
      <c r="T332" s="439">
        <v>0</v>
      </c>
      <c r="U332" s="439">
        <v>-1361455.34</v>
      </c>
      <c r="V332" s="441" t="s">
        <v>1912</v>
      </c>
      <c r="W332" s="439">
        <v>4458</v>
      </c>
      <c r="X332" s="442" t="s">
        <v>1913</v>
      </c>
      <c r="Y332" s="443">
        <v>38850</v>
      </c>
      <c r="Z332" s="439">
        <v>0</v>
      </c>
      <c r="AA332" s="441">
        <v>-1541887.27</v>
      </c>
    </row>
    <row r="333" spans="1:27" ht="20" hidden="1" customHeight="1" x14ac:dyDescent="0.3">
      <c r="A333" s="211">
        <v>189</v>
      </c>
      <c r="B333" s="69" t="s">
        <v>605</v>
      </c>
      <c r="C333" s="69" t="s">
        <v>206</v>
      </c>
      <c r="D333" s="122">
        <v>4739015.8099999996</v>
      </c>
      <c r="E333" s="122">
        <v>8441113.4600000009</v>
      </c>
      <c r="F333" s="122">
        <v>0</v>
      </c>
      <c r="G333" s="122">
        <v>0</v>
      </c>
      <c r="H333" s="122">
        <v>0</v>
      </c>
      <c r="I333" s="122">
        <v>8439489.4600000009</v>
      </c>
      <c r="J333" s="122">
        <v>0</v>
      </c>
      <c r="K333" s="122">
        <v>0</v>
      </c>
      <c r="L333" s="122">
        <v>0</v>
      </c>
      <c r="M333" s="122">
        <v>0</v>
      </c>
      <c r="N333" s="122">
        <v>1945000</v>
      </c>
      <c r="O333" s="122">
        <v>0</v>
      </c>
      <c r="P333" s="122">
        <v>0</v>
      </c>
      <c r="Q333" s="122">
        <v>0</v>
      </c>
      <c r="R333" s="122">
        <v>0</v>
      </c>
      <c r="S333" s="210">
        <v>-5647097.6500000004</v>
      </c>
      <c r="T333" s="122">
        <v>0</v>
      </c>
      <c r="U333" s="122">
        <v>-2046865.04</v>
      </c>
      <c r="V333" s="122">
        <v>-7693962.6900000004</v>
      </c>
      <c r="W333" s="122">
        <v>13500000</v>
      </c>
      <c r="X333" s="122">
        <v>5806037.3099999996</v>
      </c>
      <c r="Y333" s="122">
        <v>262283.88</v>
      </c>
      <c r="Z333" s="122">
        <v>0</v>
      </c>
      <c r="AA333" s="122">
        <v>6068321.1900000004</v>
      </c>
    </row>
    <row r="334" spans="1:27" ht="20" hidden="1" customHeight="1" x14ac:dyDescent="0.3">
      <c r="A334" s="211">
        <v>1598</v>
      </c>
      <c r="B334" s="69" t="s">
        <v>605</v>
      </c>
      <c r="C334" s="69" t="s">
        <v>209</v>
      </c>
      <c r="D334" s="122">
        <v>581123.13</v>
      </c>
      <c r="E334" s="122">
        <v>542401.35</v>
      </c>
      <c r="F334" s="122">
        <v>0</v>
      </c>
      <c r="G334" s="122">
        <v>0</v>
      </c>
      <c r="H334" s="122">
        <v>11622.46</v>
      </c>
      <c r="I334" s="122">
        <v>552053.96</v>
      </c>
      <c r="J334" s="122">
        <v>0</v>
      </c>
      <c r="K334" s="122">
        <v>96853.86</v>
      </c>
      <c r="L334" s="122">
        <v>0</v>
      </c>
      <c r="M334" s="122">
        <v>96853.86</v>
      </c>
      <c r="N334" s="122">
        <v>0</v>
      </c>
      <c r="O334" s="122">
        <v>0</v>
      </c>
      <c r="P334" s="122">
        <v>0</v>
      </c>
      <c r="Q334" s="122">
        <v>0</v>
      </c>
      <c r="R334" s="122">
        <v>0</v>
      </c>
      <c r="S334" s="210">
        <v>-46509.62</v>
      </c>
      <c r="T334" s="122">
        <v>90985.46</v>
      </c>
      <c r="U334" s="122">
        <v>0</v>
      </c>
      <c r="V334" s="122">
        <v>44475.839999999997</v>
      </c>
      <c r="W334" s="122">
        <v>0</v>
      </c>
      <c r="X334" s="122">
        <v>0</v>
      </c>
      <c r="Y334" s="122">
        <v>17433.689999999999</v>
      </c>
      <c r="Z334" s="122">
        <v>0</v>
      </c>
      <c r="AA334" s="122">
        <v>61909.53</v>
      </c>
    </row>
    <row r="335" spans="1:27" ht="20" hidden="1" customHeight="1" x14ac:dyDescent="0.3">
      <c r="A335" s="211">
        <v>457</v>
      </c>
      <c r="B335" s="69" t="s">
        <v>605</v>
      </c>
      <c r="C335" s="69" t="s">
        <v>216</v>
      </c>
      <c r="D335" s="122">
        <v>30094501.879999999</v>
      </c>
      <c r="E335" s="122">
        <v>31019376.359999999</v>
      </c>
      <c r="F335" s="122">
        <v>271813.51</v>
      </c>
      <c r="G335" s="122">
        <v>104048</v>
      </c>
      <c r="H335" s="122">
        <v>784311</v>
      </c>
      <c r="I335" s="122">
        <v>29859203.850000001</v>
      </c>
      <c r="J335" s="122">
        <v>0</v>
      </c>
      <c r="K335" s="122">
        <v>0</v>
      </c>
      <c r="L335" s="122">
        <v>0</v>
      </c>
      <c r="M335" s="122">
        <v>0</v>
      </c>
      <c r="N335" s="122">
        <v>0</v>
      </c>
      <c r="O335" s="122">
        <v>0</v>
      </c>
      <c r="P335" s="122">
        <v>0</v>
      </c>
      <c r="Q335" s="122">
        <v>0</v>
      </c>
      <c r="R335" s="122">
        <v>0</v>
      </c>
      <c r="S335" s="210">
        <v>235298.03</v>
      </c>
      <c r="T335" s="122">
        <v>0</v>
      </c>
      <c r="U335" s="122">
        <v>-6497956.9699999997</v>
      </c>
      <c r="V335" s="122">
        <v>-6262658.9400000004</v>
      </c>
      <c r="W335" s="122">
        <v>1183877.49</v>
      </c>
      <c r="X335" s="122">
        <v>-5078781.45</v>
      </c>
      <c r="Y335" s="122">
        <v>0</v>
      </c>
      <c r="Z335" s="122">
        <v>0</v>
      </c>
      <c r="AA335" s="122">
        <v>-5078781.45</v>
      </c>
    </row>
    <row r="336" spans="1:27" ht="20" hidden="1" customHeight="1" x14ac:dyDescent="0.3">
      <c r="A336" s="211">
        <v>254</v>
      </c>
      <c r="B336" s="69" t="s">
        <v>605</v>
      </c>
      <c r="C336" s="69" t="s">
        <v>219</v>
      </c>
      <c r="D336" s="122">
        <v>9126585.9499999993</v>
      </c>
      <c r="E336" s="122">
        <v>9746600.6099999994</v>
      </c>
      <c r="F336" s="122">
        <v>216745.4</v>
      </c>
      <c r="G336" s="122">
        <v>162000</v>
      </c>
      <c r="H336" s="122">
        <v>238107</v>
      </c>
      <c r="I336" s="122">
        <v>9129748.2100000009</v>
      </c>
      <c r="J336" s="122">
        <v>198012</v>
      </c>
      <c r="K336" s="122">
        <v>0</v>
      </c>
      <c r="L336" s="122">
        <v>0</v>
      </c>
      <c r="M336" s="122">
        <v>198012</v>
      </c>
      <c r="N336" s="122">
        <v>0</v>
      </c>
      <c r="O336" s="122">
        <v>0</v>
      </c>
      <c r="P336" s="122">
        <v>0</v>
      </c>
      <c r="Q336" s="122">
        <v>0</v>
      </c>
      <c r="R336" s="122">
        <v>0</v>
      </c>
      <c r="S336" s="210">
        <v>-201174.26</v>
      </c>
      <c r="T336" s="122">
        <v>0</v>
      </c>
      <c r="U336" s="122">
        <v>90005.759999999995</v>
      </c>
      <c r="V336" s="122">
        <v>-111168.5</v>
      </c>
      <c r="W336" s="122">
        <v>6997.25</v>
      </c>
      <c r="X336" s="122">
        <v>-104171.25</v>
      </c>
      <c r="Y336" s="122">
        <v>0</v>
      </c>
      <c r="Z336" s="122">
        <v>0</v>
      </c>
      <c r="AA336" s="122">
        <v>-104171.25</v>
      </c>
    </row>
    <row r="337" spans="1:27" ht="20" hidden="1" customHeight="1" x14ac:dyDescent="0.3">
      <c r="A337" s="211">
        <v>2159</v>
      </c>
      <c r="B337" s="69" t="s">
        <v>605</v>
      </c>
      <c r="C337" s="69" t="s">
        <v>225</v>
      </c>
      <c r="D337" s="122">
        <v>387415.44</v>
      </c>
      <c r="E337" s="122">
        <v>303129.59999999998</v>
      </c>
      <c r="F337" s="122">
        <v>0</v>
      </c>
      <c r="G337" s="122">
        <v>0</v>
      </c>
      <c r="H337" s="122">
        <v>0</v>
      </c>
      <c r="I337" s="122">
        <v>303129.59999999998</v>
      </c>
      <c r="J337" s="122">
        <v>0</v>
      </c>
      <c r="K337" s="122">
        <v>0</v>
      </c>
      <c r="L337" s="122">
        <v>0</v>
      </c>
      <c r="M337" s="122">
        <v>0</v>
      </c>
      <c r="N337" s="122">
        <v>0</v>
      </c>
      <c r="O337" s="122">
        <v>0</v>
      </c>
      <c r="P337" s="122">
        <v>0</v>
      </c>
      <c r="Q337" s="122">
        <v>0</v>
      </c>
      <c r="R337" s="122">
        <v>0</v>
      </c>
      <c r="S337" s="210">
        <v>84285.84</v>
      </c>
      <c r="T337" s="122">
        <v>0</v>
      </c>
      <c r="U337" s="122">
        <v>0</v>
      </c>
      <c r="V337" s="122">
        <v>84285.84</v>
      </c>
      <c r="W337" s="122">
        <v>0</v>
      </c>
      <c r="X337" s="122">
        <v>0</v>
      </c>
      <c r="Y337" s="122">
        <v>0</v>
      </c>
      <c r="Z337" s="122">
        <v>0</v>
      </c>
      <c r="AA337" s="122">
        <v>0</v>
      </c>
    </row>
    <row r="338" spans="1:27" ht="20" hidden="1" customHeight="1" x14ac:dyDescent="0.3">
      <c r="A338" s="19">
        <v>1925</v>
      </c>
      <c r="B338" s="19" t="s">
        <v>609</v>
      </c>
      <c r="C338" s="19" t="s">
        <v>182</v>
      </c>
      <c r="D338" s="20">
        <v>185587.12</v>
      </c>
      <c r="E338" s="20">
        <v>98218.2</v>
      </c>
      <c r="F338" s="253">
        <v>0</v>
      </c>
      <c r="G338" s="253">
        <v>0</v>
      </c>
      <c r="H338" s="253">
        <v>17499</v>
      </c>
      <c r="I338" s="253">
        <f t="shared" ref="I338:I347" si="67">E338-F338-G338-H338</f>
        <v>80719.199999999997</v>
      </c>
      <c r="J338" s="253">
        <v>0</v>
      </c>
      <c r="K338" s="253">
        <v>100035.48</v>
      </c>
      <c r="L338" s="253">
        <v>0</v>
      </c>
      <c r="M338" s="253">
        <f>SUM(J338:L338)</f>
        <v>100035.48</v>
      </c>
      <c r="N338" s="253">
        <v>0</v>
      </c>
      <c r="O338" s="253">
        <v>0</v>
      </c>
      <c r="P338" s="253">
        <v>0</v>
      </c>
      <c r="Q338" s="253">
        <v>0</v>
      </c>
      <c r="R338" s="253">
        <f>SUM(O338:Q338)</f>
        <v>0</v>
      </c>
      <c r="S338" s="253">
        <f>D338-I338-N338-R338-M338</f>
        <v>4832.4400000000023</v>
      </c>
      <c r="T338" s="253">
        <v>0</v>
      </c>
      <c r="U338" s="253">
        <v>0</v>
      </c>
      <c r="V338" s="253">
        <f>S338+T338+U338</f>
        <v>4832.4400000000023</v>
      </c>
      <c r="W338" s="253">
        <v>0</v>
      </c>
      <c r="X338" s="253">
        <f>+V338+W338</f>
        <v>4832.4400000000023</v>
      </c>
      <c r="Y338" s="253">
        <v>0</v>
      </c>
      <c r="Z338" s="253">
        <v>0</v>
      </c>
      <c r="AA338" s="254">
        <f>X338+Y338+Z338</f>
        <v>4832.4400000000023</v>
      </c>
    </row>
    <row r="339" spans="1:27" ht="20" hidden="1" customHeight="1" x14ac:dyDescent="0.3">
      <c r="A339" s="19">
        <v>385</v>
      </c>
      <c r="B339" s="19" t="s">
        <v>609</v>
      </c>
      <c r="C339" s="19" t="s">
        <v>188</v>
      </c>
      <c r="D339" s="20">
        <v>25085402.07</v>
      </c>
      <c r="E339" s="20">
        <v>23524894.930000003</v>
      </c>
      <c r="F339" s="20">
        <v>252245.84000000003</v>
      </c>
      <c r="G339" s="20">
        <v>90000.09</v>
      </c>
      <c r="H339" s="20">
        <v>752143.99</v>
      </c>
      <c r="I339" s="20">
        <f t="shared" si="67"/>
        <v>22430505.010000005</v>
      </c>
      <c r="J339" s="20">
        <v>1652798</v>
      </c>
      <c r="K339" s="20">
        <v>3351623.44</v>
      </c>
      <c r="L339" s="20">
        <v>8460.02</v>
      </c>
      <c r="M339" s="20">
        <f>SUM(J339:L339)</f>
        <v>5012881.459999999</v>
      </c>
      <c r="N339" s="20">
        <v>9723683.0199999996</v>
      </c>
      <c r="O339" s="20">
        <v>0</v>
      </c>
      <c r="P339" s="20">
        <v>0</v>
      </c>
      <c r="Q339" s="20">
        <v>0</v>
      </c>
      <c r="R339" s="20">
        <f>SUM(O339:Q339)</f>
        <v>0</v>
      </c>
      <c r="S339" s="20">
        <f>D339-I339-N339-R339-M339</f>
        <v>-12081667.420000004</v>
      </c>
      <c r="T339" s="20">
        <v>0</v>
      </c>
      <c r="U339" s="20">
        <v>8515419.6099999994</v>
      </c>
      <c r="V339" s="20">
        <f>+S339+T339-U339</f>
        <v>-20597087.030000001</v>
      </c>
      <c r="W339" s="20">
        <v>9022160.9700000007</v>
      </c>
      <c r="X339" s="20">
        <f>+V339+W339</f>
        <v>-11574926.060000001</v>
      </c>
      <c r="Y339" s="20">
        <v>0</v>
      </c>
      <c r="Z339" s="20">
        <v>0</v>
      </c>
      <c r="AA339" s="20">
        <f>X339+Y339+Z339</f>
        <v>-11574926.060000001</v>
      </c>
    </row>
    <row r="340" spans="1:27" ht="20" hidden="1" customHeight="1" x14ac:dyDescent="0.3">
      <c r="A340" s="19">
        <v>320</v>
      </c>
      <c r="B340" s="19" t="s">
        <v>609</v>
      </c>
      <c r="C340" s="19" t="s">
        <v>191</v>
      </c>
      <c r="D340" s="20">
        <v>0</v>
      </c>
      <c r="E340" s="20">
        <v>73736.41</v>
      </c>
      <c r="F340" s="20">
        <v>26499.54</v>
      </c>
      <c r="G340" s="20">
        <v>0</v>
      </c>
      <c r="H340" s="20">
        <v>0</v>
      </c>
      <c r="I340" s="20">
        <f t="shared" si="67"/>
        <v>47236.87</v>
      </c>
      <c r="J340" s="20">
        <v>55238.25</v>
      </c>
      <c r="K340" s="20">
        <v>0</v>
      </c>
      <c r="L340" s="20">
        <v>0</v>
      </c>
      <c r="M340" s="20">
        <f>J340+K340+L340</f>
        <v>55238.25</v>
      </c>
      <c r="N340" s="20">
        <v>3588.78</v>
      </c>
      <c r="O340" s="20">
        <v>0</v>
      </c>
      <c r="P340" s="20">
        <v>0</v>
      </c>
      <c r="Q340" s="20">
        <v>0</v>
      </c>
      <c r="R340" s="20">
        <f>O340+P340+Q340</f>
        <v>0</v>
      </c>
      <c r="S340" s="20">
        <f>D340-I340-M340-N340-R340</f>
        <v>-106063.9</v>
      </c>
      <c r="T340" s="20">
        <v>0</v>
      </c>
      <c r="U340" s="20">
        <v>0</v>
      </c>
      <c r="V340" s="20">
        <f>+S340+T340-U340</f>
        <v>-106063.9</v>
      </c>
      <c r="W340" s="20">
        <v>0</v>
      </c>
      <c r="X340" s="20">
        <f>V340+W340</f>
        <v>-106063.9</v>
      </c>
      <c r="Y340" s="20">
        <v>0</v>
      </c>
      <c r="Z340" s="20">
        <v>0</v>
      </c>
      <c r="AA340" s="20">
        <f>X340+Y340+Z340</f>
        <v>-106063.9</v>
      </c>
    </row>
    <row r="341" spans="1:27" ht="20" hidden="1" customHeight="1" x14ac:dyDescent="0.3">
      <c r="A341" s="19">
        <v>523</v>
      </c>
      <c r="B341" s="19" t="s">
        <v>609</v>
      </c>
      <c r="C341" s="19" t="s">
        <v>198</v>
      </c>
      <c r="D341" s="253">
        <v>0</v>
      </c>
      <c r="E341" s="253">
        <v>1394216.77</v>
      </c>
      <c r="F341" s="253">
        <v>53134.74</v>
      </c>
      <c r="G341" s="253">
        <v>0</v>
      </c>
      <c r="H341" s="253">
        <v>0</v>
      </c>
      <c r="I341" s="253">
        <f t="shared" si="67"/>
        <v>1341082.03</v>
      </c>
      <c r="J341" s="253">
        <v>2222879.91</v>
      </c>
      <c r="K341" s="253">
        <v>0</v>
      </c>
      <c r="L341" s="253">
        <v>0</v>
      </c>
      <c r="M341" s="253">
        <f>SUM(J341:L341)</f>
        <v>2222879.91</v>
      </c>
      <c r="N341" s="253">
        <v>0</v>
      </c>
      <c r="O341" s="253">
        <v>0</v>
      </c>
      <c r="P341" s="253">
        <v>0</v>
      </c>
      <c r="Q341" s="253">
        <v>0</v>
      </c>
      <c r="R341" s="253">
        <f>SUM(O341:Q341)</f>
        <v>0</v>
      </c>
      <c r="S341" s="253">
        <f>D341-I341-N341-R341-M341</f>
        <v>-3563961.9400000004</v>
      </c>
      <c r="T341" s="253">
        <v>0</v>
      </c>
      <c r="U341" s="253">
        <v>0</v>
      </c>
      <c r="V341" s="253">
        <f>S341+T341+U341</f>
        <v>-3563961.9400000004</v>
      </c>
      <c r="W341" s="253">
        <v>1301786.8</v>
      </c>
      <c r="X341" s="253">
        <f>+V341+W341</f>
        <v>-2262175.1400000006</v>
      </c>
      <c r="Y341" s="253">
        <v>0</v>
      </c>
      <c r="Z341" s="253">
        <v>0</v>
      </c>
      <c r="AA341" s="254">
        <f>X341+Y341+Z341</f>
        <v>-2262175.1400000006</v>
      </c>
    </row>
    <row r="342" spans="1:27" ht="20" hidden="1" customHeight="1" x14ac:dyDescent="0.3">
      <c r="A342" s="19">
        <v>125</v>
      </c>
      <c r="B342" s="19" t="s">
        <v>609</v>
      </c>
      <c r="C342" s="19" t="s">
        <v>201</v>
      </c>
      <c r="D342" s="20">
        <v>7829080.0099999998</v>
      </c>
      <c r="E342" s="20">
        <v>7173709.2800000003</v>
      </c>
      <c r="F342" s="20">
        <v>16321.26</v>
      </c>
      <c r="G342" s="20">
        <v>0</v>
      </c>
      <c r="H342" s="20">
        <v>384420.31</v>
      </c>
      <c r="I342" s="20">
        <f t="shared" si="67"/>
        <v>6772967.7100000009</v>
      </c>
      <c r="J342" s="20">
        <v>0</v>
      </c>
      <c r="K342" s="20">
        <v>0</v>
      </c>
      <c r="L342" s="20">
        <v>0</v>
      </c>
      <c r="M342" s="20">
        <f>SUM(J342:L342)</f>
        <v>0</v>
      </c>
      <c r="N342" s="20">
        <v>0</v>
      </c>
      <c r="O342" s="20">
        <v>0</v>
      </c>
      <c r="P342" s="20">
        <v>0</v>
      </c>
      <c r="Q342" s="20">
        <v>0</v>
      </c>
      <c r="R342" s="20">
        <f>SUM(O342:Q342)</f>
        <v>0</v>
      </c>
      <c r="S342" s="20">
        <f>D342-I342-N342-R342-M342</f>
        <v>1056112.2999999989</v>
      </c>
      <c r="T342" s="190">
        <v>0</v>
      </c>
      <c r="U342" s="329">
        <v>1837815.86</v>
      </c>
      <c r="V342" s="20">
        <f>S342+T342-U342</f>
        <v>-781703.56000000122</v>
      </c>
      <c r="W342" s="20">
        <v>0</v>
      </c>
      <c r="X342" s="20">
        <f>+V342+W342</f>
        <v>-781703.56000000122</v>
      </c>
      <c r="Y342" s="253">
        <v>0</v>
      </c>
      <c r="Z342" s="253">
        <v>0</v>
      </c>
      <c r="AA342" s="445">
        <f>X342+Y342+Z342</f>
        <v>-781703.56000000122</v>
      </c>
    </row>
    <row r="343" spans="1:27" ht="20" hidden="1" customHeight="1" x14ac:dyDescent="0.3">
      <c r="A343" s="19">
        <v>190</v>
      </c>
      <c r="B343" s="19" t="s">
        <v>609</v>
      </c>
      <c r="C343" s="19" t="s">
        <v>206</v>
      </c>
      <c r="D343" s="20">
        <v>0</v>
      </c>
      <c r="E343" s="20">
        <v>742029.02</v>
      </c>
      <c r="F343" s="20">
        <v>0</v>
      </c>
      <c r="G343" s="20">
        <v>0</v>
      </c>
      <c r="H343" s="20">
        <v>0</v>
      </c>
      <c r="I343" s="20">
        <f t="shared" si="67"/>
        <v>742029.02</v>
      </c>
      <c r="J343" s="20">
        <v>0</v>
      </c>
      <c r="K343" s="20">
        <v>0</v>
      </c>
      <c r="L343" s="20">
        <v>0</v>
      </c>
      <c r="M343" s="20">
        <f>J343+K343+L343</f>
        <v>0</v>
      </c>
      <c r="N343" s="20">
        <v>0</v>
      </c>
      <c r="O343" s="20">
        <v>0</v>
      </c>
      <c r="P343" s="20">
        <v>0</v>
      </c>
      <c r="Q343" s="20">
        <v>0</v>
      </c>
      <c r="R343" s="20">
        <f>O343+P343+Q343</f>
        <v>0</v>
      </c>
      <c r="S343" s="20">
        <f>D343-I343-M343-N343-R343</f>
        <v>-742029.02</v>
      </c>
      <c r="T343" s="20">
        <v>0</v>
      </c>
      <c r="U343" s="307">
        <v>1962112.94</v>
      </c>
      <c r="V343" s="20">
        <f>+S343+T343-U343</f>
        <v>-2704141.96</v>
      </c>
      <c r="W343" s="20">
        <v>254354</v>
      </c>
      <c r="X343" s="20">
        <f>+V343+W343</f>
        <v>-2449787.96</v>
      </c>
      <c r="Y343" s="20">
        <v>0</v>
      </c>
      <c r="Z343" s="20">
        <v>0</v>
      </c>
      <c r="AA343" s="20">
        <f>+X343+Y343-Z343</f>
        <v>-2449787.96</v>
      </c>
    </row>
    <row r="344" spans="1:27" ht="20" hidden="1" customHeight="1" x14ac:dyDescent="0.3">
      <c r="A344" s="19">
        <v>1898</v>
      </c>
      <c r="B344" s="19" t="s">
        <v>609</v>
      </c>
      <c r="C344" s="19" t="s">
        <v>209</v>
      </c>
      <c r="D344" s="253">
        <v>294449.33</v>
      </c>
      <c r="E344" s="253">
        <v>381039.64</v>
      </c>
      <c r="F344" s="253">
        <v>0</v>
      </c>
      <c r="G344" s="253">
        <v>7000</v>
      </c>
      <c r="H344" s="253">
        <v>16277.9</v>
      </c>
      <c r="I344" s="253">
        <f t="shared" si="67"/>
        <v>357761.74</v>
      </c>
      <c r="J344" s="253">
        <v>0</v>
      </c>
      <c r="K344" s="253">
        <v>0</v>
      </c>
      <c r="L344" s="253">
        <v>0</v>
      </c>
      <c r="M344" s="253">
        <f>J344+K344+L344</f>
        <v>0</v>
      </c>
      <c r="N344" s="20">
        <v>0</v>
      </c>
      <c r="O344" s="20">
        <v>0</v>
      </c>
      <c r="P344" s="20">
        <v>0</v>
      </c>
      <c r="Q344" s="20">
        <v>0</v>
      </c>
      <c r="R344" s="20">
        <f>O344+P344+Q344</f>
        <v>0</v>
      </c>
      <c r="S344" s="20">
        <f>D344-I344-M344-N344-R344</f>
        <v>-63312.409999999974</v>
      </c>
      <c r="T344" s="20">
        <v>0</v>
      </c>
      <c r="U344" s="20">
        <v>0</v>
      </c>
      <c r="V344" s="20">
        <f>+S344+T344-U344</f>
        <v>-63312.409999999974</v>
      </c>
      <c r="W344" s="253">
        <v>14060.6</v>
      </c>
      <c r="X344" s="20">
        <f>V344-W344</f>
        <v>-77373.00999999998</v>
      </c>
      <c r="Y344" s="20">
        <v>0</v>
      </c>
      <c r="Z344" s="20">
        <v>0</v>
      </c>
      <c r="AA344" s="20">
        <f>Y344-Z344</f>
        <v>0</v>
      </c>
    </row>
    <row r="345" spans="1:27" ht="20" hidden="1" customHeight="1" x14ac:dyDescent="0.3">
      <c r="A345" s="19">
        <v>458</v>
      </c>
      <c r="B345" s="19" t="s">
        <v>609</v>
      </c>
      <c r="C345" s="19" t="s">
        <v>216</v>
      </c>
      <c r="D345" s="20">
        <v>7416227.1699999999</v>
      </c>
      <c r="E345" s="20">
        <v>10599553.75</v>
      </c>
      <c r="F345" s="20">
        <v>0</v>
      </c>
      <c r="G345" s="20">
        <v>35647.01</v>
      </c>
      <c r="H345" s="20">
        <v>215295.1</v>
      </c>
      <c r="I345" s="20">
        <f t="shared" si="67"/>
        <v>10348611.640000001</v>
      </c>
      <c r="J345" s="20">
        <v>0</v>
      </c>
      <c r="K345" s="20">
        <v>0</v>
      </c>
      <c r="L345" s="20">
        <v>0</v>
      </c>
      <c r="M345" s="20">
        <f>J345+K345+L345</f>
        <v>0</v>
      </c>
      <c r="N345" s="20">
        <v>0</v>
      </c>
      <c r="O345" s="20">
        <v>0</v>
      </c>
      <c r="P345" s="20">
        <v>0</v>
      </c>
      <c r="Q345" s="20">
        <v>0</v>
      </c>
      <c r="R345" s="20">
        <f>O345+P345+Q345</f>
        <v>0</v>
      </c>
      <c r="S345" s="20">
        <f>D345-I345-M345-N345-R345</f>
        <v>-2932384.4700000007</v>
      </c>
      <c r="T345" s="20">
        <v>0</v>
      </c>
      <c r="U345" s="20">
        <v>131024.68</v>
      </c>
      <c r="V345" s="20">
        <f>+S345+T345-U345</f>
        <v>-3063409.1500000008</v>
      </c>
      <c r="W345" s="20">
        <v>2429346.48</v>
      </c>
      <c r="X345" s="20">
        <f>V345+W345</f>
        <v>-634062.67000000086</v>
      </c>
      <c r="Y345" s="288">
        <v>0</v>
      </c>
      <c r="Z345" s="288">
        <v>0</v>
      </c>
      <c r="AA345" s="288">
        <f>X345+Y345+Z345</f>
        <v>-634062.67000000086</v>
      </c>
    </row>
    <row r="346" spans="1:27" ht="20" hidden="1" customHeight="1" x14ac:dyDescent="0.3">
      <c r="A346" s="19">
        <v>255</v>
      </c>
      <c r="B346" s="19" t="s">
        <v>609</v>
      </c>
      <c r="C346" s="19" t="s">
        <v>219</v>
      </c>
      <c r="D346" s="253">
        <v>5857197.5</v>
      </c>
      <c r="E346" s="253">
        <v>6274783.0700000003</v>
      </c>
      <c r="F346" s="253">
        <v>34563.839999999997</v>
      </c>
      <c r="G346" s="253">
        <v>206150</v>
      </c>
      <c r="H346" s="253">
        <v>167926.54</v>
      </c>
      <c r="I346" s="253">
        <f t="shared" si="67"/>
        <v>5866142.6900000004</v>
      </c>
      <c r="J346" s="253">
        <v>503717.13</v>
      </c>
      <c r="K346" s="253">
        <v>0</v>
      </c>
      <c r="L346" s="253">
        <v>0</v>
      </c>
      <c r="M346" s="253">
        <f>J346+K346+L346</f>
        <v>503717.13</v>
      </c>
      <c r="N346" s="253">
        <v>0</v>
      </c>
      <c r="O346" s="253">
        <v>0</v>
      </c>
      <c r="P346" s="253">
        <v>0</v>
      </c>
      <c r="Q346" s="253">
        <v>0</v>
      </c>
      <c r="R346" s="253">
        <f>O346+P346+Q346</f>
        <v>0</v>
      </c>
      <c r="S346" s="253">
        <f>D346-I346-M346-N346-R346</f>
        <v>-512662.32000000041</v>
      </c>
      <c r="T346" s="253">
        <v>0</v>
      </c>
      <c r="U346" s="253">
        <v>100050.48</v>
      </c>
      <c r="V346" s="253">
        <f>+S346+T346+U346</f>
        <v>-412611.84000000043</v>
      </c>
      <c r="W346" s="253">
        <v>6997.25</v>
      </c>
      <c r="X346" s="253">
        <f>V346-W346</f>
        <v>-419609.09000000043</v>
      </c>
      <c r="Y346" s="253">
        <v>0</v>
      </c>
      <c r="Z346" s="253">
        <v>0</v>
      </c>
      <c r="AA346" s="288">
        <f>X346+Y346+Z346</f>
        <v>-419609.09000000043</v>
      </c>
    </row>
    <row r="347" spans="1:27" ht="20" hidden="1" customHeight="1" x14ac:dyDescent="0.3">
      <c r="A347" s="19">
        <v>1918</v>
      </c>
      <c r="B347" s="19" t="s">
        <v>609</v>
      </c>
      <c r="C347" s="19" t="s">
        <v>225</v>
      </c>
      <c r="D347" s="20">
        <v>185587.12</v>
      </c>
      <c r="E347" s="20">
        <v>170500.06</v>
      </c>
      <c r="F347" s="20">
        <v>0</v>
      </c>
      <c r="G347" s="20">
        <v>0</v>
      </c>
      <c r="H347" s="20">
        <v>0</v>
      </c>
      <c r="I347" s="20">
        <f t="shared" si="67"/>
        <v>170500.06</v>
      </c>
      <c r="J347" s="20">
        <v>0</v>
      </c>
      <c r="K347" s="20">
        <v>0</v>
      </c>
      <c r="L347" s="20">
        <v>0</v>
      </c>
      <c r="M347" s="20">
        <f>J347+K347+L347</f>
        <v>0</v>
      </c>
      <c r="N347" s="20">
        <v>0</v>
      </c>
      <c r="O347" s="20">
        <v>0</v>
      </c>
      <c r="P347" s="20">
        <v>0</v>
      </c>
      <c r="Q347" s="20">
        <v>0</v>
      </c>
      <c r="R347" s="20">
        <f>O347+P347+Q347</f>
        <v>0</v>
      </c>
      <c r="S347" s="20">
        <f>D347-I347-M347-N347-R347</f>
        <v>15087.059999999998</v>
      </c>
      <c r="T347" s="20">
        <v>0</v>
      </c>
      <c r="U347" s="20">
        <v>0</v>
      </c>
      <c r="V347" s="20">
        <f>+S347+T347-U347</f>
        <v>15087.059999999998</v>
      </c>
      <c r="W347" s="20"/>
      <c r="X347" s="20">
        <f>V347+W347</f>
        <v>15087.059999999998</v>
      </c>
      <c r="Y347" s="288">
        <v>5567.61</v>
      </c>
      <c r="Z347" s="288">
        <v>0</v>
      </c>
      <c r="AA347" s="288">
        <f>X347+Y347+Z347</f>
        <v>20654.669999999998</v>
      </c>
    </row>
    <row r="348" spans="1:27" ht="20" hidden="1" customHeight="1" x14ac:dyDescent="0.3">
      <c r="A348" s="19">
        <v>1943</v>
      </c>
      <c r="B348" s="19" t="s">
        <v>613</v>
      </c>
      <c r="C348" s="19" t="s">
        <v>182</v>
      </c>
      <c r="D348" s="20">
        <v>550769.1</v>
      </c>
      <c r="E348" s="20">
        <v>291337.96000000002</v>
      </c>
      <c r="F348" s="20">
        <v>0</v>
      </c>
      <c r="G348" s="20">
        <v>0</v>
      </c>
      <c r="H348" s="20">
        <v>35406.720000000001</v>
      </c>
      <c r="I348" s="20">
        <v>255931.24</v>
      </c>
      <c r="J348" s="20">
        <v>0</v>
      </c>
      <c r="K348" s="20">
        <v>295573.81</v>
      </c>
      <c r="L348" s="20">
        <v>0</v>
      </c>
      <c r="M348" s="20">
        <v>295573.81</v>
      </c>
      <c r="N348" s="20">
        <v>0</v>
      </c>
      <c r="O348" s="20">
        <v>0</v>
      </c>
      <c r="P348" s="20">
        <v>0</v>
      </c>
      <c r="Q348" s="20">
        <v>0</v>
      </c>
      <c r="R348" s="20">
        <v>0</v>
      </c>
      <c r="S348" s="20">
        <v>-735.95</v>
      </c>
      <c r="T348" s="20">
        <v>0</v>
      </c>
      <c r="U348" s="20">
        <v>0</v>
      </c>
      <c r="V348" s="20">
        <v>-735.95</v>
      </c>
      <c r="W348" s="20">
        <v>0</v>
      </c>
      <c r="X348" s="20">
        <v>-735.95</v>
      </c>
      <c r="Y348" s="20">
        <v>0</v>
      </c>
      <c r="Z348" s="20">
        <v>0</v>
      </c>
      <c r="AA348" s="288">
        <v>0</v>
      </c>
    </row>
    <row r="349" spans="1:27" ht="20" hidden="1" customHeight="1" x14ac:dyDescent="0.3">
      <c r="A349" s="19">
        <v>386</v>
      </c>
      <c r="B349" s="19" t="s">
        <v>613</v>
      </c>
      <c r="C349" s="19" t="s">
        <v>188</v>
      </c>
      <c r="D349" s="20">
        <v>41570487.07</v>
      </c>
      <c r="E349" s="20">
        <v>15439191.33</v>
      </c>
      <c r="F349" s="20">
        <v>444315.84</v>
      </c>
      <c r="G349" s="20">
        <v>0</v>
      </c>
      <c r="H349" s="20">
        <v>915052.02</v>
      </c>
      <c r="I349" s="20">
        <v>14079823.470000001</v>
      </c>
      <c r="J349" s="20">
        <v>83596</v>
      </c>
      <c r="K349" s="20">
        <v>8965.8700000000008</v>
      </c>
      <c r="L349" s="20">
        <v>0</v>
      </c>
      <c r="M349" s="20">
        <v>92561.87</v>
      </c>
      <c r="N349" s="20">
        <v>34833264.549999997</v>
      </c>
      <c r="O349" s="20">
        <v>22200000</v>
      </c>
      <c r="P349" s="20">
        <v>0</v>
      </c>
      <c r="Q349" s="20">
        <v>0</v>
      </c>
      <c r="R349" s="20">
        <v>22200000</v>
      </c>
      <c r="S349" s="20">
        <v>-29635162.82</v>
      </c>
      <c r="T349" s="20">
        <v>0</v>
      </c>
      <c r="U349" s="20">
        <v>13287912.84</v>
      </c>
      <c r="V349" s="20">
        <v>-42923075.659999996</v>
      </c>
      <c r="W349" s="20">
        <v>0</v>
      </c>
      <c r="X349" s="20">
        <v>-42923075.659999996</v>
      </c>
      <c r="Y349" s="20">
        <v>0</v>
      </c>
      <c r="Z349" s="20">
        <v>22200000</v>
      </c>
      <c r="AA349" s="288">
        <v>0</v>
      </c>
    </row>
    <row r="350" spans="1:27" ht="20" hidden="1" customHeight="1" x14ac:dyDescent="0.3">
      <c r="A350" s="19">
        <v>321</v>
      </c>
      <c r="B350" s="19" t="s">
        <v>613</v>
      </c>
      <c r="C350" s="19" t="s">
        <v>191</v>
      </c>
      <c r="D350" s="20">
        <v>14573537.890000001</v>
      </c>
      <c r="E350" s="20">
        <v>9803440.7200000007</v>
      </c>
      <c r="F350" s="20">
        <v>36688.629999999997</v>
      </c>
      <c r="G350" s="20">
        <v>206005.36</v>
      </c>
      <c r="H350" s="20">
        <v>410275.8</v>
      </c>
      <c r="I350" s="20">
        <v>9150470.9299999997</v>
      </c>
      <c r="J350" s="20">
        <v>34200</v>
      </c>
      <c r="K350" s="20">
        <v>2088112.75</v>
      </c>
      <c r="L350" s="20">
        <v>0</v>
      </c>
      <c r="M350" s="20">
        <v>2122312.75</v>
      </c>
      <c r="N350" s="20">
        <v>49732</v>
      </c>
      <c r="O350" s="20">
        <v>0</v>
      </c>
      <c r="P350" s="20">
        <v>0</v>
      </c>
      <c r="Q350" s="20">
        <v>0</v>
      </c>
      <c r="R350" s="20">
        <v>0</v>
      </c>
      <c r="S350" s="20">
        <v>3251022.21</v>
      </c>
      <c r="T350" s="20">
        <v>0</v>
      </c>
      <c r="U350" s="20">
        <v>5392552.8399999999</v>
      </c>
      <c r="V350" s="20">
        <v>-2141530.63</v>
      </c>
      <c r="W350" s="20">
        <v>0</v>
      </c>
      <c r="X350" s="20">
        <v>-2141530.63</v>
      </c>
      <c r="Y350" s="20">
        <v>0</v>
      </c>
      <c r="Z350" s="20">
        <v>0</v>
      </c>
      <c r="AA350" s="288">
        <v>0</v>
      </c>
    </row>
    <row r="351" spans="1:27" ht="20" hidden="1" customHeight="1" x14ac:dyDescent="0.3">
      <c r="A351" s="19">
        <v>524</v>
      </c>
      <c r="B351" s="19" t="s">
        <v>613</v>
      </c>
      <c r="C351" s="19" t="s">
        <v>198</v>
      </c>
      <c r="D351" s="20">
        <v>64805964.659999996</v>
      </c>
      <c r="E351" s="20">
        <v>66727317.859999999</v>
      </c>
      <c r="F351" s="20">
        <v>763401.28</v>
      </c>
      <c r="G351" s="20">
        <v>0</v>
      </c>
      <c r="H351" s="20">
        <v>1937355.6</v>
      </c>
      <c r="I351" s="20">
        <v>64026560.979999997</v>
      </c>
      <c r="J351" s="20">
        <v>7342381.5700000003</v>
      </c>
      <c r="K351" s="20">
        <v>0</v>
      </c>
      <c r="L351" s="20">
        <v>0</v>
      </c>
      <c r="M351" s="20">
        <v>7342381.5700000003</v>
      </c>
      <c r="N351" s="20">
        <v>0</v>
      </c>
      <c r="O351" s="20">
        <v>0</v>
      </c>
      <c r="P351" s="20">
        <v>4037265</v>
      </c>
      <c r="Q351" s="20">
        <v>0</v>
      </c>
      <c r="R351" s="20">
        <v>4037265</v>
      </c>
      <c r="S351" s="20">
        <v>-10600242.890000001</v>
      </c>
      <c r="T351" s="20">
        <v>0</v>
      </c>
      <c r="U351" s="20">
        <v>18366309.050000001</v>
      </c>
      <c r="V351" s="20">
        <v>-28966551.940000001</v>
      </c>
      <c r="W351" s="20">
        <v>0</v>
      </c>
      <c r="X351" s="20">
        <v>-28966551.940000001</v>
      </c>
      <c r="Y351" s="20">
        <v>954876.45</v>
      </c>
      <c r="Z351" s="20">
        <v>0</v>
      </c>
      <c r="AA351" s="288">
        <v>0</v>
      </c>
    </row>
    <row r="352" spans="1:27" ht="20" hidden="1" customHeight="1" x14ac:dyDescent="0.3">
      <c r="A352" s="19">
        <v>126</v>
      </c>
      <c r="B352" s="19" t="s">
        <v>613</v>
      </c>
      <c r="C352" s="19" t="s">
        <v>201</v>
      </c>
      <c r="D352" s="20">
        <v>0</v>
      </c>
      <c r="E352" s="20">
        <v>-128175</v>
      </c>
      <c r="F352" s="20">
        <v>0</v>
      </c>
      <c r="G352" s="20">
        <v>0</v>
      </c>
      <c r="H352" s="20">
        <v>0</v>
      </c>
      <c r="I352" s="20">
        <v>-128175</v>
      </c>
      <c r="J352" s="20">
        <v>0</v>
      </c>
      <c r="K352" s="20">
        <v>0</v>
      </c>
      <c r="L352" s="20">
        <v>0</v>
      </c>
      <c r="M352" s="20">
        <v>0</v>
      </c>
      <c r="N352" s="20">
        <v>0</v>
      </c>
      <c r="O352" s="20">
        <v>0</v>
      </c>
      <c r="P352" s="20">
        <v>0</v>
      </c>
      <c r="Q352" s="20">
        <v>0</v>
      </c>
      <c r="R352" s="20">
        <v>0</v>
      </c>
      <c r="S352" s="20">
        <v>128175</v>
      </c>
      <c r="T352" s="20">
        <v>0</v>
      </c>
      <c r="U352" s="20">
        <v>0</v>
      </c>
      <c r="V352" s="20">
        <v>128175</v>
      </c>
      <c r="W352" s="20">
        <v>0</v>
      </c>
      <c r="X352" s="20">
        <v>128175</v>
      </c>
      <c r="Y352" s="20">
        <v>0</v>
      </c>
      <c r="Z352" s="20">
        <v>0</v>
      </c>
      <c r="AA352" s="288">
        <v>0</v>
      </c>
    </row>
    <row r="353" spans="1:27" ht="20" hidden="1" customHeight="1" x14ac:dyDescent="0.3">
      <c r="A353" s="19">
        <v>191</v>
      </c>
      <c r="B353" s="19" t="s">
        <v>613</v>
      </c>
      <c r="C353" s="19" t="s">
        <v>206</v>
      </c>
      <c r="D353" s="20">
        <v>0</v>
      </c>
      <c r="E353" s="20">
        <v>5183.0600000000004</v>
      </c>
      <c r="F353" s="20">
        <v>5183.0600000000004</v>
      </c>
      <c r="G353" s="20">
        <v>0</v>
      </c>
      <c r="H353" s="20">
        <v>0</v>
      </c>
      <c r="I353" s="20">
        <v>0</v>
      </c>
      <c r="J353" s="20">
        <v>0</v>
      </c>
      <c r="K353" s="20">
        <v>0</v>
      </c>
      <c r="L353" s="20">
        <v>0</v>
      </c>
      <c r="M353" s="20">
        <v>0</v>
      </c>
      <c r="N353" s="20">
        <v>0</v>
      </c>
      <c r="O353" s="20">
        <v>0</v>
      </c>
      <c r="P353" s="20">
        <v>0</v>
      </c>
      <c r="Q353" s="20">
        <v>0</v>
      </c>
      <c r="R353" s="20">
        <v>0</v>
      </c>
      <c r="S353" s="20">
        <v>0</v>
      </c>
      <c r="T353" s="20">
        <v>0</v>
      </c>
      <c r="U353" s="20">
        <v>0</v>
      </c>
      <c r="V353" s="20">
        <v>0</v>
      </c>
      <c r="W353" s="20">
        <v>0</v>
      </c>
      <c r="X353" s="20">
        <v>0</v>
      </c>
      <c r="Y353" s="20">
        <v>0</v>
      </c>
      <c r="Z353" s="20">
        <v>0</v>
      </c>
      <c r="AA353" s="288">
        <v>0</v>
      </c>
    </row>
    <row r="354" spans="1:27" ht="20" hidden="1" customHeight="1" x14ac:dyDescent="0.3">
      <c r="A354" s="19">
        <v>1358</v>
      </c>
      <c r="B354" s="19" t="s">
        <v>613</v>
      </c>
      <c r="C354" s="19" t="s">
        <v>209</v>
      </c>
      <c r="D354" s="20">
        <v>804682.3</v>
      </c>
      <c r="E354" s="20">
        <v>774334.43</v>
      </c>
      <c r="F354" s="20">
        <v>0</v>
      </c>
      <c r="G354" s="20">
        <v>0</v>
      </c>
      <c r="H354" s="20">
        <v>0</v>
      </c>
      <c r="I354" s="20">
        <v>774334.43</v>
      </c>
      <c r="J354" s="20">
        <v>165880</v>
      </c>
      <c r="K354" s="20">
        <v>115368.23</v>
      </c>
      <c r="L354" s="20">
        <v>0</v>
      </c>
      <c r="M354" s="20">
        <v>281248.23</v>
      </c>
      <c r="N354" s="20">
        <v>0</v>
      </c>
      <c r="O354" s="20">
        <v>0</v>
      </c>
      <c r="P354" s="20">
        <v>0</v>
      </c>
      <c r="Q354" s="20">
        <v>0</v>
      </c>
      <c r="R354" s="20">
        <v>0</v>
      </c>
      <c r="S354" s="20">
        <v>-250900.36</v>
      </c>
      <c r="T354" s="20">
        <v>0</v>
      </c>
      <c r="U354" s="20">
        <v>0</v>
      </c>
      <c r="V354" s="20">
        <v>-250900.36</v>
      </c>
      <c r="W354" s="20">
        <v>0</v>
      </c>
      <c r="X354" s="20">
        <v>-250900.36</v>
      </c>
      <c r="Y354" s="20">
        <v>24140.47</v>
      </c>
      <c r="Z354" s="20">
        <v>0</v>
      </c>
      <c r="AA354" s="288">
        <v>0</v>
      </c>
    </row>
    <row r="355" spans="1:27" ht="20" hidden="1" customHeight="1" x14ac:dyDescent="0.3">
      <c r="A355" s="19">
        <v>459</v>
      </c>
      <c r="B355" s="19" t="s">
        <v>613</v>
      </c>
      <c r="C355" s="19" t="s">
        <v>216</v>
      </c>
      <c r="D355" s="20">
        <v>21917468.140000001</v>
      </c>
      <c r="E355" s="20">
        <v>20879826.800000001</v>
      </c>
      <c r="F355" s="20">
        <v>223548.62</v>
      </c>
      <c r="G355" s="20">
        <v>229688.45</v>
      </c>
      <c r="H355" s="20">
        <v>633533.4</v>
      </c>
      <c r="I355" s="20">
        <v>19793056.329999998</v>
      </c>
      <c r="J355" s="20">
        <v>0</v>
      </c>
      <c r="K355" s="20">
        <v>0</v>
      </c>
      <c r="L355" s="20">
        <v>0</v>
      </c>
      <c r="M355" s="20">
        <v>0</v>
      </c>
      <c r="N355" s="20">
        <v>0</v>
      </c>
      <c r="O355" s="20">
        <v>0</v>
      </c>
      <c r="P355" s="20">
        <v>0</v>
      </c>
      <c r="Q355" s="20">
        <v>0</v>
      </c>
      <c r="R355" s="20">
        <v>0</v>
      </c>
      <c r="S355" s="20">
        <v>2124411.81</v>
      </c>
      <c r="T355" s="20">
        <v>0</v>
      </c>
      <c r="U355" s="20">
        <v>34933749.93</v>
      </c>
      <c r="V355" s="20">
        <v>-32809338.120000001</v>
      </c>
      <c r="W355" s="20">
        <v>0</v>
      </c>
      <c r="X355" s="20">
        <v>-32809338.120000001</v>
      </c>
      <c r="Y355" s="20">
        <v>0</v>
      </c>
      <c r="Z355" s="20">
        <v>0</v>
      </c>
      <c r="AA355" s="288">
        <v>0</v>
      </c>
    </row>
    <row r="356" spans="1:27" ht="20" hidden="1" customHeight="1" x14ac:dyDescent="0.3">
      <c r="A356" s="19">
        <v>256</v>
      </c>
      <c r="B356" s="19" t="s">
        <v>613</v>
      </c>
      <c r="C356" s="19" t="s">
        <v>219</v>
      </c>
      <c r="D356" s="20">
        <v>0</v>
      </c>
      <c r="E356" s="20">
        <v>1946491.37</v>
      </c>
      <c r="F356" s="20">
        <v>4419.8599999999997</v>
      </c>
      <c r="G356" s="20">
        <v>0</v>
      </c>
      <c r="H356" s="20">
        <v>0</v>
      </c>
      <c r="I356" s="20">
        <v>1942071.51</v>
      </c>
      <c r="J356" s="20">
        <v>0</v>
      </c>
      <c r="K356" s="20">
        <v>0</v>
      </c>
      <c r="L356" s="20">
        <v>0</v>
      </c>
      <c r="M356" s="20">
        <v>0</v>
      </c>
      <c r="N356" s="20">
        <v>0</v>
      </c>
      <c r="O356" s="20">
        <v>0</v>
      </c>
      <c r="P356" s="20">
        <v>0</v>
      </c>
      <c r="Q356" s="20">
        <v>0</v>
      </c>
      <c r="R356" s="20">
        <v>0</v>
      </c>
      <c r="S356" s="20">
        <v>-1942071.51</v>
      </c>
      <c r="T356" s="20">
        <v>0</v>
      </c>
      <c r="U356" s="20">
        <v>0</v>
      </c>
      <c r="V356" s="20">
        <v>-1942071.51</v>
      </c>
      <c r="W356" s="20">
        <v>0</v>
      </c>
      <c r="X356" s="20">
        <v>-1942071.51</v>
      </c>
      <c r="Y356" s="20">
        <v>0</v>
      </c>
      <c r="Z356" s="20">
        <v>0</v>
      </c>
      <c r="AA356" s="288">
        <v>0</v>
      </c>
    </row>
    <row r="357" spans="1:27" ht="20" hidden="1" customHeight="1" x14ac:dyDescent="0.3">
      <c r="A357" s="19">
        <v>1944</v>
      </c>
      <c r="B357" s="19" t="s">
        <v>613</v>
      </c>
      <c r="C357" s="19" t="s">
        <v>225</v>
      </c>
      <c r="D357" s="20">
        <v>550769.1</v>
      </c>
      <c r="E357" s="20">
        <v>0</v>
      </c>
      <c r="F357" s="20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20">
        <v>0</v>
      </c>
      <c r="M357" s="20">
        <v>0</v>
      </c>
      <c r="N357" s="20">
        <v>0</v>
      </c>
      <c r="O357" s="20">
        <v>0</v>
      </c>
      <c r="P357" s="20">
        <v>0</v>
      </c>
      <c r="Q357" s="20">
        <v>0</v>
      </c>
      <c r="R357" s="20">
        <v>0</v>
      </c>
      <c r="S357" s="20">
        <v>550769.1</v>
      </c>
      <c r="T357" s="20">
        <v>0</v>
      </c>
      <c r="U357" s="20">
        <v>0</v>
      </c>
      <c r="V357" s="20">
        <v>550769.1</v>
      </c>
      <c r="W357" s="20">
        <v>0</v>
      </c>
      <c r="X357" s="20">
        <v>550769.1</v>
      </c>
      <c r="Y357" s="20">
        <v>16523.07</v>
      </c>
      <c r="Z357" s="20">
        <v>0</v>
      </c>
      <c r="AA357" s="288">
        <f>X357+Y357+Z357</f>
        <v>567292.16999999993</v>
      </c>
    </row>
    <row r="358" spans="1:27" ht="20" hidden="1" customHeight="1" x14ac:dyDescent="0.3">
      <c r="A358" s="19">
        <v>879</v>
      </c>
      <c r="B358" s="19" t="s">
        <v>616</v>
      </c>
      <c r="C358" s="19" t="s">
        <v>615</v>
      </c>
      <c r="D358" s="20">
        <v>2987965.53</v>
      </c>
      <c r="E358" s="20">
        <v>2949004.16</v>
      </c>
      <c r="F358" s="20">
        <v>0</v>
      </c>
      <c r="G358" s="20">
        <v>0</v>
      </c>
      <c r="H358" s="20">
        <v>83016.58</v>
      </c>
      <c r="I358" s="20">
        <f>E358-F358-G358-H358</f>
        <v>2865987.58</v>
      </c>
      <c r="J358" s="20">
        <v>0</v>
      </c>
      <c r="K358" s="80">
        <v>124837.6</v>
      </c>
      <c r="L358" s="20">
        <v>0</v>
      </c>
      <c r="M358" s="20">
        <f t="shared" ref="M358:M372" si="68">J358+K358+L358</f>
        <v>124837.6</v>
      </c>
      <c r="N358" s="20">
        <v>0</v>
      </c>
      <c r="O358" s="20">
        <v>0</v>
      </c>
      <c r="P358" s="20">
        <v>0</v>
      </c>
      <c r="Q358" s="20">
        <v>0</v>
      </c>
      <c r="R358" s="20">
        <f t="shared" ref="R358:R372" si="69">O358+P358+Q358</f>
        <v>0</v>
      </c>
      <c r="S358" s="20">
        <f t="shared" ref="S358:S372" si="70">D358-I358-M358-N358-R358</f>
        <v>-2859.6500000002852</v>
      </c>
      <c r="T358" s="20">
        <v>0</v>
      </c>
      <c r="U358" s="20">
        <v>0</v>
      </c>
      <c r="V358" s="20">
        <f t="shared" ref="V358:V372" si="71">+S358+T358-U358</f>
        <v>-2859.6500000002852</v>
      </c>
      <c r="W358" s="20">
        <v>0</v>
      </c>
      <c r="X358" s="190">
        <f>V358-W358</f>
        <v>-2859.6500000002852</v>
      </c>
      <c r="Y358" s="20">
        <v>0</v>
      </c>
      <c r="Z358" s="190">
        <v>0</v>
      </c>
      <c r="AA358" s="412">
        <f>X358</f>
        <v>-2859.6500000002852</v>
      </c>
    </row>
    <row r="359" spans="1:27" ht="20" hidden="1" customHeight="1" x14ac:dyDescent="0.3">
      <c r="A359" s="19">
        <v>2278</v>
      </c>
      <c r="B359" s="19" t="s">
        <v>616</v>
      </c>
      <c r="C359" s="19" t="s">
        <v>182</v>
      </c>
      <c r="D359" s="20">
        <v>0</v>
      </c>
      <c r="E359" s="20">
        <v>81161.34</v>
      </c>
      <c r="F359" s="20">
        <v>0</v>
      </c>
      <c r="G359" s="20">
        <v>0</v>
      </c>
      <c r="H359" s="20">
        <v>0</v>
      </c>
      <c r="I359" s="20">
        <f t="shared" ref="I359:I372" si="72">E359-F359-G359-H359</f>
        <v>81161.34</v>
      </c>
      <c r="J359" s="20">
        <v>0</v>
      </c>
      <c r="K359" s="20">
        <v>44720.32</v>
      </c>
      <c r="L359" s="20">
        <v>0</v>
      </c>
      <c r="M359" s="20">
        <f t="shared" si="68"/>
        <v>44720.32</v>
      </c>
      <c r="N359" s="20">
        <v>0</v>
      </c>
      <c r="O359" s="20">
        <v>0</v>
      </c>
      <c r="P359" s="20">
        <v>0</v>
      </c>
      <c r="Q359" s="20">
        <v>0</v>
      </c>
      <c r="R359" s="20">
        <f t="shared" si="69"/>
        <v>0</v>
      </c>
      <c r="S359" s="20">
        <f t="shared" si="70"/>
        <v>-125881.66</v>
      </c>
      <c r="T359" s="20">
        <v>0</v>
      </c>
      <c r="U359" s="20">
        <v>0</v>
      </c>
      <c r="V359" s="20">
        <f t="shared" si="71"/>
        <v>-125881.66</v>
      </c>
      <c r="W359" s="20">
        <v>776.56</v>
      </c>
      <c r="X359" s="20">
        <f>U359-V359-W359</f>
        <v>125105.1</v>
      </c>
      <c r="Y359" s="20">
        <v>0</v>
      </c>
      <c r="Z359" s="20">
        <v>0</v>
      </c>
      <c r="AA359" s="289">
        <f>X359-Y359-Z359</f>
        <v>125105.1</v>
      </c>
    </row>
    <row r="360" spans="1:27" ht="20" hidden="1" customHeight="1" x14ac:dyDescent="0.3">
      <c r="A360" s="19">
        <v>1058</v>
      </c>
      <c r="B360" s="19" t="s">
        <v>616</v>
      </c>
      <c r="C360" s="19" t="s">
        <v>624</v>
      </c>
      <c r="D360" s="20">
        <v>514846.68</v>
      </c>
      <c r="E360" s="20">
        <v>1142181.8</v>
      </c>
      <c r="F360" s="20">
        <v>2552.6999999999998</v>
      </c>
      <c r="G360" s="20">
        <v>673001</v>
      </c>
      <c r="H360" s="20">
        <v>18415.66</v>
      </c>
      <c r="I360" s="20">
        <f t="shared" si="72"/>
        <v>448212.44000000012</v>
      </c>
      <c r="J360" s="20">
        <v>58116.959999999999</v>
      </c>
      <c r="K360" s="20">
        <v>0</v>
      </c>
      <c r="L360" s="20">
        <v>0</v>
      </c>
      <c r="M360" s="20">
        <f t="shared" si="68"/>
        <v>58116.959999999999</v>
      </c>
      <c r="N360" s="20">
        <v>0</v>
      </c>
      <c r="O360" s="20">
        <v>0</v>
      </c>
      <c r="P360" s="20">
        <v>0</v>
      </c>
      <c r="Q360" s="20">
        <v>0</v>
      </c>
      <c r="R360" s="20">
        <f t="shared" si="69"/>
        <v>0</v>
      </c>
      <c r="S360" s="20">
        <f t="shared" si="70"/>
        <v>8517.2799999998751</v>
      </c>
      <c r="T360" s="20">
        <v>0</v>
      </c>
      <c r="U360" s="20">
        <v>0</v>
      </c>
      <c r="V360" s="20">
        <f t="shared" si="71"/>
        <v>8517.2799999998751</v>
      </c>
      <c r="W360" s="20">
        <v>0</v>
      </c>
      <c r="X360" s="20">
        <f>-(+U360+V360-W360)</f>
        <v>-8517.2799999998751</v>
      </c>
      <c r="Y360" s="20">
        <v>0</v>
      </c>
      <c r="Z360" s="20">
        <v>0</v>
      </c>
      <c r="AA360" s="20">
        <v>-8517.2799999998806</v>
      </c>
    </row>
    <row r="361" spans="1:27" ht="20" hidden="1" customHeight="1" x14ac:dyDescent="0.3">
      <c r="A361" s="19">
        <v>387</v>
      </c>
      <c r="B361" s="19" t="s">
        <v>616</v>
      </c>
      <c r="C361" s="19" t="s">
        <v>188</v>
      </c>
      <c r="D361" s="20">
        <v>15226962.140000001</v>
      </c>
      <c r="E361" s="20">
        <v>15232014.91</v>
      </c>
      <c r="F361" s="20">
        <v>30981</v>
      </c>
      <c r="G361" s="20">
        <v>0</v>
      </c>
      <c r="H361" s="20">
        <v>534956.9</v>
      </c>
      <c r="I361" s="20">
        <f t="shared" si="72"/>
        <v>14666077.01</v>
      </c>
      <c r="J361" s="20">
        <v>62988</v>
      </c>
      <c r="K361" s="20">
        <v>0</v>
      </c>
      <c r="L361" s="20">
        <v>0</v>
      </c>
      <c r="M361" s="20">
        <f t="shared" si="68"/>
        <v>62988</v>
      </c>
      <c r="N361" s="20">
        <v>34815746.030000001</v>
      </c>
      <c r="O361" s="20">
        <v>9600000</v>
      </c>
      <c r="P361" s="20">
        <v>0</v>
      </c>
      <c r="Q361" s="20">
        <v>0</v>
      </c>
      <c r="R361" s="20">
        <f t="shared" si="69"/>
        <v>9600000</v>
      </c>
      <c r="S361" s="20">
        <f t="shared" si="70"/>
        <v>-43917848.899999999</v>
      </c>
      <c r="T361" s="20">
        <v>0</v>
      </c>
      <c r="U361" s="20">
        <v>0</v>
      </c>
      <c r="V361" s="20">
        <f t="shared" si="71"/>
        <v>-43917848.899999999</v>
      </c>
      <c r="W361" s="20">
        <v>26981448.899999999</v>
      </c>
      <c r="X361" s="190">
        <f t="shared" ref="X361:X371" si="73">V361-(-W361)</f>
        <v>-16936400</v>
      </c>
      <c r="Y361" s="20">
        <v>496667.95</v>
      </c>
      <c r="Z361" s="20">
        <v>19813188.23</v>
      </c>
      <c r="AA361" s="20">
        <f>Y361+Z361</f>
        <v>20309856.18</v>
      </c>
    </row>
    <row r="362" spans="1:27" ht="20" hidden="1" customHeight="1" x14ac:dyDescent="0.3">
      <c r="A362" s="19">
        <v>322</v>
      </c>
      <c r="B362" s="19" t="s">
        <v>616</v>
      </c>
      <c r="C362" s="19" t="s">
        <v>191</v>
      </c>
      <c r="D362" s="20">
        <v>2932954.59</v>
      </c>
      <c r="E362" s="20">
        <v>4745005.92</v>
      </c>
      <c r="F362" s="20">
        <v>3890.43</v>
      </c>
      <c r="G362" s="20">
        <v>0</v>
      </c>
      <c r="H362" s="20">
        <v>108939.51</v>
      </c>
      <c r="I362" s="20">
        <f t="shared" si="72"/>
        <v>4632175.9800000004</v>
      </c>
      <c r="J362" s="20">
        <v>0</v>
      </c>
      <c r="K362" s="20">
        <v>0</v>
      </c>
      <c r="L362" s="20">
        <v>0</v>
      </c>
      <c r="M362" s="20">
        <f t="shared" si="68"/>
        <v>0</v>
      </c>
      <c r="N362" s="20">
        <v>57132</v>
      </c>
      <c r="O362" s="20">
        <v>0</v>
      </c>
      <c r="P362" s="20">
        <v>0</v>
      </c>
      <c r="Q362" s="20">
        <v>0</v>
      </c>
      <c r="R362" s="20">
        <f t="shared" si="69"/>
        <v>0</v>
      </c>
      <c r="S362" s="20">
        <f t="shared" si="70"/>
        <v>-1756353.3900000006</v>
      </c>
      <c r="T362" s="20">
        <v>0</v>
      </c>
      <c r="U362" s="20">
        <v>4525736.3099999996</v>
      </c>
      <c r="V362" s="20">
        <f t="shared" si="71"/>
        <v>-6282089.7000000002</v>
      </c>
      <c r="W362" s="20">
        <v>1624616.12</v>
      </c>
      <c r="X362" s="190">
        <f t="shared" si="73"/>
        <v>-4657473.58</v>
      </c>
      <c r="Y362" s="20">
        <v>0</v>
      </c>
      <c r="Z362" s="20">
        <v>0</v>
      </c>
      <c r="AA362" s="20">
        <v>4657473.58</v>
      </c>
    </row>
    <row r="363" spans="1:27" ht="20" hidden="1" customHeight="1" x14ac:dyDescent="0.3">
      <c r="A363" s="19">
        <v>762</v>
      </c>
      <c r="B363" s="19" t="s">
        <v>616</v>
      </c>
      <c r="C363" s="19" t="s">
        <v>634</v>
      </c>
      <c r="D363" s="20">
        <v>3218463.63</v>
      </c>
      <c r="E363" s="20">
        <v>3395750.22</v>
      </c>
      <c r="F363" s="20">
        <v>69648.61</v>
      </c>
      <c r="G363" s="20">
        <v>0</v>
      </c>
      <c r="H363" s="20">
        <v>94025.44</v>
      </c>
      <c r="I363" s="20">
        <f t="shared" si="72"/>
        <v>3232076.1700000004</v>
      </c>
      <c r="J363" s="20">
        <v>17347</v>
      </c>
      <c r="K363" s="20">
        <v>0</v>
      </c>
      <c r="L363" s="20">
        <v>0</v>
      </c>
      <c r="M363" s="20">
        <f t="shared" si="68"/>
        <v>17347</v>
      </c>
      <c r="N363" s="20">
        <v>0</v>
      </c>
      <c r="O363" s="20">
        <v>0</v>
      </c>
      <c r="P363" s="20">
        <v>0</v>
      </c>
      <c r="Q363" s="20">
        <v>0</v>
      </c>
      <c r="R363" s="20">
        <f t="shared" si="69"/>
        <v>0</v>
      </c>
      <c r="S363" s="20">
        <f t="shared" si="70"/>
        <v>-30959.540000000503</v>
      </c>
      <c r="T363" s="20">
        <v>0</v>
      </c>
      <c r="U363" s="20">
        <v>530253.56999999995</v>
      </c>
      <c r="V363" s="20">
        <f t="shared" si="71"/>
        <v>-561213.11000000045</v>
      </c>
      <c r="W363" s="20">
        <v>0</v>
      </c>
      <c r="X363" s="190">
        <f t="shared" si="73"/>
        <v>-561213.11000000045</v>
      </c>
      <c r="Y363" s="20">
        <v>2688.72</v>
      </c>
      <c r="Z363" s="20">
        <v>0</v>
      </c>
      <c r="AA363" s="20">
        <v>2688.72</v>
      </c>
    </row>
    <row r="364" spans="1:27" ht="20" hidden="1" customHeight="1" x14ac:dyDescent="0.3">
      <c r="A364" s="19">
        <v>525</v>
      </c>
      <c r="B364" s="19" t="s">
        <v>616</v>
      </c>
      <c r="C364" s="19" t="s">
        <v>198</v>
      </c>
      <c r="D364" s="20">
        <v>6143392.0700000003</v>
      </c>
      <c r="E364" s="20">
        <v>8861382.9299999997</v>
      </c>
      <c r="F364" s="20">
        <v>104009.46</v>
      </c>
      <c r="G364" s="20">
        <v>0</v>
      </c>
      <c r="H364" s="20">
        <v>184638.48</v>
      </c>
      <c r="I364" s="20">
        <f t="shared" si="72"/>
        <v>8572734.9899999984</v>
      </c>
      <c r="J364" s="20">
        <v>0</v>
      </c>
      <c r="K364" s="20">
        <v>0</v>
      </c>
      <c r="L364" s="20">
        <v>0</v>
      </c>
      <c r="M364" s="20">
        <f t="shared" si="68"/>
        <v>0</v>
      </c>
      <c r="N364" s="20">
        <v>86177.86</v>
      </c>
      <c r="O364" s="20">
        <v>0</v>
      </c>
      <c r="P364" s="20"/>
      <c r="Q364" s="20">
        <v>0</v>
      </c>
      <c r="R364" s="20">
        <f t="shared" si="69"/>
        <v>0</v>
      </c>
      <c r="S364" s="20">
        <f t="shared" si="70"/>
        <v>-2515520.7799999979</v>
      </c>
      <c r="T364" s="20">
        <v>0</v>
      </c>
      <c r="U364" s="20">
        <v>3504750.39</v>
      </c>
      <c r="V364" s="20">
        <f t="shared" si="71"/>
        <v>-6020271.1699999981</v>
      </c>
      <c r="W364" s="20">
        <v>2257619.58</v>
      </c>
      <c r="X364" s="190">
        <f t="shared" si="73"/>
        <v>-3762651.589999998</v>
      </c>
      <c r="Y364" s="20">
        <v>0</v>
      </c>
      <c r="Z364" s="20">
        <v>0</v>
      </c>
      <c r="AA364" s="20">
        <v>3762651.59</v>
      </c>
    </row>
    <row r="365" spans="1:27" ht="20" hidden="1" customHeight="1" x14ac:dyDescent="0.3">
      <c r="A365" s="19">
        <v>603</v>
      </c>
      <c r="B365" s="19" t="s">
        <v>616</v>
      </c>
      <c r="C365" s="19" t="s">
        <v>641</v>
      </c>
      <c r="D365" s="20">
        <v>514846.68</v>
      </c>
      <c r="E365" s="20">
        <v>617763.48</v>
      </c>
      <c r="F365" s="20">
        <v>24791.25</v>
      </c>
      <c r="G365" s="20">
        <v>0</v>
      </c>
      <c r="H365" s="20">
        <v>39173.199999999997</v>
      </c>
      <c r="I365" s="20">
        <f t="shared" si="72"/>
        <v>553799.03</v>
      </c>
      <c r="J365" s="20">
        <v>0</v>
      </c>
      <c r="K365" s="20">
        <v>0</v>
      </c>
      <c r="L365" s="20">
        <v>0</v>
      </c>
      <c r="M365" s="20">
        <f t="shared" si="68"/>
        <v>0</v>
      </c>
      <c r="N365" s="20">
        <v>0</v>
      </c>
      <c r="O365" s="20">
        <v>0</v>
      </c>
      <c r="P365" s="20">
        <v>0</v>
      </c>
      <c r="Q365" s="20">
        <v>0</v>
      </c>
      <c r="R365" s="20">
        <f t="shared" si="69"/>
        <v>0</v>
      </c>
      <c r="S365" s="20">
        <f t="shared" si="70"/>
        <v>-38952.350000000035</v>
      </c>
      <c r="T365" s="20">
        <v>0</v>
      </c>
      <c r="U365" s="20">
        <v>1040380.94</v>
      </c>
      <c r="V365" s="20">
        <f t="shared" si="71"/>
        <v>-1079333.29</v>
      </c>
      <c r="W365" s="20">
        <v>0</v>
      </c>
      <c r="X365" s="190">
        <f t="shared" si="73"/>
        <v>-1079333.29</v>
      </c>
      <c r="Y365" s="20">
        <v>0</v>
      </c>
      <c r="Z365" s="20">
        <v>0</v>
      </c>
      <c r="AA365" s="20">
        <v>1079333.29</v>
      </c>
    </row>
    <row r="366" spans="1:27" ht="20" hidden="1" customHeight="1" x14ac:dyDescent="0.3">
      <c r="A366" s="19">
        <v>127</v>
      </c>
      <c r="B366" s="19" t="s">
        <v>616</v>
      </c>
      <c r="C366" s="19" t="s">
        <v>201</v>
      </c>
      <c r="D366" s="20">
        <v>1694702.81</v>
      </c>
      <c r="E366" s="20">
        <v>3271328.44</v>
      </c>
      <c r="F366" s="20">
        <v>0</v>
      </c>
      <c r="G366" s="20">
        <v>36736</v>
      </c>
      <c r="H366" s="20">
        <v>104459.32</v>
      </c>
      <c r="I366" s="20">
        <f t="shared" si="72"/>
        <v>3130133.12</v>
      </c>
      <c r="J366" s="20">
        <v>0</v>
      </c>
      <c r="K366" s="20">
        <v>0</v>
      </c>
      <c r="L366" s="20">
        <v>0</v>
      </c>
      <c r="M366" s="20">
        <f t="shared" si="68"/>
        <v>0</v>
      </c>
      <c r="N366" s="20">
        <v>102338.6</v>
      </c>
      <c r="O366" s="20">
        <v>0</v>
      </c>
      <c r="P366" s="20">
        <v>0</v>
      </c>
      <c r="Q366" s="20">
        <v>0</v>
      </c>
      <c r="R366" s="20">
        <f t="shared" si="69"/>
        <v>0</v>
      </c>
      <c r="S366" s="20">
        <f t="shared" si="70"/>
        <v>-1537768.9100000001</v>
      </c>
      <c r="T366" s="20">
        <v>0</v>
      </c>
      <c r="U366" s="20">
        <v>2102524.37</v>
      </c>
      <c r="V366" s="20">
        <f t="shared" si="71"/>
        <v>-3640293.2800000003</v>
      </c>
      <c r="W366" s="20">
        <v>517733.97</v>
      </c>
      <c r="X366" s="190">
        <f t="shared" si="73"/>
        <v>-3122559.3100000005</v>
      </c>
      <c r="Y366" s="20">
        <v>114233.41</v>
      </c>
      <c r="Z366" s="20">
        <v>0</v>
      </c>
      <c r="AA366" s="20">
        <v>114233.41</v>
      </c>
    </row>
    <row r="367" spans="1:27" ht="20" hidden="1" customHeight="1" x14ac:dyDescent="0.3">
      <c r="A367" s="19">
        <v>192</v>
      </c>
      <c r="B367" s="19" t="s">
        <v>616</v>
      </c>
      <c r="C367" s="19" t="s">
        <v>206</v>
      </c>
      <c r="D367" s="20">
        <v>3681417.76</v>
      </c>
      <c r="E367" s="20">
        <v>3767513.43</v>
      </c>
      <c r="F367" s="123">
        <v>10874.99</v>
      </c>
      <c r="G367" s="20">
        <v>42300</v>
      </c>
      <c r="H367" s="20">
        <v>133730.03</v>
      </c>
      <c r="I367" s="20">
        <f t="shared" si="72"/>
        <v>3580608.41</v>
      </c>
      <c r="J367" s="20">
        <v>0</v>
      </c>
      <c r="K367" s="20">
        <v>0</v>
      </c>
      <c r="L367" s="20">
        <v>0</v>
      </c>
      <c r="M367" s="20">
        <f t="shared" si="68"/>
        <v>0</v>
      </c>
      <c r="N367" s="20">
        <v>6000</v>
      </c>
      <c r="O367" s="20">
        <v>0</v>
      </c>
      <c r="P367" s="20">
        <v>0</v>
      </c>
      <c r="Q367" s="20">
        <v>0</v>
      </c>
      <c r="R367" s="20">
        <f t="shared" si="69"/>
        <v>0</v>
      </c>
      <c r="S367" s="20">
        <f t="shared" si="70"/>
        <v>94809.349999999627</v>
      </c>
      <c r="T367" s="20">
        <v>0</v>
      </c>
      <c r="U367" s="20">
        <v>148196.54</v>
      </c>
      <c r="V367" s="20">
        <f t="shared" si="71"/>
        <v>-53387.190000000381</v>
      </c>
      <c r="W367" s="20">
        <v>8512000</v>
      </c>
      <c r="X367" s="190">
        <f t="shared" si="73"/>
        <v>8458612.8100000005</v>
      </c>
      <c r="Y367" s="20">
        <v>0</v>
      </c>
      <c r="Z367" s="20">
        <v>0</v>
      </c>
      <c r="AA367" s="20">
        <v>-8458612.8100000005</v>
      </c>
    </row>
    <row r="368" spans="1:27" ht="20" hidden="1" customHeight="1" x14ac:dyDescent="0.3">
      <c r="A368" s="19">
        <v>1793</v>
      </c>
      <c r="B368" s="19" t="s">
        <v>616</v>
      </c>
      <c r="C368" s="19" t="s">
        <v>209</v>
      </c>
      <c r="D368" s="20">
        <v>171615.56</v>
      </c>
      <c r="E368" s="20">
        <v>163487.79999999999</v>
      </c>
      <c r="F368" s="20">
        <v>0</v>
      </c>
      <c r="G368" s="20">
        <v>0</v>
      </c>
      <c r="H368" s="20">
        <v>5544.5</v>
      </c>
      <c r="I368" s="20">
        <f t="shared" si="72"/>
        <v>157943.29999999999</v>
      </c>
      <c r="J368" s="20">
        <v>44214.12</v>
      </c>
      <c r="K368" s="20">
        <v>0</v>
      </c>
      <c r="L368" s="20">
        <v>0</v>
      </c>
      <c r="M368" s="20">
        <f t="shared" si="68"/>
        <v>44214.12</v>
      </c>
      <c r="N368" s="20">
        <v>0</v>
      </c>
      <c r="O368" s="20">
        <v>0</v>
      </c>
      <c r="P368" s="20">
        <v>0</v>
      </c>
      <c r="Q368" s="20">
        <v>0</v>
      </c>
      <c r="R368" s="20">
        <f t="shared" si="69"/>
        <v>0</v>
      </c>
      <c r="S368" s="20">
        <f t="shared" si="70"/>
        <v>-30541.859999999993</v>
      </c>
      <c r="T368" s="20">
        <v>0</v>
      </c>
      <c r="U368" s="20">
        <v>0</v>
      </c>
      <c r="V368" s="20">
        <f t="shared" si="71"/>
        <v>-30541.859999999993</v>
      </c>
      <c r="W368" s="20">
        <v>7030.7</v>
      </c>
      <c r="X368" s="190">
        <f t="shared" si="73"/>
        <v>-23511.159999999993</v>
      </c>
      <c r="Y368" s="20">
        <v>0</v>
      </c>
      <c r="Z368" s="20">
        <v>0</v>
      </c>
      <c r="AA368" s="20">
        <v>23511.16</v>
      </c>
    </row>
    <row r="369" spans="1:27" ht="20" hidden="1" customHeight="1" x14ac:dyDescent="0.3">
      <c r="A369" s="19">
        <v>460</v>
      </c>
      <c r="B369" s="19" t="s">
        <v>616</v>
      </c>
      <c r="C369" s="19" t="s">
        <v>216</v>
      </c>
      <c r="D369" s="20">
        <v>1623223.38</v>
      </c>
      <c r="E369" s="20">
        <v>2239444.67</v>
      </c>
      <c r="F369" s="20">
        <v>0</v>
      </c>
      <c r="G369" s="20">
        <v>0</v>
      </c>
      <c r="H369" s="20">
        <v>90000</v>
      </c>
      <c r="I369" s="20">
        <f t="shared" si="72"/>
        <v>2149444.67</v>
      </c>
      <c r="J369" s="20">
        <v>0</v>
      </c>
      <c r="K369" s="20">
        <v>0</v>
      </c>
      <c r="L369" s="20">
        <v>0</v>
      </c>
      <c r="M369" s="20">
        <f t="shared" si="68"/>
        <v>0</v>
      </c>
      <c r="N369" s="20">
        <v>0</v>
      </c>
      <c r="O369" s="20">
        <v>0</v>
      </c>
      <c r="P369" s="20">
        <v>0</v>
      </c>
      <c r="Q369" s="20">
        <v>0</v>
      </c>
      <c r="R369" s="20">
        <f t="shared" si="69"/>
        <v>0</v>
      </c>
      <c r="S369" s="20">
        <f t="shared" si="70"/>
        <v>-526221.29</v>
      </c>
      <c r="T369" s="20">
        <v>0</v>
      </c>
      <c r="U369" s="20">
        <v>0</v>
      </c>
      <c r="V369" s="20">
        <f t="shared" si="71"/>
        <v>-526221.29</v>
      </c>
      <c r="W369" s="20">
        <v>315471.95</v>
      </c>
      <c r="X369" s="190">
        <f t="shared" si="73"/>
        <v>-210749.34000000003</v>
      </c>
      <c r="Y369" s="20">
        <v>134786.79</v>
      </c>
      <c r="Z369" s="20">
        <v>0</v>
      </c>
      <c r="AA369" s="20">
        <v>134786.79</v>
      </c>
    </row>
    <row r="370" spans="1:27" ht="20" hidden="1" customHeight="1" x14ac:dyDescent="0.3">
      <c r="A370" s="19">
        <v>398</v>
      </c>
      <c r="B370" s="19" t="s">
        <v>616</v>
      </c>
      <c r="C370" s="19" t="s">
        <v>655</v>
      </c>
      <c r="D370" s="20">
        <v>834230.12</v>
      </c>
      <c r="E370" s="20">
        <v>1080418.98</v>
      </c>
      <c r="F370" s="20">
        <v>82393.42</v>
      </c>
      <c r="G370" s="20">
        <v>1026.9000000000001</v>
      </c>
      <c r="H370" s="20">
        <v>36000</v>
      </c>
      <c r="I370" s="20">
        <f t="shared" si="72"/>
        <v>960998.65999999992</v>
      </c>
      <c r="J370" s="20">
        <v>0</v>
      </c>
      <c r="K370" s="20">
        <v>0</v>
      </c>
      <c r="L370" s="20">
        <v>0</v>
      </c>
      <c r="M370" s="20">
        <f t="shared" si="68"/>
        <v>0</v>
      </c>
      <c r="N370" s="20">
        <v>0</v>
      </c>
      <c r="O370" s="20">
        <v>0</v>
      </c>
      <c r="P370" s="20">
        <v>0</v>
      </c>
      <c r="Q370" s="20">
        <v>0</v>
      </c>
      <c r="R370" s="20">
        <f t="shared" si="69"/>
        <v>0</v>
      </c>
      <c r="S370" s="20">
        <f t="shared" si="70"/>
        <v>-126768.53999999992</v>
      </c>
      <c r="T370" s="20">
        <v>0</v>
      </c>
      <c r="U370" s="20">
        <v>187793.97</v>
      </c>
      <c r="V370" s="20">
        <f t="shared" si="71"/>
        <v>-314562.50999999989</v>
      </c>
      <c r="W370" s="20">
        <v>0</v>
      </c>
      <c r="X370" s="190">
        <f t="shared" si="73"/>
        <v>-314562.50999999989</v>
      </c>
      <c r="Y370" s="20">
        <v>46336.57</v>
      </c>
      <c r="Z370" s="20">
        <v>0</v>
      </c>
      <c r="AA370" s="20">
        <v>46336.57</v>
      </c>
    </row>
    <row r="371" spans="1:27" ht="20" hidden="1" customHeight="1" x14ac:dyDescent="0.3">
      <c r="A371" s="19">
        <v>257</v>
      </c>
      <c r="B371" s="19" t="s">
        <v>616</v>
      </c>
      <c r="C371" s="19" t="s">
        <v>219</v>
      </c>
      <c r="D371" s="20">
        <v>3233635.77</v>
      </c>
      <c r="E371" s="20">
        <v>3457608.2</v>
      </c>
      <c r="F371" s="20">
        <v>9221.51</v>
      </c>
      <c r="G371" s="20">
        <v>0</v>
      </c>
      <c r="H371" s="20">
        <v>91107.82</v>
      </c>
      <c r="I371" s="20">
        <f t="shared" si="72"/>
        <v>3357278.8700000006</v>
      </c>
      <c r="J371" s="20">
        <v>0</v>
      </c>
      <c r="K371" s="20">
        <v>0</v>
      </c>
      <c r="L371" s="20">
        <v>0</v>
      </c>
      <c r="M371" s="20">
        <f t="shared" si="68"/>
        <v>0</v>
      </c>
      <c r="N371" s="20">
        <v>0</v>
      </c>
      <c r="O371" s="20">
        <v>0</v>
      </c>
      <c r="P371" s="20">
        <v>0</v>
      </c>
      <c r="Q371" s="20">
        <v>12714.28</v>
      </c>
      <c r="R371" s="20">
        <f t="shared" si="69"/>
        <v>12714.28</v>
      </c>
      <c r="S371" s="20">
        <f t="shared" si="70"/>
        <v>-136357.38000000056</v>
      </c>
      <c r="T371" s="20">
        <v>0</v>
      </c>
      <c r="U371" s="20">
        <v>616545.18000000005</v>
      </c>
      <c r="V371" s="20">
        <f t="shared" si="71"/>
        <v>-752902.56000000064</v>
      </c>
      <c r="W371" s="20">
        <v>6997.25</v>
      </c>
      <c r="X371" s="190">
        <f t="shared" si="73"/>
        <v>-745905.31000000064</v>
      </c>
      <c r="Y371" s="20">
        <v>0</v>
      </c>
      <c r="Z371" s="20">
        <v>0</v>
      </c>
      <c r="AA371" s="20">
        <v>745905.31</v>
      </c>
    </row>
    <row r="372" spans="1:27" ht="20" hidden="1" customHeight="1" x14ac:dyDescent="0.3">
      <c r="A372" s="19">
        <v>2298</v>
      </c>
      <c r="B372" s="19" t="s">
        <v>616</v>
      </c>
      <c r="C372" s="19" t="s">
        <v>225</v>
      </c>
      <c r="D372" s="20">
        <v>85807.78</v>
      </c>
      <c r="E372" s="20">
        <v>88382.01</v>
      </c>
      <c r="F372" s="20">
        <v>0</v>
      </c>
      <c r="G372" s="20">
        <v>0</v>
      </c>
      <c r="H372" s="20">
        <v>2574.23</v>
      </c>
      <c r="I372" s="20">
        <f t="shared" si="72"/>
        <v>85807.78</v>
      </c>
      <c r="J372" s="20">
        <v>0</v>
      </c>
      <c r="K372" s="20">
        <v>0</v>
      </c>
      <c r="L372" s="20">
        <v>0</v>
      </c>
      <c r="M372" s="20">
        <f t="shared" si="68"/>
        <v>0</v>
      </c>
      <c r="N372" s="20">
        <v>0</v>
      </c>
      <c r="O372" s="20">
        <v>0</v>
      </c>
      <c r="P372" s="20">
        <v>0</v>
      </c>
      <c r="Q372" s="20">
        <v>0</v>
      </c>
      <c r="R372" s="20">
        <f t="shared" si="69"/>
        <v>0</v>
      </c>
      <c r="S372" s="20">
        <f t="shared" si="70"/>
        <v>0</v>
      </c>
      <c r="T372" s="20">
        <v>0</v>
      </c>
      <c r="U372" s="20">
        <v>0</v>
      </c>
      <c r="V372" s="20">
        <f t="shared" si="71"/>
        <v>0</v>
      </c>
      <c r="W372" s="20">
        <v>0</v>
      </c>
      <c r="X372" s="190">
        <v>0</v>
      </c>
      <c r="Y372" s="20">
        <v>0</v>
      </c>
      <c r="Z372" s="20">
        <v>0</v>
      </c>
      <c r="AA372" s="4">
        <v>0</v>
      </c>
    </row>
    <row r="373" spans="1:27" ht="20" hidden="1" customHeight="1" x14ac:dyDescent="0.3">
      <c r="A373" s="19">
        <v>2399</v>
      </c>
      <c r="B373" s="19" t="s">
        <v>664</v>
      </c>
      <c r="C373" s="19" t="s">
        <v>182</v>
      </c>
      <c r="D373" s="20">
        <v>528891</v>
      </c>
      <c r="E373" s="20">
        <v>265546.57</v>
      </c>
      <c r="F373" s="20">
        <v>0</v>
      </c>
      <c r="G373" s="20">
        <v>0</v>
      </c>
      <c r="H373" s="20">
        <v>19833</v>
      </c>
      <c r="I373" s="20">
        <f t="shared" ref="I373:I386" si="74">E373-F373-G373-H373</f>
        <v>245713.57</v>
      </c>
      <c r="J373" s="20">
        <v>0</v>
      </c>
      <c r="K373" s="20">
        <v>283913.40000000002</v>
      </c>
      <c r="L373" s="20">
        <v>0</v>
      </c>
      <c r="M373" s="20">
        <f t="shared" ref="M373:M386" si="75">SUM(J373:L373)</f>
        <v>283913.40000000002</v>
      </c>
      <c r="N373" s="20">
        <v>0</v>
      </c>
      <c r="O373" s="20">
        <v>0</v>
      </c>
      <c r="P373" s="20">
        <v>0</v>
      </c>
      <c r="Q373" s="20">
        <v>0</v>
      </c>
      <c r="R373" s="20">
        <f t="shared" ref="R373:R386" si="76">SUM(O373:Q373)</f>
        <v>0</v>
      </c>
      <c r="S373" s="20">
        <f t="shared" ref="S373:S386" si="77">D373-I373-M373-N373-R373</f>
        <v>-735.97000000003027</v>
      </c>
      <c r="T373" s="20">
        <v>0</v>
      </c>
      <c r="U373" s="20">
        <v>0</v>
      </c>
      <c r="V373" s="20">
        <f t="shared" ref="V373:V386" si="78">+S373+T373-U373</f>
        <v>-735.97000000003027</v>
      </c>
      <c r="W373" s="20">
        <v>776.56</v>
      </c>
      <c r="X373" s="20">
        <f t="shared" ref="X373:X386" si="79">V373-W373</f>
        <v>-1512.5300000000302</v>
      </c>
      <c r="Y373" s="20">
        <v>0</v>
      </c>
      <c r="Z373" s="20">
        <v>0</v>
      </c>
      <c r="AA373" s="20">
        <v>0</v>
      </c>
    </row>
    <row r="374" spans="1:27" ht="20" hidden="1" customHeight="1" x14ac:dyDescent="0.3">
      <c r="A374" s="19">
        <v>388</v>
      </c>
      <c r="B374" s="19" t="s">
        <v>664</v>
      </c>
      <c r="C374" s="19" t="s">
        <v>188</v>
      </c>
      <c r="D374" s="20">
        <v>114916491</v>
      </c>
      <c r="E374" s="20">
        <v>45903367.549999997</v>
      </c>
      <c r="F374" s="20">
        <v>1581445.7</v>
      </c>
      <c r="G374" s="20">
        <v>0</v>
      </c>
      <c r="H374" s="20">
        <v>3426317.33</v>
      </c>
      <c r="I374" s="20">
        <f t="shared" si="74"/>
        <v>40895604.519999996</v>
      </c>
      <c r="J374" s="20">
        <v>2739882.96</v>
      </c>
      <c r="K374" s="20">
        <v>6267816.4000000004</v>
      </c>
      <c r="L374" s="20">
        <v>0</v>
      </c>
      <c r="M374" s="20">
        <f t="shared" si="75"/>
        <v>9007699.3599999994</v>
      </c>
      <c r="N374" s="20">
        <v>155336209.72999999</v>
      </c>
      <c r="O374" s="20">
        <v>32027600</v>
      </c>
      <c r="P374" s="20">
        <v>0</v>
      </c>
      <c r="Q374" s="20">
        <v>0</v>
      </c>
      <c r="R374" s="20">
        <f t="shared" si="76"/>
        <v>32027600</v>
      </c>
      <c r="S374" s="20">
        <f t="shared" si="77"/>
        <v>-122350622.60999998</v>
      </c>
      <c r="T374" s="20">
        <v>0</v>
      </c>
      <c r="U374" s="20">
        <v>0</v>
      </c>
      <c r="V374" s="20">
        <f t="shared" si="78"/>
        <v>-122350622.60999998</v>
      </c>
      <c r="W374" s="20">
        <v>36225313.18</v>
      </c>
      <c r="X374" s="20">
        <f t="shared" si="79"/>
        <v>-158575935.78999999</v>
      </c>
      <c r="Y374" s="20">
        <v>257318.83</v>
      </c>
      <c r="Z374" s="20">
        <v>123200000</v>
      </c>
      <c r="AA374" s="20">
        <f>Y374+Z374</f>
        <v>123457318.83</v>
      </c>
    </row>
    <row r="375" spans="1:27" ht="20" hidden="1" customHeight="1" x14ac:dyDescent="0.3">
      <c r="A375" s="19">
        <v>323</v>
      </c>
      <c r="B375" s="19" t="s">
        <v>664</v>
      </c>
      <c r="C375" s="19" t="s">
        <v>191</v>
      </c>
      <c r="D375" s="20">
        <v>0</v>
      </c>
      <c r="E375" s="20">
        <v>1025759.82</v>
      </c>
      <c r="F375" s="20">
        <v>48086.77</v>
      </c>
      <c r="G375" s="20">
        <v>1067.2</v>
      </c>
      <c r="H375" s="20">
        <v>0</v>
      </c>
      <c r="I375" s="20">
        <f t="shared" si="74"/>
        <v>976605.85</v>
      </c>
      <c r="J375" s="20">
        <v>38338.269999999997</v>
      </c>
      <c r="K375" s="20">
        <v>0</v>
      </c>
      <c r="L375" s="20">
        <v>0</v>
      </c>
      <c r="M375" s="20">
        <f t="shared" si="75"/>
        <v>38338.269999999997</v>
      </c>
      <c r="N375" s="20">
        <v>54000</v>
      </c>
      <c r="O375" s="20">
        <v>0</v>
      </c>
      <c r="P375" s="20">
        <v>0</v>
      </c>
      <c r="Q375" s="20">
        <v>0</v>
      </c>
      <c r="R375" s="20">
        <f t="shared" si="76"/>
        <v>0</v>
      </c>
      <c r="S375" s="20">
        <f t="shared" si="77"/>
        <v>-1068944.1200000001</v>
      </c>
      <c r="T375" s="20">
        <v>0</v>
      </c>
      <c r="U375" s="20">
        <v>6877033.5</v>
      </c>
      <c r="V375" s="20">
        <f t="shared" si="78"/>
        <v>-7945977.6200000001</v>
      </c>
      <c r="W375" s="20">
        <v>1173085.47</v>
      </c>
      <c r="X375" s="20">
        <f t="shared" si="79"/>
        <v>-9119063.0899999999</v>
      </c>
      <c r="Y375" s="20">
        <v>0</v>
      </c>
      <c r="Z375" s="20">
        <v>0</v>
      </c>
      <c r="AA375" s="20">
        <v>0</v>
      </c>
    </row>
    <row r="376" spans="1:27" ht="20" hidden="1" customHeight="1" x14ac:dyDescent="0.3">
      <c r="A376" s="19">
        <v>526</v>
      </c>
      <c r="B376" s="19" t="s">
        <v>664</v>
      </c>
      <c r="C376" s="19" t="s">
        <v>198</v>
      </c>
      <c r="D376" s="20">
        <v>81051715</v>
      </c>
      <c r="E376" s="20">
        <v>114036574.52</v>
      </c>
      <c r="F376" s="20">
        <v>908982.57</v>
      </c>
      <c r="G376" s="20">
        <v>3593988.69</v>
      </c>
      <c r="H376" s="20">
        <v>2416208</v>
      </c>
      <c r="I376" s="20">
        <f t="shared" si="74"/>
        <v>107117395.26000001</v>
      </c>
      <c r="J376" s="20">
        <v>92474.61</v>
      </c>
      <c r="K376" s="20">
        <v>0</v>
      </c>
      <c r="L376" s="20">
        <v>0</v>
      </c>
      <c r="M376" s="20">
        <f t="shared" si="75"/>
        <v>92474.61</v>
      </c>
      <c r="N376" s="20">
        <v>0</v>
      </c>
      <c r="O376" s="20">
        <v>0</v>
      </c>
      <c r="P376" s="20">
        <v>940531</v>
      </c>
      <c r="Q376" s="20">
        <v>0</v>
      </c>
      <c r="R376" s="20">
        <f t="shared" si="76"/>
        <v>940531</v>
      </c>
      <c r="S376" s="20">
        <f t="shared" si="77"/>
        <v>-27098685.870000005</v>
      </c>
      <c r="T376" s="20">
        <v>0</v>
      </c>
      <c r="U376" s="20">
        <v>56104457.079999998</v>
      </c>
      <c r="V376" s="20">
        <f t="shared" si="78"/>
        <v>-83203142.950000003</v>
      </c>
      <c r="W376" s="20">
        <v>23898843.140000001</v>
      </c>
      <c r="X376" s="20">
        <f t="shared" si="79"/>
        <v>-107101986.09</v>
      </c>
      <c r="Y376" s="20">
        <v>0</v>
      </c>
      <c r="Z376" s="20">
        <v>0</v>
      </c>
      <c r="AA376" s="20">
        <v>0</v>
      </c>
    </row>
    <row r="377" spans="1:27" ht="20" hidden="1" customHeight="1" x14ac:dyDescent="0.3">
      <c r="A377" s="19">
        <v>1098</v>
      </c>
      <c r="B377" s="19" t="s">
        <v>664</v>
      </c>
      <c r="C377" s="19" t="s">
        <v>666</v>
      </c>
      <c r="D377" s="20">
        <v>3173346</v>
      </c>
      <c r="E377" s="20">
        <v>3326163.71</v>
      </c>
      <c r="F377" s="20">
        <v>0</v>
      </c>
      <c r="G377" s="20">
        <v>0</v>
      </c>
      <c r="H377" s="20">
        <v>146766</v>
      </c>
      <c r="I377" s="20">
        <f t="shared" si="74"/>
        <v>3179397.71</v>
      </c>
      <c r="J377" s="20">
        <v>0</v>
      </c>
      <c r="K377" s="20">
        <v>0</v>
      </c>
      <c r="L377" s="20">
        <v>0</v>
      </c>
      <c r="M377" s="20">
        <f t="shared" si="75"/>
        <v>0</v>
      </c>
      <c r="N377" s="20">
        <v>0</v>
      </c>
      <c r="O377" s="20">
        <v>0</v>
      </c>
      <c r="P377" s="20">
        <v>0</v>
      </c>
      <c r="Q377" s="20">
        <v>0</v>
      </c>
      <c r="R377" s="20">
        <f t="shared" si="76"/>
        <v>0</v>
      </c>
      <c r="S377" s="20">
        <f t="shared" si="77"/>
        <v>-6051.7099999999627</v>
      </c>
      <c r="T377" s="20">
        <v>0</v>
      </c>
      <c r="U377" s="20">
        <v>0</v>
      </c>
      <c r="V377" s="20">
        <f t="shared" si="78"/>
        <v>-6051.7099999999627</v>
      </c>
      <c r="W377" s="20">
        <v>0</v>
      </c>
      <c r="X377" s="20">
        <f t="shared" si="79"/>
        <v>-6051.7099999999627</v>
      </c>
      <c r="Y377" s="20">
        <v>0</v>
      </c>
      <c r="Z377" s="20">
        <v>0</v>
      </c>
      <c r="AA377" s="20">
        <v>0</v>
      </c>
    </row>
    <row r="378" spans="1:27" ht="20" hidden="1" customHeight="1" x14ac:dyDescent="0.3">
      <c r="A378" s="19">
        <v>128</v>
      </c>
      <c r="B378" s="19" t="s">
        <v>664</v>
      </c>
      <c r="C378" s="19" t="s">
        <v>201</v>
      </c>
      <c r="D378" s="20">
        <v>31204150.210000001</v>
      </c>
      <c r="E378" s="20">
        <v>24900634.329999998</v>
      </c>
      <c r="F378" s="20">
        <v>110185.07</v>
      </c>
      <c r="G378" s="20">
        <v>0</v>
      </c>
      <c r="H378" s="20">
        <v>844833</v>
      </c>
      <c r="I378" s="20">
        <f t="shared" si="74"/>
        <v>23945616.259999998</v>
      </c>
      <c r="J378" s="20">
        <v>122178.87</v>
      </c>
      <c r="K378" s="20">
        <v>483000.05</v>
      </c>
      <c r="L378" s="20">
        <v>0</v>
      </c>
      <c r="M378" s="20">
        <f t="shared" si="75"/>
        <v>605178.91999999993</v>
      </c>
      <c r="N378" s="20">
        <v>1398624.88</v>
      </c>
      <c r="O378" s="20">
        <v>0</v>
      </c>
      <c r="P378" s="20">
        <v>0</v>
      </c>
      <c r="Q378" s="20">
        <v>0</v>
      </c>
      <c r="R378" s="20">
        <f t="shared" si="76"/>
        <v>0</v>
      </c>
      <c r="S378" s="20">
        <f t="shared" si="77"/>
        <v>5254730.1500000032</v>
      </c>
      <c r="T378" s="20">
        <v>0</v>
      </c>
      <c r="U378" s="20">
        <v>35327564.689999998</v>
      </c>
      <c r="V378" s="20">
        <f t="shared" si="78"/>
        <v>-30072834.539999995</v>
      </c>
      <c r="W378" s="20">
        <v>3037451.88</v>
      </c>
      <c r="X378" s="20">
        <f t="shared" si="79"/>
        <v>-33110286.419999994</v>
      </c>
      <c r="Y378" s="20">
        <v>0</v>
      </c>
      <c r="Z378" s="20">
        <v>0</v>
      </c>
      <c r="AA378" s="20">
        <v>0</v>
      </c>
    </row>
    <row r="379" spans="1:27" ht="20" hidden="1" customHeight="1" x14ac:dyDescent="0.3">
      <c r="A379" s="19">
        <v>193</v>
      </c>
      <c r="B379" s="19" t="s">
        <v>664</v>
      </c>
      <c r="C379" s="19" t="s">
        <v>206</v>
      </c>
      <c r="D379" s="20">
        <v>0</v>
      </c>
      <c r="E379" s="20">
        <v>1067974.75</v>
      </c>
      <c r="F379" s="20">
        <v>730052.89</v>
      </c>
      <c r="G379" s="20">
        <v>0</v>
      </c>
      <c r="H379" s="20">
        <v>0</v>
      </c>
      <c r="I379" s="20">
        <f t="shared" si="74"/>
        <v>337921.86</v>
      </c>
      <c r="J379" s="20">
        <v>0</v>
      </c>
      <c r="K379" s="20">
        <v>0</v>
      </c>
      <c r="L379" s="20">
        <v>0</v>
      </c>
      <c r="M379" s="20">
        <f t="shared" si="75"/>
        <v>0</v>
      </c>
      <c r="N379" s="20">
        <v>0</v>
      </c>
      <c r="O379" s="20">
        <v>0</v>
      </c>
      <c r="P379" s="20">
        <v>0</v>
      </c>
      <c r="Q379" s="20">
        <v>0</v>
      </c>
      <c r="R379" s="20">
        <f t="shared" si="76"/>
        <v>0</v>
      </c>
      <c r="S379" s="20">
        <f t="shared" si="77"/>
        <v>-337921.86</v>
      </c>
      <c r="T379" s="20">
        <v>32064.84</v>
      </c>
      <c r="U379" s="20">
        <v>2604453.2999999998</v>
      </c>
      <c r="V379" s="20">
        <f t="shared" si="78"/>
        <v>-2910310.32</v>
      </c>
      <c r="W379" s="20">
        <v>388034</v>
      </c>
      <c r="X379" s="20">
        <f t="shared" si="79"/>
        <v>-3298344.32</v>
      </c>
      <c r="Y379" s="20">
        <v>0</v>
      </c>
      <c r="Z379" s="20">
        <v>0</v>
      </c>
      <c r="AA379" s="20">
        <v>0</v>
      </c>
    </row>
    <row r="380" spans="1:27" ht="20" hidden="1" customHeight="1" x14ac:dyDescent="0.3">
      <c r="A380" s="19">
        <v>1538</v>
      </c>
      <c r="B380" s="19" t="s">
        <v>664</v>
      </c>
      <c r="C380" s="19" t="s">
        <v>209</v>
      </c>
      <c r="D380" s="20">
        <v>1586673</v>
      </c>
      <c r="E380" s="20">
        <v>1724176.81</v>
      </c>
      <c r="F380" s="20">
        <v>0</v>
      </c>
      <c r="G380" s="20">
        <v>0</v>
      </c>
      <c r="H380" s="20">
        <v>67433</v>
      </c>
      <c r="I380" s="20">
        <f t="shared" si="74"/>
        <v>1656743.81</v>
      </c>
      <c r="J380" s="20">
        <v>0</v>
      </c>
      <c r="K380" s="20">
        <v>0</v>
      </c>
      <c r="L380" s="20">
        <v>0</v>
      </c>
      <c r="M380" s="20">
        <f t="shared" si="75"/>
        <v>0</v>
      </c>
      <c r="N380" s="20">
        <v>0</v>
      </c>
      <c r="O380" s="20">
        <v>0</v>
      </c>
      <c r="P380" s="20">
        <v>0</v>
      </c>
      <c r="Q380" s="20">
        <v>0</v>
      </c>
      <c r="R380" s="20">
        <f t="shared" si="76"/>
        <v>0</v>
      </c>
      <c r="S380" s="20">
        <f t="shared" si="77"/>
        <v>-70070.810000000056</v>
      </c>
      <c r="T380" s="20">
        <v>0</v>
      </c>
      <c r="U380" s="20">
        <v>0</v>
      </c>
      <c r="V380" s="20">
        <f t="shared" si="78"/>
        <v>-70070.810000000056</v>
      </c>
      <c r="W380" s="20">
        <v>7030.3</v>
      </c>
      <c r="X380" s="20">
        <f t="shared" si="79"/>
        <v>-77101.110000000059</v>
      </c>
      <c r="Y380" s="20">
        <v>0</v>
      </c>
      <c r="Z380" s="20">
        <v>0</v>
      </c>
      <c r="AA380" s="20">
        <v>0</v>
      </c>
    </row>
    <row r="381" spans="1:27" ht="20" hidden="1" customHeight="1" x14ac:dyDescent="0.3">
      <c r="A381" s="19">
        <v>461</v>
      </c>
      <c r="B381" s="19" t="s">
        <v>664</v>
      </c>
      <c r="C381" s="19" t="s">
        <v>216</v>
      </c>
      <c r="D381" s="20">
        <v>48195071</v>
      </c>
      <c r="E381" s="20">
        <v>58477295.289999999</v>
      </c>
      <c r="F381" s="20">
        <v>889539.38</v>
      </c>
      <c r="G381" s="20">
        <v>537775</v>
      </c>
      <c r="H381" s="20">
        <v>1380451</v>
      </c>
      <c r="I381" s="20">
        <f t="shared" si="74"/>
        <v>55669529.909999996</v>
      </c>
      <c r="J381" s="20">
        <v>500000</v>
      </c>
      <c r="K381" s="20">
        <v>0</v>
      </c>
      <c r="L381" s="20">
        <v>0</v>
      </c>
      <c r="M381" s="20">
        <f t="shared" si="75"/>
        <v>500000</v>
      </c>
      <c r="N381" s="20">
        <v>0</v>
      </c>
      <c r="O381" s="20">
        <v>0</v>
      </c>
      <c r="P381" s="20">
        <v>0</v>
      </c>
      <c r="Q381" s="20">
        <v>0</v>
      </c>
      <c r="R381" s="20">
        <f t="shared" si="76"/>
        <v>0</v>
      </c>
      <c r="S381" s="20">
        <f t="shared" si="77"/>
        <v>-7974458.9099999964</v>
      </c>
      <c r="T381" s="20">
        <v>0</v>
      </c>
      <c r="U381" s="20">
        <v>68437266.689999998</v>
      </c>
      <c r="V381" s="20">
        <f t="shared" si="78"/>
        <v>-76411725.599999994</v>
      </c>
      <c r="W381" s="20">
        <v>8469264.6999999993</v>
      </c>
      <c r="X381" s="20">
        <f t="shared" si="79"/>
        <v>-84880990.299999997</v>
      </c>
      <c r="Y381" s="20">
        <v>0</v>
      </c>
      <c r="Z381" s="20">
        <v>0</v>
      </c>
      <c r="AA381" s="20">
        <v>0</v>
      </c>
    </row>
    <row r="382" spans="1:27" ht="20" hidden="1" customHeight="1" x14ac:dyDescent="0.3">
      <c r="A382" s="19">
        <v>1099</v>
      </c>
      <c r="B382" s="19" t="s">
        <v>664</v>
      </c>
      <c r="C382" s="19" t="s">
        <v>667</v>
      </c>
      <c r="D382" s="20">
        <v>3173346</v>
      </c>
      <c r="E382" s="20">
        <v>3219721.99</v>
      </c>
      <c r="F382" s="20">
        <v>8907.76</v>
      </c>
      <c r="G382" s="20">
        <v>91500</v>
      </c>
      <c r="H382" s="20">
        <v>146766</v>
      </c>
      <c r="I382" s="20">
        <f t="shared" si="74"/>
        <v>2972548.2300000004</v>
      </c>
      <c r="J382" s="20">
        <v>168168.89</v>
      </c>
      <c r="K382" s="20">
        <v>290000</v>
      </c>
      <c r="L382" s="20">
        <v>127032.21</v>
      </c>
      <c r="M382" s="20">
        <f t="shared" si="75"/>
        <v>585201.1</v>
      </c>
      <c r="N382" s="20">
        <v>0</v>
      </c>
      <c r="O382" s="20">
        <v>0</v>
      </c>
      <c r="P382" s="20">
        <v>0</v>
      </c>
      <c r="Q382" s="20">
        <v>0</v>
      </c>
      <c r="R382" s="20">
        <f t="shared" si="76"/>
        <v>0</v>
      </c>
      <c r="S382" s="20">
        <f t="shared" si="77"/>
        <v>-384403.33000000042</v>
      </c>
      <c r="T382" s="20">
        <v>0</v>
      </c>
      <c r="U382" s="20">
        <v>0</v>
      </c>
      <c r="V382" s="20">
        <f t="shared" si="78"/>
        <v>-384403.33000000042</v>
      </c>
      <c r="W382" s="20">
        <v>0</v>
      </c>
      <c r="X382" s="20">
        <f t="shared" si="79"/>
        <v>-384403.33000000042</v>
      </c>
      <c r="Y382" s="20">
        <v>0</v>
      </c>
      <c r="Z382" s="20">
        <v>0</v>
      </c>
      <c r="AA382" s="20">
        <v>0</v>
      </c>
    </row>
    <row r="383" spans="1:27" ht="20" hidden="1" customHeight="1" x14ac:dyDescent="0.3">
      <c r="A383" s="19">
        <v>258</v>
      </c>
      <c r="B383" s="19" t="s">
        <v>664</v>
      </c>
      <c r="C383" s="19" t="s">
        <v>219</v>
      </c>
      <c r="D383" s="20">
        <v>26502118</v>
      </c>
      <c r="E383" s="20">
        <v>25581584.170000002</v>
      </c>
      <c r="F383" s="20">
        <v>58858.84</v>
      </c>
      <c r="G383" s="20">
        <v>0</v>
      </c>
      <c r="H383" s="20">
        <v>828053</v>
      </c>
      <c r="I383" s="20">
        <f t="shared" si="74"/>
        <v>24694672.330000002</v>
      </c>
      <c r="J383" s="20">
        <v>447165.08</v>
      </c>
      <c r="K383" s="20">
        <v>16091749.92</v>
      </c>
      <c r="L383" s="20">
        <v>0</v>
      </c>
      <c r="M383" s="20">
        <f t="shared" si="75"/>
        <v>16538915</v>
      </c>
      <c r="N383" s="20">
        <v>21678.36</v>
      </c>
      <c r="O383" s="20">
        <v>0</v>
      </c>
      <c r="P383" s="20">
        <v>0</v>
      </c>
      <c r="Q383" s="20">
        <v>0</v>
      </c>
      <c r="R383" s="20">
        <f t="shared" si="76"/>
        <v>0</v>
      </c>
      <c r="S383" s="20">
        <f t="shared" si="77"/>
        <v>-14753147.690000001</v>
      </c>
      <c r="T383" s="20">
        <v>0</v>
      </c>
      <c r="U383" s="20">
        <v>2711742.77</v>
      </c>
      <c r="V383" s="20">
        <f t="shared" si="78"/>
        <v>-17464890.460000001</v>
      </c>
      <c r="W383" s="20">
        <v>28675.61</v>
      </c>
      <c r="X383" s="20">
        <f t="shared" si="79"/>
        <v>-17493566.07</v>
      </c>
      <c r="Y383" s="20">
        <v>0</v>
      </c>
      <c r="Z383" s="20">
        <v>0</v>
      </c>
      <c r="AA383" s="20">
        <f>Y383+Z383</f>
        <v>0</v>
      </c>
    </row>
    <row r="384" spans="1:27" ht="20" hidden="1" customHeight="1" x14ac:dyDescent="0.3">
      <c r="A384" s="19">
        <v>1100</v>
      </c>
      <c r="B384" s="19" t="s">
        <v>664</v>
      </c>
      <c r="C384" s="19" t="s">
        <v>351</v>
      </c>
      <c r="D384" s="20">
        <v>3173346</v>
      </c>
      <c r="E384" s="20">
        <v>3902828.14</v>
      </c>
      <c r="F384" s="20">
        <v>1774.8</v>
      </c>
      <c r="G384" s="20">
        <v>575000</v>
      </c>
      <c r="H384" s="20">
        <v>133040</v>
      </c>
      <c r="I384" s="20">
        <f t="shared" si="74"/>
        <v>3193013.3400000003</v>
      </c>
      <c r="J384" s="20">
        <v>376488</v>
      </c>
      <c r="K384" s="20">
        <v>0</v>
      </c>
      <c r="L384" s="20">
        <v>0</v>
      </c>
      <c r="M384" s="20">
        <f t="shared" si="75"/>
        <v>376488</v>
      </c>
      <c r="N384" s="20">
        <v>0</v>
      </c>
      <c r="O384" s="20">
        <v>0</v>
      </c>
      <c r="P384" s="20">
        <v>0</v>
      </c>
      <c r="Q384" s="20">
        <v>0</v>
      </c>
      <c r="R384" s="20">
        <f t="shared" si="76"/>
        <v>0</v>
      </c>
      <c r="S384" s="20">
        <f t="shared" si="77"/>
        <v>-396155.34000000032</v>
      </c>
      <c r="T384" s="20">
        <v>30000</v>
      </c>
      <c r="U384" s="20">
        <v>0</v>
      </c>
      <c r="V384" s="20">
        <f t="shared" si="78"/>
        <v>-366155.34000000032</v>
      </c>
      <c r="W384" s="20">
        <v>0</v>
      </c>
      <c r="X384" s="20">
        <f t="shared" si="79"/>
        <v>-366155.34000000032</v>
      </c>
      <c r="Y384" s="20">
        <v>77800.38</v>
      </c>
      <c r="Z384" s="20">
        <v>0</v>
      </c>
      <c r="AA384" s="20">
        <f>Y384+Z384</f>
        <v>77800.38</v>
      </c>
    </row>
    <row r="385" spans="1:27" ht="20" hidden="1" customHeight="1" x14ac:dyDescent="0.3">
      <c r="A385" s="19">
        <v>2400</v>
      </c>
      <c r="B385" s="19" t="s">
        <v>664</v>
      </c>
      <c r="C385" s="19" t="s">
        <v>225</v>
      </c>
      <c r="D385" s="20">
        <v>528891</v>
      </c>
      <c r="E385" s="20">
        <v>149286.78</v>
      </c>
      <c r="F385" s="20">
        <v>0</v>
      </c>
      <c r="G385" s="20">
        <v>0</v>
      </c>
      <c r="H385" s="20">
        <v>19833</v>
      </c>
      <c r="I385" s="20">
        <f t="shared" si="74"/>
        <v>129453.78</v>
      </c>
      <c r="J385" s="20">
        <v>0</v>
      </c>
      <c r="K385" s="20">
        <v>0</v>
      </c>
      <c r="L385" s="20">
        <v>0</v>
      </c>
      <c r="M385" s="20">
        <f t="shared" si="75"/>
        <v>0</v>
      </c>
      <c r="N385" s="20">
        <v>0</v>
      </c>
      <c r="O385" s="20">
        <v>0</v>
      </c>
      <c r="P385" s="20">
        <v>0</v>
      </c>
      <c r="Q385" s="20">
        <v>0</v>
      </c>
      <c r="R385" s="20">
        <f t="shared" si="76"/>
        <v>0</v>
      </c>
      <c r="S385" s="20">
        <f t="shared" si="77"/>
        <v>399437.22</v>
      </c>
      <c r="T385" s="20">
        <v>0</v>
      </c>
      <c r="U385" s="20">
        <v>0</v>
      </c>
      <c r="V385" s="20">
        <f t="shared" si="78"/>
        <v>399437.22</v>
      </c>
      <c r="W385" s="20">
        <v>0</v>
      </c>
      <c r="X385" s="20">
        <f t="shared" si="79"/>
        <v>399437.22</v>
      </c>
      <c r="Y385" s="20">
        <v>0</v>
      </c>
      <c r="Z385" s="20">
        <v>0</v>
      </c>
      <c r="AA385" s="20">
        <f>X385+Y385+Z385</f>
        <v>399437.22</v>
      </c>
    </row>
    <row r="386" spans="1:27" ht="20" hidden="1" customHeight="1" x14ac:dyDescent="0.3">
      <c r="A386" s="19">
        <v>1118</v>
      </c>
      <c r="B386" s="19" t="s">
        <v>664</v>
      </c>
      <c r="C386" s="19" t="s">
        <v>668</v>
      </c>
      <c r="D386" s="20">
        <v>3173346</v>
      </c>
      <c r="E386" s="20">
        <v>3338885.99</v>
      </c>
      <c r="F386" s="20">
        <v>0</v>
      </c>
      <c r="G386" s="20">
        <v>150000</v>
      </c>
      <c r="H386" s="20">
        <v>146766</v>
      </c>
      <c r="I386" s="20">
        <f t="shared" si="74"/>
        <v>3042119.99</v>
      </c>
      <c r="J386" s="20">
        <v>150000</v>
      </c>
      <c r="K386" s="20">
        <v>1443625.6</v>
      </c>
      <c r="L386" s="20">
        <v>0</v>
      </c>
      <c r="M386" s="20">
        <f t="shared" si="75"/>
        <v>1593625.6000000001</v>
      </c>
      <c r="N386" s="20">
        <v>0</v>
      </c>
      <c r="O386" s="20">
        <v>0</v>
      </c>
      <c r="P386" s="20">
        <v>0</v>
      </c>
      <c r="Q386" s="20">
        <v>0</v>
      </c>
      <c r="R386" s="20">
        <f t="shared" si="76"/>
        <v>0</v>
      </c>
      <c r="S386" s="20">
        <f t="shared" si="77"/>
        <v>-1462399.5900000003</v>
      </c>
      <c r="T386" s="20">
        <v>0</v>
      </c>
      <c r="U386" s="20">
        <v>0</v>
      </c>
      <c r="V386" s="20">
        <f t="shared" si="78"/>
        <v>-1462399.5900000003</v>
      </c>
      <c r="W386" s="20">
        <v>0</v>
      </c>
      <c r="X386" s="20">
        <f t="shared" si="79"/>
        <v>-1462399.5900000003</v>
      </c>
      <c r="Y386" s="20">
        <v>0</v>
      </c>
      <c r="Z386" s="20">
        <v>0</v>
      </c>
      <c r="AA386" s="20">
        <v>0</v>
      </c>
    </row>
    <row r="387" spans="1:27" ht="20" hidden="1" customHeight="1" x14ac:dyDescent="0.3">
      <c r="A387" s="19">
        <v>2038</v>
      </c>
      <c r="B387" s="19" t="s">
        <v>669</v>
      </c>
      <c r="C387" s="19" t="s">
        <v>182</v>
      </c>
      <c r="D387" s="446" t="s">
        <v>1914</v>
      </c>
      <c r="E387" s="447" t="s">
        <v>1915</v>
      </c>
      <c r="F387" s="447" t="s">
        <v>1916</v>
      </c>
      <c r="G387" s="447" t="s">
        <v>1160</v>
      </c>
      <c r="H387" s="447" t="s">
        <v>1917</v>
      </c>
      <c r="I387" s="447" t="s">
        <v>1918</v>
      </c>
      <c r="J387" s="447" t="s">
        <v>1109</v>
      </c>
      <c r="K387" s="447" t="s">
        <v>1919</v>
      </c>
      <c r="L387" s="447" t="s">
        <v>1135</v>
      </c>
      <c r="M387" s="447" t="s">
        <v>1920</v>
      </c>
      <c r="N387" s="447" t="s">
        <v>1109</v>
      </c>
      <c r="O387" s="447" t="s">
        <v>1109</v>
      </c>
      <c r="P387" s="447" t="s">
        <v>1109</v>
      </c>
      <c r="Q387" s="447" t="s">
        <v>1109</v>
      </c>
      <c r="R387" s="447" t="s">
        <v>1109</v>
      </c>
      <c r="S387" s="448" t="s">
        <v>1921</v>
      </c>
      <c r="T387" s="447" t="s">
        <v>1109</v>
      </c>
      <c r="U387" s="447" t="s">
        <v>1109</v>
      </c>
      <c r="V387" s="448" t="s">
        <v>1921</v>
      </c>
      <c r="W387" s="447" t="s">
        <v>1705</v>
      </c>
      <c r="X387" s="447" t="s">
        <v>1922</v>
      </c>
      <c r="Y387" s="447">
        <v>0</v>
      </c>
      <c r="Z387" s="447">
        <v>0</v>
      </c>
      <c r="AA387" s="447" t="s">
        <v>1923</v>
      </c>
    </row>
    <row r="388" spans="1:27" ht="20" hidden="1" customHeight="1" x14ac:dyDescent="0.3">
      <c r="A388" s="19">
        <v>389</v>
      </c>
      <c r="B388" s="19" t="s">
        <v>669</v>
      </c>
      <c r="C388" s="19" t="s">
        <v>188</v>
      </c>
      <c r="D388" s="449" t="s">
        <v>1924</v>
      </c>
      <c r="E388" s="450" t="s">
        <v>1925</v>
      </c>
      <c r="F388" s="450" t="s">
        <v>1926</v>
      </c>
      <c r="G388" s="450" t="s">
        <v>1160</v>
      </c>
      <c r="H388" s="450" t="s">
        <v>1927</v>
      </c>
      <c r="I388" s="450" t="s">
        <v>1928</v>
      </c>
      <c r="J388" s="450" t="s">
        <v>1929</v>
      </c>
      <c r="K388" s="450" t="s">
        <v>1126</v>
      </c>
      <c r="L388" s="450" t="s">
        <v>1135</v>
      </c>
      <c r="M388" s="450" t="s">
        <v>1930</v>
      </c>
      <c r="N388" s="450" t="s">
        <v>1931</v>
      </c>
      <c r="O388" s="450" t="s">
        <v>1109</v>
      </c>
      <c r="P388" s="450" t="s">
        <v>1109</v>
      </c>
      <c r="Q388" s="450" t="s">
        <v>1932</v>
      </c>
      <c r="R388" s="450" t="s">
        <v>1932</v>
      </c>
      <c r="S388" s="451" t="s">
        <v>1933</v>
      </c>
      <c r="T388" s="450" t="s">
        <v>1109</v>
      </c>
      <c r="U388" s="450" t="s">
        <v>1934</v>
      </c>
      <c r="V388" s="451" t="s">
        <v>1935</v>
      </c>
      <c r="W388" s="450" t="s">
        <v>1936</v>
      </c>
      <c r="X388" s="451" t="s">
        <v>1937</v>
      </c>
      <c r="Y388" s="452" t="s">
        <v>222</v>
      </c>
      <c r="Z388" s="452" t="s">
        <v>1938</v>
      </c>
      <c r="AA388" s="451" t="s">
        <v>1939</v>
      </c>
    </row>
    <row r="389" spans="1:27" ht="20" hidden="1" customHeight="1" x14ac:dyDescent="0.3">
      <c r="A389" s="19">
        <v>324</v>
      </c>
      <c r="B389" s="19" t="s">
        <v>669</v>
      </c>
      <c r="C389" s="19" t="s">
        <v>191</v>
      </c>
      <c r="D389" s="449" t="s">
        <v>1940</v>
      </c>
      <c r="E389" s="450" t="s">
        <v>1941</v>
      </c>
      <c r="F389" s="450" t="s">
        <v>1916</v>
      </c>
      <c r="G389" s="450" t="s">
        <v>1160</v>
      </c>
      <c r="H389" s="450" t="s">
        <v>1199</v>
      </c>
      <c r="I389" s="450" t="s">
        <v>1942</v>
      </c>
      <c r="J389" s="450" t="s">
        <v>1109</v>
      </c>
      <c r="K389" s="450" t="s">
        <v>1126</v>
      </c>
      <c r="L389" s="450" t="s">
        <v>1135</v>
      </c>
      <c r="M389" s="450" t="s">
        <v>1150</v>
      </c>
      <c r="N389" s="450" t="s">
        <v>1943</v>
      </c>
      <c r="O389" s="450" t="s">
        <v>1109</v>
      </c>
      <c r="P389" s="450" t="s">
        <v>1109</v>
      </c>
      <c r="Q389" s="450" t="s">
        <v>1109</v>
      </c>
      <c r="R389" s="450" t="s">
        <v>1109</v>
      </c>
      <c r="S389" s="451" t="s">
        <v>1944</v>
      </c>
      <c r="T389" s="450" t="s">
        <v>1109</v>
      </c>
      <c r="U389" s="450" t="s">
        <v>1109</v>
      </c>
      <c r="V389" s="451" t="s">
        <v>1944</v>
      </c>
      <c r="W389" s="450" t="s">
        <v>222</v>
      </c>
      <c r="X389" s="451" t="s">
        <v>1944</v>
      </c>
      <c r="Y389" s="452" t="s">
        <v>222</v>
      </c>
      <c r="Z389" s="452" t="s">
        <v>222</v>
      </c>
      <c r="AA389" s="451" t="s">
        <v>1945</v>
      </c>
    </row>
    <row r="390" spans="1:27" ht="20" hidden="1" customHeight="1" x14ac:dyDescent="0.3">
      <c r="A390" s="19">
        <v>763</v>
      </c>
      <c r="B390" s="19" t="s">
        <v>669</v>
      </c>
      <c r="C390" s="19" t="s">
        <v>676</v>
      </c>
      <c r="D390" s="449" t="s">
        <v>1946</v>
      </c>
      <c r="E390" s="450" t="s">
        <v>1947</v>
      </c>
      <c r="F390" s="450" t="s">
        <v>1916</v>
      </c>
      <c r="G390" s="450" t="s">
        <v>1160</v>
      </c>
      <c r="H390" s="450" t="s">
        <v>1948</v>
      </c>
      <c r="I390" s="450" t="s">
        <v>1949</v>
      </c>
      <c r="J390" s="450" t="s">
        <v>1950</v>
      </c>
      <c r="K390" s="450" t="s">
        <v>1126</v>
      </c>
      <c r="L390" s="450" t="s">
        <v>1135</v>
      </c>
      <c r="M390" s="450" t="s">
        <v>1951</v>
      </c>
      <c r="N390" s="450" t="s">
        <v>1109</v>
      </c>
      <c r="O390" s="450" t="s">
        <v>1109</v>
      </c>
      <c r="P390" s="450" t="s">
        <v>1109</v>
      </c>
      <c r="Q390" s="450" t="s">
        <v>1109</v>
      </c>
      <c r="R390" s="450" t="s">
        <v>1109</v>
      </c>
      <c r="S390" s="450" t="s">
        <v>1952</v>
      </c>
      <c r="T390" s="450" t="s">
        <v>1953</v>
      </c>
      <c r="U390" s="450" t="s">
        <v>1109</v>
      </c>
      <c r="V390" s="450" t="s">
        <v>1954</v>
      </c>
      <c r="W390" s="450" t="s">
        <v>222</v>
      </c>
      <c r="X390" s="450" t="s">
        <v>1954</v>
      </c>
      <c r="Y390" s="452" t="s">
        <v>222</v>
      </c>
      <c r="Z390" s="452" t="s">
        <v>222</v>
      </c>
      <c r="AA390" s="450" t="s">
        <v>1955</v>
      </c>
    </row>
    <row r="391" spans="1:27" ht="20" hidden="1" customHeight="1" x14ac:dyDescent="0.3">
      <c r="A391" s="19">
        <v>527</v>
      </c>
      <c r="B391" s="19" t="s">
        <v>669</v>
      </c>
      <c r="C391" s="19" t="s">
        <v>198</v>
      </c>
      <c r="D391" s="449" t="s">
        <v>1956</v>
      </c>
      <c r="E391" s="450" t="s">
        <v>1957</v>
      </c>
      <c r="F391" s="450" t="s">
        <v>1958</v>
      </c>
      <c r="G391" s="450" t="s">
        <v>1160</v>
      </c>
      <c r="H391" s="450" t="s">
        <v>1959</v>
      </c>
      <c r="I391" s="450" t="s">
        <v>1960</v>
      </c>
      <c r="J391" s="450" t="s">
        <v>1961</v>
      </c>
      <c r="K391" s="450" t="s">
        <v>1962</v>
      </c>
      <c r="L391" s="450" t="s">
        <v>1135</v>
      </c>
      <c r="M391" s="450" t="s">
        <v>1963</v>
      </c>
      <c r="N391" s="450" t="s">
        <v>1964</v>
      </c>
      <c r="O391" s="450" t="s">
        <v>1109</v>
      </c>
      <c r="P391" s="450" t="s">
        <v>1109</v>
      </c>
      <c r="Q391" s="450" t="s">
        <v>1965</v>
      </c>
      <c r="R391" s="450" t="s">
        <v>1965</v>
      </c>
      <c r="S391" s="450" t="s">
        <v>1966</v>
      </c>
      <c r="T391" s="450" t="s">
        <v>1967</v>
      </c>
      <c r="U391" s="450" t="s">
        <v>1968</v>
      </c>
      <c r="V391" s="450" t="s">
        <v>1969</v>
      </c>
      <c r="W391" s="450" t="s">
        <v>1970</v>
      </c>
      <c r="X391" s="450" t="s">
        <v>1971</v>
      </c>
      <c r="Y391" s="450" t="s">
        <v>1972</v>
      </c>
      <c r="Z391" s="450" t="s">
        <v>1973</v>
      </c>
      <c r="AA391" s="450" t="s">
        <v>1974</v>
      </c>
    </row>
    <row r="392" spans="1:27" ht="20" hidden="1" customHeight="1" x14ac:dyDescent="0.3">
      <c r="A392" s="19">
        <v>129</v>
      </c>
      <c r="B392" s="19" t="s">
        <v>669</v>
      </c>
      <c r="C392" s="19" t="s">
        <v>201</v>
      </c>
      <c r="D392" s="449" t="s">
        <v>1975</v>
      </c>
      <c r="E392" s="450" t="s">
        <v>1976</v>
      </c>
      <c r="F392" s="450" t="s">
        <v>1977</v>
      </c>
      <c r="G392" s="450" t="s">
        <v>1978</v>
      </c>
      <c r="H392" s="450" t="s">
        <v>1979</v>
      </c>
      <c r="I392" s="450" t="s">
        <v>1980</v>
      </c>
      <c r="J392" s="450" t="s">
        <v>1109</v>
      </c>
      <c r="K392" s="450" t="s">
        <v>1126</v>
      </c>
      <c r="L392" s="450" t="s">
        <v>1135</v>
      </c>
      <c r="M392" s="450" t="s">
        <v>1150</v>
      </c>
      <c r="N392" s="450" t="s">
        <v>1981</v>
      </c>
      <c r="O392" s="450" t="s">
        <v>1109</v>
      </c>
      <c r="P392" s="450" t="s">
        <v>1109</v>
      </c>
      <c r="Q392" s="450" t="s">
        <v>1109</v>
      </c>
      <c r="R392" s="450" t="s">
        <v>1109</v>
      </c>
      <c r="S392" s="451" t="s">
        <v>1982</v>
      </c>
      <c r="T392" s="450" t="s">
        <v>1983</v>
      </c>
      <c r="U392" s="450" t="s">
        <v>1109</v>
      </c>
      <c r="V392" s="450" t="s">
        <v>1984</v>
      </c>
      <c r="W392" s="450" t="s">
        <v>1985</v>
      </c>
      <c r="X392" s="450" t="s">
        <v>1986</v>
      </c>
      <c r="Y392" s="450" t="s">
        <v>1972</v>
      </c>
      <c r="Z392" s="450" t="s">
        <v>1973</v>
      </c>
      <c r="AA392" s="450" t="s">
        <v>1987</v>
      </c>
    </row>
    <row r="393" spans="1:27" ht="20" hidden="1" customHeight="1" x14ac:dyDescent="0.3">
      <c r="A393" s="19">
        <v>194</v>
      </c>
      <c r="B393" s="19" t="s">
        <v>669</v>
      </c>
      <c r="C393" s="19" t="s">
        <v>206</v>
      </c>
      <c r="D393" s="449" t="s">
        <v>1940</v>
      </c>
      <c r="E393" s="450" t="s">
        <v>1125</v>
      </c>
      <c r="F393" s="450" t="s">
        <v>1916</v>
      </c>
      <c r="G393" s="450" t="s">
        <v>1160</v>
      </c>
      <c r="H393" s="450" t="s">
        <v>1199</v>
      </c>
      <c r="I393" s="450" t="s">
        <v>1197</v>
      </c>
      <c r="J393" s="450" t="s">
        <v>1109</v>
      </c>
      <c r="K393" s="450" t="s">
        <v>1126</v>
      </c>
      <c r="L393" s="450" t="s">
        <v>1135</v>
      </c>
      <c r="M393" s="450" t="s">
        <v>1150</v>
      </c>
      <c r="N393" s="450" t="s">
        <v>1109</v>
      </c>
      <c r="O393" s="450" t="s">
        <v>1109</v>
      </c>
      <c r="P393" s="450" t="s">
        <v>1109</v>
      </c>
      <c r="Q393" s="450" t="s">
        <v>1109</v>
      </c>
      <c r="R393" s="450" t="s">
        <v>1109</v>
      </c>
      <c r="S393" s="450" t="s">
        <v>1109</v>
      </c>
      <c r="T393" s="450" t="s">
        <v>1109</v>
      </c>
      <c r="U393" s="450" t="s">
        <v>1109</v>
      </c>
      <c r="V393" s="450" t="s">
        <v>1109</v>
      </c>
      <c r="W393" s="450" t="s">
        <v>1109</v>
      </c>
      <c r="X393" s="450" t="s">
        <v>1109</v>
      </c>
      <c r="Y393" s="450" t="s">
        <v>1972</v>
      </c>
      <c r="Z393" s="450" t="s">
        <v>1973</v>
      </c>
      <c r="AA393" s="450" t="s">
        <v>1134</v>
      </c>
    </row>
    <row r="394" spans="1:27" ht="20" hidden="1" customHeight="1" x14ac:dyDescent="0.3">
      <c r="A394" s="19">
        <v>1638</v>
      </c>
      <c r="B394" s="19" t="s">
        <v>669</v>
      </c>
      <c r="C394" s="19" t="s">
        <v>209</v>
      </c>
      <c r="D394" s="449" t="s">
        <v>1988</v>
      </c>
      <c r="E394" s="450" t="s">
        <v>1989</v>
      </c>
      <c r="F394" s="450" t="s">
        <v>1916</v>
      </c>
      <c r="G394" s="450" t="s">
        <v>1160</v>
      </c>
      <c r="H394" s="450" t="s">
        <v>1990</v>
      </c>
      <c r="I394" s="450" t="s">
        <v>1991</v>
      </c>
      <c r="J394" s="450" t="s">
        <v>1109</v>
      </c>
      <c r="K394" s="450" t="s">
        <v>1126</v>
      </c>
      <c r="L394" s="450" t="s">
        <v>1135</v>
      </c>
      <c r="M394" s="450" t="s">
        <v>1150</v>
      </c>
      <c r="N394" s="450" t="s">
        <v>1109</v>
      </c>
      <c r="O394" s="450" t="s">
        <v>1109</v>
      </c>
      <c r="P394" s="450" t="s">
        <v>1109</v>
      </c>
      <c r="Q394" s="450" t="s">
        <v>1109</v>
      </c>
      <c r="R394" s="450" t="s">
        <v>1109</v>
      </c>
      <c r="S394" s="451" t="s">
        <v>1992</v>
      </c>
      <c r="T394" s="450" t="s">
        <v>1993</v>
      </c>
      <c r="U394" s="450" t="s">
        <v>1109</v>
      </c>
      <c r="V394" s="450" t="s">
        <v>1994</v>
      </c>
      <c r="W394" s="450">
        <v>0</v>
      </c>
      <c r="X394" s="450" t="s">
        <v>1994</v>
      </c>
      <c r="Y394" s="450">
        <v>0</v>
      </c>
      <c r="Z394" s="450">
        <v>0</v>
      </c>
      <c r="AA394" s="450" t="s">
        <v>1995</v>
      </c>
    </row>
    <row r="395" spans="1:27" ht="20" hidden="1" customHeight="1" x14ac:dyDescent="0.3">
      <c r="A395" s="19">
        <v>462</v>
      </c>
      <c r="B395" s="19" t="s">
        <v>669</v>
      </c>
      <c r="C395" s="19" t="s">
        <v>216</v>
      </c>
      <c r="D395" s="449" t="s">
        <v>1996</v>
      </c>
      <c r="E395" s="450" t="s">
        <v>1997</v>
      </c>
      <c r="F395" s="450" t="s">
        <v>1998</v>
      </c>
      <c r="G395" s="450" t="s">
        <v>1999</v>
      </c>
      <c r="H395" s="450" t="s">
        <v>2000</v>
      </c>
      <c r="I395" s="450" t="s">
        <v>2001</v>
      </c>
      <c r="J395" s="450" t="s">
        <v>2002</v>
      </c>
      <c r="K395" s="450" t="s">
        <v>1126</v>
      </c>
      <c r="L395" s="450" t="s">
        <v>1135</v>
      </c>
      <c r="M395" s="450" t="s">
        <v>2003</v>
      </c>
      <c r="N395" s="450" t="s">
        <v>1109</v>
      </c>
      <c r="O395" s="450" t="s">
        <v>1109</v>
      </c>
      <c r="P395" s="450" t="s">
        <v>1109</v>
      </c>
      <c r="Q395" s="450" t="s">
        <v>1109</v>
      </c>
      <c r="R395" s="450" t="s">
        <v>1109</v>
      </c>
      <c r="S395" s="451" t="s">
        <v>2004</v>
      </c>
      <c r="T395" s="450" t="s">
        <v>2005</v>
      </c>
      <c r="U395" s="450" t="s">
        <v>1109</v>
      </c>
      <c r="V395" s="450" t="s">
        <v>2006</v>
      </c>
      <c r="W395" s="450">
        <v>0</v>
      </c>
      <c r="X395" s="450" t="s">
        <v>2006</v>
      </c>
      <c r="Y395" s="450">
        <v>0</v>
      </c>
      <c r="Z395" s="450">
        <v>0</v>
      </c>
      <c r="AA395" s="450" t="s">
        <v>2007</v>
      </c>
    </row>
    <row r="396" spans="1:27" ht="20" hidden="1" customHeight="1" x14ac:dyDescent="0.3">
      <c r="A396" s="19">
        <v>259</v>
      </c>
      <c r="B396" s="19" t="s">
        <v>669</v>
      </c>
      <c r="C396" s="19" t="s">
        <v>219</v>
      </c>
      <c r="D396" s="453" t="s">
        <v>2008</v>
      </c>
      <c r="E396" s="452" t="s">
        <v>2009</v>
      </c>
      <c r="F396" s="452" t="s">
        <v>2010</v>
      </c>
      <c r="G396" s="452" t="s">
        <v>222</v>
      </c>
      <c r="H396" s="452" t="s">
        <v>2011</v>
      </c>
      <c r="I396" s="450" t="s">
        <v>2012</v>
      </c>
      <c r="J396" s="452" t="s">
        <v>222</v>
      </c>
      <c r="K396" s="452" t="s">
        <v>222</v>
      </c>
      <c r="L396" s="452" t="s">
        <v>222</v>
      </c>
      <c r="M396" s="450" t="s">
        <v>1150</v>
      </c>
      <c r="N396" s="452" t="s">
        <v>222</v>
      </c>
      <c r="O396" s="452" t="s">
        <v>222</v>
      </c>
      <c r="P396" s="452" t="s">
        <v>222</v>
      </c>
      <c r="Q396" s="452" t="s">
        <v>222</v>
      </c>
      <c r="R396" s="450" t="s">
        <v>1109</v>
      </c>
      <c r="S396" s="450" t="s">
        <v>2013</v>
      </c>
      <c r="T396" s="452" t="s">
        <v>2014</v>
      </c>
      <c r="U396" s="452" t="s">
        <v>222</v>
      </c>
      <c r="V396" s="450" t="s">
        <v>2015</v>
      </c>
      <c r="W396" s="452" t="s">
        <v>2016</v>
      </c>
      <c r="X396" s="450" t="s">
        <v>2017</v>
      </c>
      <c r="Y396" s="450">
        <v>0</v>
      </c>
      <c r="Z396" s="450">
        <v>0</v>
      </c>
      <c r="AA396" s="450" t="s">
        <v>2018</v>
      </c>
    </row>
    <row r="397" spans="1:27" ht="20" hidden="1" customHeight="1" x14ac:dyDescent="0.3">
      <c r="A397" s="19">
        <v>2019</v>
      </c>
      <c r="B397" s="19" t="s">
        <v>669</v>
      </c>
      <c r="C397" s="19" t="s">
        <v>225</v>
      </c>
      <c r="D397" s="453" t="s">
        <v>2019</v>
      </c>
      <c r="E397" s="452" t="s">
        <v>2020</v>
      </c>
      <c r="F397" s="452" t="s">
        <v>222</v>
      </c>
      <c r="G397" s="452" t="s">
        <v>222</v>
      </c>
      <c r="H397" s="452" t="s">
        <v>222</v>
      </c>
      <c r="I397" s="450" t="s">
        <v>2021</v>
      </c>
      <c r="J397" s="452" t="s">
        <v>222</v>
      </c>
      <c r="K397" s="452" t="s">
        <v>222</v>
      </c>
      <c r="L397" s="452" t="s">
        <v>222</v>
      </c>
      <c r="M397" s="450" t="s">
        <v>1150</v>
      </c>
      <c r="N397" s="452" t="s">
        <v>222</v>
      </c>
      <c r="O397" s="452" t="s">
        <v>222</v>
      </c>
      <c r="P397" s="452" t="s">
        <v>222</v>
      </c>
      <c r="Q397" s="452" t="s">
        <v>222</v>
      </c>
      <c r="R397" s="450" t="s">
        <v>1109</v>
      </c>
      <c r="S397" s="451" t="s">
        <v>2022</v>
      </c>
      <c r="T397" s="452" t="s">
        <v>222</v>
      </c>
      <c r="U397" s="452" t="s">
        <v>222</v>
      </c>
      <c r="V397" s="451" t="s">
        <v>2022</v>
      </c>
      <c r="W397" s="450">
        <v>0</v>
      </c>
      <c r="X397" s="451" t="s">
        <v>2022</v>
      </c>
      <c r="Y397" s="450">
        <v>0</v>
      </c>
      <c r="Z397" s="450">
        <v>0</v>
      </c>
      <c r="AA397" s="451" t="s">
        <v>2023</v>
      </c>
    </row>
    <row r="398" spans="1:27" ht="20" hidden="1" customHeight="1" x14ac:dyDescent="0.3">
      <c r="A398" s="19">
        <v>2039</v>
      </c>
      <c r="B398" s="19" t="s">
        <v>687</v>
      </c>
      <c r="C398" s="19" t="s">
        <v>182</v>
      </c>
      <c r="D398" s="86" t="s">
        <v>2024</v>
      </c>
      <c r="E398" s="87" t="s">
        <v>2025</v>
      </c>
      <c r="F398" s="87" t="s">
        <v>1159</v>
      </c>
      <c r="G398" s="87" t="s">
        <v>1160</v>
      </c>
      <c r="H398" s="87" t="s">
        <v>716</v>
      </c>
      <c r="I398" s="87" t="s">
        <v>2026</v>
      </c>
      <c r="J398" s="87" t="s">
        <v>1109</v>
      </c>
      <c r="K398" s="87" t="s">
        <v>2027</v>
      </c>
      <c r="L398" s="87" t="s">
        <v>1135</v>
      </c>
      <c r="M398" s="87" t="s">
        <v>2027</v>
      </c>
      <c r="N398" s="87" t="s">
        <v>1109</v>
      </c>
      <c r="O398" s="87" t="s">
        <v>1109</v>
      </c>
      <c r="P398" s="87" t="s">
        <v>1109</v>
      </c>
      <c r="Q398" s="87" t="s">
        <v>1109</v>
      </c>
      <c r="R398" s="87" t="s">
        <v>1109</v>
      </c>
      <c r="S398" s="454" t="s">
        <v>2028</v>
      </c>
      <c r="T398" s="87" t="s">
        <v>264</v>
      </c>
      <c r="U398" s="87" t="s">
        <v>1109</v>
      </c>
      <c r="V398" s="455" t="s">
        <v>2028</v>
      </c>
      <c r="W398" s="87" t="s">
        <v>1705</v>
      </c>
      <c r="X398" s="87" t="s">
        <v>2029</v>
      </c>
      <c r="Y398" s="87" t="s">
        <v>1122</v>
      </c>
      <c r="Z398" s="87" t="s">
        <v>1122</v>
      </c>
      <c r="AA398" s="87" t="s">
        <v>2030</v>
      </c>
    </row>
    <row r="399" spans="1:27" ht="20" hidden="1" customHeight="1" x14ac:dyDescent="0.3">
      <c r="A399" s="19">
        <v>638</v>
      </c>
      <c r="B399" s="19" t="s">
        <v>687</v>
      </c>
      <c r="C399" s="19" t="s">
        <v>691</v>
      </c>
      <c r="D399" s="99" t="s">
        <v>2031</v>
      </c>
      <c r="E399" s="96" t="s">
        <v>2032</v>
      </c>
      <c r="F399" s="96" t="s">
        <v>1159</v>
      </c>
      <c r="G399" s="96" t="s">
        <v>2033</v>
      </c>
      <c r="H399" s="96" t="s">
        <v>2034</v>
      </c>
      <c r="I399" s="96" t="s">
        <v>2035</v>
      </c>
      <c r="J399" s="96" t="s">
        <v>1109</v>
      </c>
      <c r="K399" s="96" t="s">
        <v>1126</v>
      </c>
      <c r="L399" s="96" t="s">
        <v>1135</v>
      </c>
      <c r="M399" s="96" t="s">
        <v>1150</v>
      </c>
      <c r="N399" s="96" t="s">
        <v>1109</v>
      </c>
      <c r="O399" s="96" t="s">
        <v>1109</v>
      </c>
      <c r="P399" s="96" t="s">
        <v>1109</v>
      </c>
      <c r="Q399" s="96" t="s">
        <v>1109</v>
      </c>
      <c r="R399" s="96" t="s">
        <v>1109</v>
      </c>
      <c r="S399" s="456" t="s">
        <v>2036</v>
      </c>
      <c r="T399" s="96" t="s">
        <v>264</v>
      </c>
      <c r="U399" s="96" t="s">
        <v>1109</v>
      </c>
      <c r="V399" s="457" t="s">
        <v>2036</v>
      </c>
      <c r="W399" s="96" t="s">
        <v>1109</v>
      </c>
      <c r="X399" s="457" t="s">
        <v>2036</v>
      </c>
      <c r="Y399" s="96" t="s">
        <v>1122</v>
      </c>
      <c r="Z399" s="96" t="s">
        <v>1122</v>
      </c>
      <c r="AA399" s="96" t="s">
        <v>1122</v>
      </c>
    </row>
    <row r="400" spans="1:27" ht="20" hidden="1" customHeight="1" x14ac:dyDescent="0.3">
      <c r="A400" s="19">
        <v>390</v>
      </c>
      <c r="B400" s="19" t="s">
        <v>687</v>
      </c>
      <c r="C400" s="19" t="s">
        <v>188</v>
      </c>
      <c r="D400" s="99" t="s">
        <v>2037</v>
      </c>
      <c r="E400" s="96" t="s">
        <v>2038</v>
      </c>
      <c r="F400" s="96" t="s">
        <v>2039</v>
      </c>
      <c r="G400" s="96" t="s">
        <v>2040</v>
      </c>
      <c r="H400" s="96" t="s">
        <v>694</v>
      </c>
      <c r="I400" s="96" t="s">
        <v>2041</v>
      </c>
      <c r="J400" s="96" t="s">
        <v>2042</v>
      </c>
      <c r="K400" s="96" t="s">
        <v>1126</v>
      </c>
      <c r="L400" s="96" t="s">
        <v>1135</v>
      </c>
      <c r="M400" s="96" t="s">
        <v>2042</v>
      </c>
      <c r="N400" s="96" t="s">
        <v>2043</v>
      </c>
      <c r="O400" s="96" t="s">
        <v>1109</v>
      </c>
      <c r="P400" s="96" t="s">
        <v>1109</v>
      </c>
      <c r="Q400" s="96" t="s">
        <v>1109</v>
      </c>
      <c r="R400" s="96" t="s">
        <v>1109</v>
      </c>
      <c r="S400" s="456" t="s">
        <v>2044</v>
      </c>
      <c r="T400" s="96" t="s">
        <v>264</v>
      </c>
      <c r="U400" s="96" t="s">
        <v>2045</v>
      </c>
      <c r="V400" s="457" t="s">
        <v>2046</v>
      </c>
      <c r="W400" s="96" t="s">
        <v>2047</v>
      </c>
      <c r="X400" s="96" t="s">
        <v>2048</v>
      </c>
      <c r="Y400" s="96" t="s">
        <v>2049</v>
      </c>
      <c r="Z400" s="96" t="s">
        <v>1122</v>
      </c>
      <c r="AA400" s="96" t="s">
        <v>2050</v>
      </c>
    </row>
    <row r="401" spans="1:27" ht="20" hidden="1" customHeight="1" x14ac:dyDescent="0.3">
      <c r="A401" s="19">
        <v>325</v>
      </c>
      <c r="B401" s="19" t="s">
        <v>687</v>
      </c>
      <c r="C401" s="19" t="s">
        <v>191</v>
      </c>
      <c r="D401" s="99" t="s">
        <v>2051</v>
      </c>
      <c r="E401" s="96" t="s">
        <v>2052</v>
      </c>
      <c r="F401" s="96" t="s">
        <v>2053</v>
      </c>
      <c r="G401" s="96" t="s">
        <v>1160</v>
      </c>
      <c r="H401" s="96" t="s">
        <v>1199</v>
      </c>
      <c r="I401" s="96" t="s">
        <v>2054</v>
      </c>
      <c r="J401" s="96" t="s">
        <v>1109</v>
      </c>
      <c r="K401" s="96" t="s">
        <v>1126</v>
      </c>
      <c r="L401" s="96" t="s">
        <v>1135</v>
      </c>
      <c r="M401" s="96" t="s">
        <v>1150</v>
      </c>
      <c r="N401" s="96" t="s">
        <v>2055</v>
      </c>
      <c r="O401" s="96" t="s">
        <v>1109</v>
      </c>
      <c r="P401" s="96" t="s">
        <v>1109</v>
      </c>
      <c r="Q401" s="96" t="s">
        <v>1109</v>
      </c>
      <c r="R401" s="96" t="s">
        <v>1109</v>
      </c>
      <c r="S401" s="456" t="s">
        <v>2056</v>
      </c>
      <c r="T401" s="96" t="s">
        <v>264</v>
      </c>
      <c r="U401" s="96" t="s">
        <v>2057</v>
      </c>
      <c r="V401" s="457" t="s">
        <v>2058</v>
      </c>
      <c r="W401" s="96" t="s">
        <v>2059</v>
      </c>
      <c r="X401" s="457" t="s">
        <v>2060</v>
      </c>
      <c r="Y401" s="96" t="s">
        <v>1122</v>
      </c>
      <c r="Z401" s="96" t="s">
        <v>1122</v>
      </c>
      <c r="AA401" s="96" t="s">
        <v>1122</v>
      </c>
    </row>
    <row r="402" spans="1:27" ht="20" hidden="1" customHeight="1" x14ac:dyDescent="0.3">
      <c r="A402" s="19">
        <v>637</v>
      </c>
      <c r="B402" s="19" t="s">
        <v>687</v>
      </c>
      <c r="C402" s="19" t="s">
        <v>696</v>
      </c>
      <c r="D402" s="99" t="s">
        <v>2031</v>
      </c>
      <c r="E402" s="96" t="s">
        <v>2061</v>
      </c>
      <c r="F402" s="96" t="s">
        <v>1159</v>
      </c>
      <c r="G402" s="96" t="s">
        <v>1160</v>
      </c>
      <c r="H402" s="96" t="s">
        <v>1199</v>
      </c>
      <c r="I402" s="96" t="s">
        <v>2061</v>
      </c>
      <c r="J402" s="96" t="s">
        <v>1109</v>
      </c>
      <c r="K402" s="96" t="s">
        <v>1126</v>
      </c>
      <c r="L402" s="96" t="s">
        <v>1135</v>
      </c>
      <c r="M402" s="96" t="s">
        <v>1150</v>
      </c>
      <c r="N402" s="96" t="s">
        <v>1109</v>
      </c>
      <c r="O402" s="96" t="s">
        <v>1109</v>
      </c>
      <c r="P402" s="96" t="s">
        <v>1109</v>
      </c>
      <c r="Q402" s="96" t="s">
        <v>1109</v>
      </c>
      <c r="R402" s="96" t="s">
        <v>1109</v>
      </c>
      <c r="S402" s="458" t="s">
        <v>2062</v>
      </c>
      <c r="T402" s="96" t="s">
        <v>2063</v>
      </c>
      <c r="U402" s="96" t="s">
        <v>1109</v>
      </c>
      <c r="V402" s="96" t="s">
        <v>2064</v>
      </c>
      <c r="W402" s="96" t="s">
        <v>1109</v>
      </c>
      <c r="X402" s="96" t="s">
        <v>2064</v>
      </c>
      <c r="Y402" s="96" t="s">
        <v>1122</v>
      </c>
      <c r="Z402" s="96" t="s">
        <v>1122</v>
      </c>
      <c r="AA402" s="96" t="s">
        <v>2065</v>
      </c>
    </row>
    <row r="403" spans="1:27" ht="20" hidden="1" customHeight="1" x14ac:dyDescent="0.3">
      <c r="A403" s="19">
        <v>764</v>
      </c>
      <c r="B403" s="19" t="s">
        <v>687</v>
      </c>
      <c r="C403" s="19" t="s">
        <v>697</v>
      </c>
      <c r="D403" s="99" t="s">
        <v>2066</v>
      </c>
      <c r="E403" s="96" t="s">
        <v>2067</v>
      </c>
      <c r="F403" s="96" t="s">
        <v>710</v>
      </c>
      <c r="G403" s="96" t="s">
        <v>1160</v>
      </c>
      <c r="H403" s="96" t="s">
        <v>698</v>
      </c>
      <c r="I403" s="96" t="s">
        <v>2068</v>
      </c>
      <c r="J403" s="96" t="s">
        <v>1109</v>
      </c>
      <c r="K403" s="96" t="s">
        <v>1126</v>
      </c>
      <c r="L403" s="96" t="s">
        <v>1135</v>
      </c>
      <c r="M403" s="96" t="s">
        <v>1150</v>
      </c>
      <c r="N403" s="96" t="s">
        <v>1109</v>
      </c>
      <c r="O403" s="96" t="s">
        <v>1109</v>
      </c>
      <c r="P403" s="96" t="s">
        <v>1109</v>
      </c>
      <c r="Q403" s="96" t="s">
        <v>1109</v>
      </c>
      <c r="R403" s="96" t="s">
        <v>1109</v>
      </c>
      <c r="S403" s="456" t="s">
        <v>2069</v>
      </c>
      <c r="T403" s="96" t="s">
        <v>264</v>
      </c>
      <c r="U403" s="96" t="s">
        <v>2070</v>
      </c>
      <c r="V403" s="457" t="s">
        <v>2071</v>
      </c>
      <c r="W403" s="96" t="s">
        <v>1109</v>
      </c>
      <c r="X403" s="457" t="s">
        <v>2071</v>
      </c>
      <c r="Y403" s="96" t="s">
        <v>1122</v>
      </c>
      <c r="Z403" s="96" t="s">
        <v>1122</v>
      </c>
      <c r="AA403" s="96" t="s">
        <v>1122</v>
      </c>
    </row>
    <row r="404" spans="1:27" ht="20" hidden="1" customHeight="1" x14ac:dyDescent="0.3">
      <c r="A404" s="19">
        <v>528</v>
      </c>
      <c r="B404" s="19" t="s">
        <v>687</v>
      </c>
      <c r="C404" s="19" t="s">
        <v>198</v>
      </c>
      <c r="D404" s="99" t="s">
        <v>2072</v>
      </c>
      <c r="E404" s="96" t="s">
        <v>2073</v>
      </c>
      <c r="F404" s="96" t="s">
        <v>2074</v>
      </c>
      <c r="G404" s="96" t="s">
        <v>1160</v>
      </c>
      <c r="H404" s="96" t="s">
        <v>700</v>
      </c>
      <c r="I404" s="96" t="s">
        <v>2075</v>
      </c>
      <c r="J404" s="96" t="s">
        <v>1109</v>
      </c>
      <c r="K404" s="96" t="s">
        <v>1126</v>
      </c>
      <c r="L404" s="96" t="s">
        <v>1135</v>
      </c>
      <c r="M404" s="96" t="s">
        <v>1150</v>
      </c>
      <c r="N404" s="96" t="s">
        <v>1109</v>
      </c>
      <c r="O404" s="96" t="s">
        <v>1109</v>
      </c>
      <c r="P404" s="96" t="s">
        <v>1109</v>
      </c>
      <c r="Q404" s="96" t="s">
        <v>1109</v>
      </c>
      <c r="R404" s="96" t="s">
        <v>1109</v>
      </c>
      <c r="S404" s="456" t="s">
        <v>2076</v>
      </c>
      <c r="T404" s="96" t="s">
        <v>264</v>
      </c>
      <c r="U404" s="96" t="s">
        <v>2077</v>
      </c>
      <c r="V404" s="457" t="s">
        <v>2078</v>
      </c>
      <c r="W404" s="96" t="s">
        <v>1109</v>
      </c>
      <c r="X404" s="457" t="s">
        <v>2078</v>
      </c>
      <c r="Y404" s="96" t="s">
        <v>1122</v>
      </c>
      <c r="Z404" s="96" t="s">
        <v>1122</v>
      </c>
      <c r="AA404" s="96" t="s">
        <v>1122</v>
      </c>
    </row>
    <row r="405" spans="1:27" ht="20" hidden="1" customHeight="1" x14ac:dyDescent="0.3">
      <c r="A405" s="19">
        <v>130</v>
      </c>
      <c r="B405" s="19" t="s">
        <v>687</v>
      </c>
      <c r="C405" s="19" t="s">
        <v>201</v>
      </c>
      <c r="D405" s="99" t="s">
        <v>2079</v>
      </c>
      <c r="E405" s="96" t="s">
        <v>2080</v>
      </c>
      <c r="F405" s="96" t="s">
        <v>2081</v>
      </c>
      <c r="G405" s="96" t="s">
        <v>2082</v>
      </c>
      <c r="H405" s="96" t="s">
        <v>702</v>
      </c>
      <c r="I405" s="96" t="s">
        <v>2083</v>
      </c>
      <c r="J405" s="96" t="s">
        <v>1109</v>
      </c>
      <c r="K405" s="96" t="s">
        <v>1126</v>
      </c>
      <c r="L405" s="96" t="s">
        <v>1135</v>
      </c>
      <c r="M405" s="96" t="s">
        <v>1150</v>
      </c>
      <c r="N405" s="96" t="s">
        <v>2084</v>
      </c>
      <c r="O405" s="96" t="s">
        <v>1109</v>
      </c>
      <c r="P405" s="96" t="s">
        <v>1109</v>
      </c>
      <c r="Q405" s="96" t="s">
        <v>1109</v>
      </c>
      <c r="R405" s="96" t="s">
        <v>1109</v>
      </c>
      <c r="S405" s="458" t="s">
        <v>2085</v>
      </c>
      <c r="T405" s="96" t="s">
        <v>2086</v>
      </c>
      <c r="U405" s="96" t="s">
        <v>2087</v>
      </c>
      <c r="V405" s="457" t="s">
        <v>2088</v>
      </c>
      <c r="W405" s="96" t="s">
        <v>2089</v>
      </c>
      <c r="X405" s="457" t="s">
        <v>2090</v>
      </c>
      <c r="Y405" s="96" t="s">
        <v>1122</v>
      </c>
      <c r="Z405" s="96" t="s">
        <v>1122</v>
      </c>
      <c r="AA405" s="96" t="s">
        <v>1122</v>
      </c>
    </row>
    <row r="406" spans="1:27" ht="20" hidden="1" customHeight="1" x14ac:dyDescent="0.3">
      <c r="A406" s="19">
        <v>639</v>
      </c>
      <c r="B406" s="19" t="s">
        <v>687</v>
      </c>
      <c r="C406" s="19" t="s">
        <v>704</v>
      </c>
      <c r="D406" s="99" t="s">
        <v>2031</v>
      </c>
      <c r="E406" s="96" t="s">
        <v>2091</v>
      </c>
      <c r="F406" s="96" t="s">
        <v>1159</v>
      </c>
      <c r="G406" s="96" t="s">
        <v>2092</v>
      </c>
      <c r="H406" s="96" t="s">
        <v>705</v>
      </c>
      <c r="I406" s="96" t="s">
        <v>2093</v>
      </c>
      <c r="J406" s="96" t="s">
        <v>1109</v>
      </c>
      <c r="K406" s="96" t="s">
        <v>1126</v>
      </c>
      <c r="L406" s="96" t="s">
        <v>1135</v>
      </c>
      <c r="M406" s="96" t="s">
        <v>1150</v>
      </c>
      <c r="N406" s="96" t="s">
        <v>1109</v>
      </c>
      <c r="O406" s="96" t="s">
        <v>1109</v>
      </c>
      <c r="P406" s="96" t="s">
        <v>1109</v>
      </c>
      <c r="Q406" s="96" t="s">
        <v>1109</v>
      </c>
      <c r="R406" s="96" t="s">
        <v>1109</v>
      </c>
      <c r="S406" s="456" t="s">
        <v>2094</v>
      </c>
      <c r="T406" s="96" t="s">
        <v>264</v>
      </c>
      <c r="U406" s="96" t="s">
        <v>2095</v>
      </c>
      <c r="V406" s="457" t="s">
        <v>2096</v>
      </c>
      <c r="W406" s="96" t="s">
        <v>1109</v>
      </c>
      <c r="X406" s="457" t="s">
        <v>2096</v>
      </c>
      <c r="Y406" s="96" t="s">
        <v>1122</v>
      </c>
      <c r="Z406" s="96" t="s">
        <v>1122</v>
      </c>
      <c r="AA406" s="96" t="s">
        <v>1122</v>
      </c>
    </row>
    <row r="407" spans="1:27" ht="20" hidden="1" customHeight="1" x14ac:dyDescent="0.3">
      <c r="A407" s="19">
        <v>195</v>
      </c>
      <c r="B407" s="19" t="s">
        <v>687</v>
      </c>
      <c r="C407" s="19" t="s">
        <v>206</v>
      </c>
      <c r="D407" s="99" t="s">
        <v>2097</v>
      </c>
      <c r="E407" s="96" t="s">
        <v>2098</v>
      </c>
      <c r="F407" s="96" t="s">
        <v>2099</v>
      </c>
      <c r="G407" s="96" t="s">
        <v>1160</v>
      </c>
      <c r="H407" s="96" t="s">
        <v>707</v>
      </c>
      <c r="I407" s="96" t="s">
        <v>2100</v>
      </c>
      <c r="J407" s="96" t="s">
        <v>1109</v>
      </c>
      <c r="K407" s="96" t="s">
        <v>1126</v>
      </c>
      <c r="L407" s="96" t="s">
        <v>1135</v>
      </c>
      <c r="M407" s="96" t="s">
        <v>1150</v>
      </c>
      <c r="N407" s="457" t="s">
        <v>2101</v>
      </c>
      <c r="O407" s="96" t="s">
        <v>1109</v>
      </c>
      <c r="P407" s="96" t="s">
        <v>1109</v>
      </c>
      <c r="Q407" s="96" t="s">
        <v>1109</v>
      </c>
      <c r="R407" s="96" t="s">
        <v>1109</v>
      </c>
      <c r="S407" s="458" t="s">
        <v>2102</v>
      </c>
      <c r="T407" s="96" t="s">
        <v>2103</v>
      </c>
      <c r="U407" s="96" t="s">
        <v>2104</v>
      </c>
      <c r="V407" s="96" t="s">
        <v>2105</v>
      </c>
      <c r="W407" s="96" t="s">
        <v>2106</v>
      </c>
      <c r="X407" s="96" t="s">
        <v>2107</v>
      </c>
      <c r="Y407" s="96" t="s">
        <v>1122</v>
      </c>
      <c r="Z407" s="96" t="s">
        <v>1122</v>
      </c>
      <c r="AA407" s="96" t="s">
        <v>2108</v>
      </c>
    </row>
    <row r="408" spans="1:27" ht="20" hidden="1" customHeight="1" x14ac:dyDescent="0.3">
      <c r="A408" s="19">
        <v>1379</v>
      </c>
      <c r="B408" s="19" t="s">
        <v>687</v>
      </c>
      <c r="C408" s="19" t="s">
        <v>209</v>
      </c>
      <c r="D408" s="99" t="s">
        <v>2109</v>
      </c>
      <c r="E408" s="96" t="s">
        <v>2110</v>
      </c>
      <c r="F408" s="96" t="s">
        <v>1159</v>
      </c>
      <c r="G408" s="96" t="s">
        <v>2111</v>
      </c>
      <c r="H408" s="96" t="s">
        <v>709</v>
      </c>
      <c r="I408" s="96" t="s">
        <v>2112</v>
      </c>
      <c r="J408" s="96" t="s">
        <v>2113</v>
      </c>
      <c r="K408" s="96" t="s">
        <v>1126</v>
      </c>
      <c r="L408" s="96" t="s">
        <v>1135</v>
      </c>
      <c r="M408" s="96" t="s">
        <v>2113</v>
      </c>
      <c r="N408" s="96" t="s">
        <v>1109</v>
      </c>
      <c r="O408" s="96" t="s">
        <v>1109</v>
      </c>
      <c r="P408" s="96" t="s">
        <v>1109</v>
      </c>
      <c r="Q408" s="96" t="s">
        <v>1109</v>
      </c>
      <c r="R408" s="96" t="s">
        <v>1109</v>
      </c>
      <c r="S408" s="456" t="s">
        <v>2114</v>
      </c>
      <c r="T408" s="96" t="s">
        <v>264</v>
      </c>
      <c r="U408" s="96" t="s">
        <v>1109</v>
      </c>
      <c r="V408" s="457" t="s">
        <v>2114</v>
      </c>
      <c r="W408" s="96" t="s">
        <v>1782</v>
      </c>
      <c r="X408" s="96" t="s">
        <v>222</v>
      </c>
      <c r="Y408" s="96" t="s">
        <v>1122</v>
      </c>
      <c r="Z408" s="96" t="s">
        <v>1122</v>
      </c>
      <c r="AA408" s="96" t="s">
        <v>1122</v>
      </c>
    </row>
    <row r="409" spans="1:27" ht="20" hidden="1" customHeight="1" x14ac:dyDescent="0.3">
      <c r="A409" s="19">
        <v>463</v>
      </c>
      <c r="B409" s="19" t="s">
        <v>687</v>
      </c>
      <c r="C409" s="19" t="s">
        <v>216</v>
      </c>
      <c r="D409" s="99" t="s">
        <v>2115</v>
      </c>
      <c r="E409" s="96" t="s">
        <v>2116</v>
      </c>
      <c r="F409" s="96" t="s">
        <v>2117</v>
      </c>
      <c r="G409" s="96" t="s">
        <v>1160</v>
      </c>
      <c r="H409" s="96" t="s">
        <v>711</v>
      </c>
      <c r="I409" s="96" t="s">
        <v>2118</v>
      </c>
      <c r="J409" s="96" t="s">
        <v>2119</v>
      </c>
      <c r="K409" s="96" t="s">
        <v>1126</v>
      </c>
      <c r="L409" s="96" t="s">
        <v>1135</v>
      </c>
      <c r="M409" s="96" t="s">
        <v>2119</v>
      </c>
      <c r="N409" s="96" t="s">
        <v>1109</v>
      </c>
      <c r="O409" s="96" t="s">
        <v>1109</v>
      </c>
      <c r="P409" s="96" t="s">
        <v>1109</v>
      </c>
      <c r="Q409" s="96" t="s">
        <v>1109</v>
      </c>
      <c r="R409" s="96" t="s">
        <v>1109</v>
      </c>
      <c r="S409" s="458" t="s">
        <v>2120</v>
      </c>
      <c r="T409" s="96" t="s">
        <v>264</v>
      </c>
      <c r="U409" s="96" t="s">
        <v>2121</v>
      </c>
      <c r="V409" s="96" t="s">
        <v>2122</v>
      </c>
      <c r="W409" s="96" t="s">
        <v>1109</v>
      </c>
      <c r="X409" s="96" t="s">
        <v>2122</v>
      </c>
      <c r="Y409" s="96" t="s">
        <v>1122</v>
      </c>
      <c r="Z409" s="96" t="s">
        <v>1122</v>
      </c>
      <c r="AA409" s="96" t="s">
        <v>2123</v>
      </c>
    </row>
    <row r="410" spans="1:27" ht="20" hidden="1" customHeight="1" x14ac:dyDescent="0.3">
      <c r="A410" s="19">
        <v>260</v>
      </c>
      <c r="B410" s="19" t="s">
        <v>687</v>
      </c>
      <c r="C410" s="19" t="s">
        <v>219</v>
      </c>
      <c r="D410" s="99" t="s">
        <v>2124</v>
      </c>
      <c r="E410" s="96" t="s">
        <v>2125</v>
      </c>
      <c r="F410" s="96" t="s">
        <v>2126</v>
      </c>
      <c r="G410" s="96" t="s">
        <v>1160</v>
      </c>
      <c r="H410" s="96" t="s">
        <v>713</v>
      </c>
      <c r="I410" s="96" t="s">
        <v>2127</v>
      </c>
      <c r="J410" s="96" t="s">
        <v>1109</v>
      </c>
      <c r="K410" s="96" t="s">
        <v>1126</v>
      </c>
      <c r="L410" s="96" t="s">
        <v>1135</v>
      </c>
      <c r="M410" s="96" t="s">
        <v>1150</v>
      </c>
      <c r="N410" s="96" t="s">
        <v>1109</v>
      </c>
      <c r="O410" s="96" t="s">
        <v>1109</v>
      </c>
      <c r="P410" s="96" t="s">
        <v>1109</v>
      </c>
      <c r="Q410" s="96" t="s">
        <v>1109</v>
      </c>
      <c r="R410" s="96" t="s">
        <v>1109</v>
      </c>
      <c r="S410" s="456" t="s">
        <v>2128</v>
      </c>
      <c r="T410" s="96" t="s">
        <v>2129</v>
      </c>
      <c r="U410" s="96" t="s">
        <v>2130</v>
      </c>
      <c r="V410" s="457" t="s">
        <v>2131</v>
      </c>
      <c r="W410" s="96" t="s">
        <v>1109</v>
      </c>
      <c r="X410" s="457" t="s">
        <v>2131</v>
      </c>
      <c r="Y410" s="96" t="s">
        <v>1122</v>
      </c>
      <c r="Z410" s="96" t="s">
        <v>1122</v>
      </c>
      <c r="AA410" s="96" t="s">
        <v>1122</v>
      </c>
    </row>
    <row r="411" spans="1:27" ht="20" hidden="1" customHeight="1" x14ac:dyDescent="0.3">
      <c r="A411" s="19">
        <v>633</v>
      </c>
      <c r="B411" s="19" t="s">
        <v>687</v>
      </c>
      <c r="C411" s="19" t="s">
        <v>715</v>
      </c>
      <c r="D411" s="99" t="s">
        <v>2132</v>
      </c>
      <c r="E411" s="96" t="s">
        <v>2133</v>
      </c>
      <c r="F411" s="96" t="s">
        <v>1159</v>
      </c>
      <c r="G411" s="96" t="s">
        <v>1160</v>
      </c>
      <c r="H411" s="96" t="s">
        <v>1199</v>
      </c>
      <c r="I411" s="96" t="s">
        <v>2133</v>
      </c>
      <c r="J411" s="96" t="s">
        <v>1109</v>
      </c>
      <c r="K411" s="96" t="s">
        <v>1126</v>
      </c>
      <c r="L411" s="96" t="s">
        <v>1135</v>
      </c>
      <c r="M411" s="96" t="s">
        <v>1150</v>
      </c>
      <c r="N411" s="96" t="s">
        <v>1109</v>
      </c>
      <c r="O411" s="96" t="s">
        <v>1109</v>
      </c>
      <c r="P411" s="96" t="s">
        <v>1109</v>
      </c>
      <c r="Q411" s="96" t="s">
        <v>1109</v>
      </c>
      <c r="R411" s="96" t="s">
        <v>1109</v>
      </c>
      <c r="S411" s="458" t="s">
        <v>2134</v>
      </c>
      <c r="T411" s="96" t="s">
        <v>2135</v>
      </c>
      <c r="U411" s="96" t="s">
        <v>1109</v>
      </c>
      <c r="V411" s="96" t="s">
        <v>2136</v>
      </c>
      <c r="W411" s="96" t="s">
        <v>1109</v>
      </c>
      <c r="X411" s="96" t="s">
        <v>2136</v>
      </c>
      <c r="Y411" s="96" t="s">
        <v>1122</v>
      </c>
      <c r="Z411" s="96" t="s">
        <v>1122</v>
      </c>
      <c r="AA411" s="96" t="s">
        <v>2137</v>
      </c>
    </row>
    <row r="412" spans="1:27" ht="20" hidden="1" customHeight="1" x14ac:dyDescent="0.3">
      <c r="A412" s="19">
        <v>2020</v>
      </c>
      <c r="B412" s="19" t="s">
        <v>687</v>
      </c>
      <c r="C412" s="19" t="s">
        <v>225</v>
      </c>
      <c r="D412" s="99" t="s">
        <v>2024</v>
      </c>
      <c r="E412" s="96" t="s">
        <v>2138</v>
      </c>
      <c r="F412" s="96" t="s">
        <v>1159</v>
      </c>
      <c r="G412" s="96" t="s">
        <v>1160</v>
      </c>
      <c r="H412" s="96" t="s">
        <v>689</v>
      </c>
      <c r="I412" s="96" t="s">
        <v>2139</v>
      </c>
      <c r="J412" s="96" t="s">
        <v>1109</v>
      </c>
      <c r="K412" s="96" t="s">
        <v>1126</v>
      </c>
      <c r="L412" s="96" t="s">
        <v>1135</v>
      </c>
      <c r="M412" s="96" t="s">
        <v>1150</v>
      </c>
      <c r="N412" s="96" t="s">
        <v>1109</v>
      </c>
      <c r="O412" s="96" t="s">
        <v>1109</v>
      </c>
      <c r="P412" s="96" t="s">
        <v>1109</v>
      </c>
      <c r="Q412" s="96" t="s">
        <v>1109</v>
      </c>
      <c r="R412" s="96" t="s">
        <v>1109</v>
      </c>
      <c r="S412" s="456" t="s">
        <v>2140</v>
      </c>
      <c r="T412" s="96" t="s">
        <v>2141</v>
      </c>
      <c r="U412" s="96" t="s">
        <v>1109</v>
      </c>
      <c r="V412" s="96" t="s">
        <v>2142</v>
      </c>
      <c r="W412" s="96" t="s">
        <v>1109</v>
      </c>
      <c r="X412" s="96" t="s">
        <v>2142</v>
      </c>
      <c r="Y412" s="96" t="s">
        <v>1122</v>
      </c>
      <c r="Z412" s="96" t="s">
        <v>1122</v>
      </c>
      <c r="AA412" s="96" t="s">
        <v>2143</v>
      </c>
    </row>
    <row r="413" spans="1:27" ht="20" customHeight="1" x14ac:dyDescent="0.3">
      <c r="S413" s="342"/>
    </row>
    <row r="414" spans="1:27" ht="20" customHeight="1" x14ac:dyDescent="0.3">
      <c r="S414" s="342"/>
    </row>
    <row r="415" spans="1:27" ht="20" customHeight="1" x14ac:dyDescent="0.3">
      <c r="S415" s="342"/>
    </row>
    <row r="416" spans="1:27" ht="20" customHeight="1" x14ac:dyDescent="0.3">
      <c r="S416" s="342"/>
    </row>
  </sheetData>
  <autoFilter ref="A8:AA412" xr:uid="{00000000-0009-0000-0000-000003000000}">
    <filterColumn colId="1">
      <filters>
        <filter val="CEN y CDE´s"/>
      </filters>
    </filterColumn>
    <filterColumn colId="2">
      <filters>
        <filter val="PARTIDO ACCIÓN NACIONAL"/>
      </filters>
    </filterColumn>
  </autoFilter>
  <mergeCells count="24">
    <mergeCell ref="A6:A7"/>
    <mergeCell ref="B6:B7"/>
    <mergeCell ref="C6:C7"/>
    <mergeCell ref="D6:D7"/>
    <mergeCell ref="B1:D1"/>
    <mergeCell ref="B2:D2"/>
    <mergeCell ref="B3:D3"/>
    <mergeCell ref="B4:D4"/>
    <mergeCell ref="B5:D5"/>
    <mergeCell ref="E6:I6"/>
    <mergeCell ref="J6:M6"/>
    <mergeCell ref="N6:N7"/>
    <mergeCell ref="O6:R6"/>
    <mergeCell ref="S6:S7"/>
    <mergeCell ref="Y6:Y7"/>
    <mergeCell ref="Z6:Z7"/>
    <mergeCell ref="AA6:AA7"/>
    <mergeCell ref="Y5:AA5"/>
    <mergeCell ref="T5:U5"/>
    <mergeCell ref="T6:T7"/>
    <mergeCell ref="U6:U7"/>
    <mergeCell ref="V6:V7"/>
    <mergeCell ref="W6:W7"/>
    <mergeCell ref="X6:X7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H412"/>
  <sheetViews>
    <sheetView zoomScale="55" zoomScaleNormal="55" workbookViewId="0">
      <selection activeCell="W418" sqref="W418"/>
    </sheetView>
  </sheetViews>
  <sheetFormatPr baseColWidth="10" defaultColWidth="11.453125" defaultRowHeight="20" customHeight="1" x14ac:dyDescent="0.3"/>
  <cols>
    <col min="1" max="1" width="14.453125" style="6" bestFit="1" customWidth="1"/>
    <col min="2" max="2" width="20" style="6" bestFit="1" customWidth="1"/>
    <col min="3" max="3" width="39.08984375" style="1" bestFit="1" customWidth="1"/>
    <col min="4" max="8" width="32" style="7" customWidth="1"/>
    <col min="9" max="16384" width="11.453125" style="14"/>
  </cols>
  <sheetData>
    <row r="1" spans="1:8" s="10" customFormat="1" ht="20" customHeight="1" x14ac:dyDescent="0.35">
      <c r="B1" s="491" t="s">
        <v>165</v>
      </c>
      <c r="C1" s="491"/>
      <c r="D1" s="491"/>
      <c r="E1" s="491"/>
      <c r="F1" s="491"/>
      <c r="G1" s="491"/>
      <c r="H1" s="491"/>
    </row>
    <row r="2" spans="1:8" s="10" customFormat="1" ht="20" customHeight="1" x14ac:dyDescent="0.35">
      <c r="B2" s="491" t="s">
        <v>1</v>
      </c>
      <c r="C2" s="491"/>
      <c r="D2" s="491"/>
      <c r="E2" s="491"/>
      <c r="F2" s="491"/>
      <c r="G2" s="491"/>
      <c r="H2" s="491"/>
    </row>
    <row r="3" spans="1:8" s="10" customFormat="1" ht="20" customHeight="1" x14ac:dyDescent="0.35">
      <c r="B3" s="491" t="s">
        <v>166</v>
      </c>
      <c r="C3" s="491"/>
      <c r="D3" s="491"/>
      <c r="E3" s="491"/>
      <c r="F3" s="491"/>
      <c r="G3" s="491"/>
      <c r="H3" s="491"/>
    </row>
    <row r="4" spans="1:8" s="10" customFormat="1" ht="20" customHeight="1" x14ac:dyDescent="0.35">
      <c r="B4" s="491" t="s">
        <v>2144</v>
      </c>
      <c r="C4" s="491"/>
      <c r="D4" s="491"/>
      <c r="E4" s="491"/>
      <c r="F4" s="491"/>
      <c r="G4" s="491"/>
      <c r="H4" s="491"/>
    </row>
    <row r="5" spans="1:8" s="10" customFormat="1" ht="20" customHeight="1" x14ac:dyDescent="0.35">
      <c r="B5" s="491" t="s">
        <v>2145</v>
      </c>
      <c r="C5" s="491"/>
      <c r="D5" s="491"/>
      <c r="E5" s="491"/>
      <c r="F5" s="491"/>
      <c r="G5" s="491"/>
      <c r="H5" s="491"/>
    </row>
    <row r="6" spans="1:8" s="10" customFormat="1" ht="36" customHeight="1" x14ac:dyDescent="0.35">
      <c r="A6" s="490" t="s">
        <v>1048</v>
      </c>
      <c r="B6" s="490" t="s">
        <v>9</v>
      </c>
      <c r="C6" s="490" t="s">
        <v>11</v>
      </c>
      <c r="D6" s="490" t="s">
        <v>2146</v>
      </c>
      <c r="E6" s="490" t="s">
        <v>2147</v>
      </c>
      <c r="F6" s="490" t="s">
        <v>2148</v>
      </c>
      <c r="G6" s="490" t="s">
        <v>2149</v>
      </c>
      <c r="H6" s="490" t="s">
        <v>2150</v>
      </c>
    </row>
    <row r="7" spans="1:8" s="11" customFormat="1" ht="32.75" customHeight="1" x14ac:dyDescent="0.3">
      <c r="A7" s="490"/>
      <c r="B7" s="490"/>
      <c r="C7" s="490"/>
      <c r="D7" s="490"/>
      <c r="E7" s="490"/>
      <c r="F7" s="490"/>
      <c r="G7" s="490"/>
      <c r="H7" s="490"/>
    </row>
    <row r="8" spans="1:8" s="11" customFormat="1" ht="20" customHeight="1" x14ac:dyDescent="0.3">
      <c r="A8" s="12">
        <v>0</v>
      </c>
      <c r="B8" s="12">
        <v>1</v>
      </c>
      <c r="C8" s="12">
        <v>2</v>
      </c>
      <c r="D8" s="12" t="s">
        <v>21</v>
      </c>
      <c r="E8" s="12" t="s">
        <v>22</v>
      </c>
      <c r="F8" s="12" t="s">
        <v>2151</v>
      </c>
      <c r="G8" s="12" t="s">
        <v>24</v>
      </c>
      <c r="H8" s="12" t="s">
        <v>2152</v>
      </c>
    </row>
    <row r="9" spans="1:8" ht="20" customHeight="1" x14ac:dyDescent="0.3">
      <c r="A9" s="19" t="s">
        <v>1095</v>
      </c>
      <c r="B9" s="19" t="s">
        <v>1095</v>
      </c>
      <c r="C9" s="19" t="s">
        <v>198</v>
      </c>
      <c r="D9" s="316">
        <v>26775985</v>
      </c>
      <c r="E9" s="316">
        <v>26775985</v>
      </c>
      <c r="F9" s="316">
        <f t="shared" ref="F9:F18" si="0">D9-E9</f>
        <v>0</v>
      </c>
      <c r="G9" s="316"/>
      <c r="H9" s="316">
        <f>+F9+G9</f>
        <v>0</v>
      </c>
    </row>
    <row r="10" spans="1:8" ht="20" hidden="1" customHeight="1" x14ac:dyDescent="0.3">
      <c r="A10" s="19" t="s">
        <v>1095</v>
      </c>
      <c r="B10" s="19" t="s">
        <v>1095</v>
      </c>
      <c r="C10" s="19" t="s">
        <v>216</v>
      </c>
      <c r="D10" s="316">
        <v>25194155</v>
      </c>
      <c r="E10" s="316">
        <v>25194155</v>
      </c>
      <c r="F10" s="316">
        <f t="shared" si="0"/>
        <v>0</v>
      </c>
      <c r="G10" s="316">
        <v>0</v>
      </c>
      <c r="H10" s="316">
        <v>0</v>
      </c>
    </row>
    <row r="11" spans="1:8" ht="20" hidden="1" customHeight="1" x14ac:dyDescent="0.3">
      <c r="A11" s="19" t="s">
        <v>1095</v>
      </c>
      <c r="B11" s="19" t="s">
        <v>1095</v>
      </c>
      <c r="C11" s="19" t="s">
        <v>201</v>
      </c>
      <c r="D11" s="15">
        <v>12077144</v>
      </c>
      <c r="E11" s="316">
        <v>12077144</v>
      </c>
      <c r="F11" s="316">
        <f t="shared" si="0"/>
        <v>0</v>
      </c>
      <c r="G11" s="316"/>
      <c r="H11" s="316"/>
    </row>
    <row r="12" spans="1:8" ht="20" hidden="1" customHeight="1" x14ac:dyDescent="0.3">
      <c r="A12" s="19" t="s">
        <v>1095</v>
      </c>
      <c r="B12" s="19" t="s">
        <v>1095</v>
      </c>
      <c r="C12" s="19" t="s">
        <v>206</v>
      </c>
      <c r="D12" s="316">
        <v>10500713</v>
      </c>
      <c r="E12" s="316">
        <v>18488597.559999999</v>
      </c>
      <c r="F12" s="316">
        <f t="shared" si="0"/>
        <v>-7987884.5599999987</v>
      </c>
      <c r="G12" s="316">
        <v>0</v>
      </c>
      <c r="H12" s="316">
        <f>F12+G12</f>
        <v>-7987884.5599999987</v>
      </c>
    </row>
    <row r="13" spans="1:8" ht="20" hidden="1" customHeight="1" x14ac:dyDescent="0.3">
      <c r="A13" s="19" t="s">
        <v>1095</v>
      </c>
      <c r="B13" s="19" t="s">
        <v>1095</v>
      </c>
      <c r="C13" s="19" t="s">
        <v>219</v>
      </c>
      <c r="D13" s="316" t="s">
        <v>2153</v>
      </c>
      <c r="E13" s="316" t="s">
        <v>2153</v>
      </c>
      <c r="F13" s="316" t="s">
        <v>222</v>
      </c>
      <c r="G13" s="316">
        <v>0</v>
      </c>
      <c r="H13" s="316">
        <v>0</v>
      </c>
    </row>
    <row r="14" spans="1:8" ht="20" hidden="1" customHeight="1" x14ac:dyDescent="0.3">
      <c r="A14" s="2">
        <v>261</v>
      </c>
      <c r="B14" s="19" t="s">
        <v>1095</v>
      </c>
      <c r="C14" s="19" t="s">
        <v>191</v>
      </c>
      <c r="D14" s="316">
        <v>11065663</v>
      </c>
      <c r="E14" s="316">
        <v>11065663</v>
      </c>
      <c r="F14" s="316">
        <f t="shared" si="0"/>
        <v>0</v>
      </c>
      <c r="G14" s="316">
        <v>0</v>
      </c>
      <c r="H14" s="316">
        <v>0</v>
      </c>
    </row>
    <row r="15" spans="1:8" ht="20" hidden="1" customHeight="1" x14ac:dyDescent="0.3">
      <c r="A15" s="19" t="s">
        <v>1095</v>
      </c>
      <c r="B15" s="19" t="s">
        <v>1095</v>
      </c>
      <c r="C15" s="19" t="s">
        <v>188</v>
      </c>
      <c r="D15" s="316">
        <v>49130614</v>
      </c>
      <c r="E15" s="316">
        <v>49130614</v>
      </c>
      <c r="F15" s="316">
        <f>D15-E15</f>
        <v>0</v>
      </c>
      <c r="G15" s="316">
        <v>7193227.25</v>
      </c>
      <c r="H15" s="316">
        <f>F15+G15</f>
        <v>7193227.25</v>
      </c>
    </row>
    <row r="16" spans="1:8" ht="20" hidden="1" customHeight="1" x14ac:dyDescent="0.3">
      <c r="A16" s="19" t="s">
        <v>1095</v>
      </c>
      <c r="B16" s="19" t="s">
        <v>1095</v>
      </c>
      <c r="C16" s="19" t="s">
        <v>1110</v>
      </c>
      <c r="D16" s="206" t="s">
        <v>1114</v>
      </c>
      <c r="E16" s="89" t="s">
        <v>212</v>
      </c>
      <c r="F16" s="90" t="s">
        <v>2154</v>
      </c>
      <c r="G16" s="89" t="s">
        <v>213</v>
      </c>
      <c r="H16" s="90" t="s">
        <v>2155</v>
      </c>
    </row>
    <row r="17" spans="1:8" ht="20" hidden="1" customHeight="1" x14ac:dyDescent="0.3">
      <c r="A17" s="19" t="s">
        <v>1095</v>
      </c>
      <c r="B17" s="19" t="s">
        <v>1095</v>
      </c>
      <c r="C17" s="19" t="s">
        <v>225</v>
      </c>
      <c r="D17" s="316">
        <v>890675</v>
      </c>
      <c r="E17" s="316">
        <v>890675</v>
      </c>
      <c r="F17" s="316">
        <f t="shared" si="0"/>
        <v>0</v>
      </c>
      <c r="G17" s="316">
        <v>0</v>
      </c>
      <c r="H17" s="316">
        <f>(F17+G17)</f>
        <v>0</v>
      </c>
    </row>
    <row r="18" spans="1:8" ht="20" hidden="1" customHeight="1" x14ac:dyDescent="0.3">
      <c r="A18" s="19" t="s">
        <v>1095</v>
      </c>
      <c r="B18" s="19" t="s">
        <v>1095</v>
      </c>
      <c r="C18" s="19" t="s">
        <v>182</v>
      </c>
      <c r="D18" s="316">
        <v>890675</v>
      </c>
      <c r="E18" s="316">
        <v>890675</v>
      </c>
      <c r="F18" s="316">
        <f t="shared" si="0"/>
        <v>0</v>
      </c>
      <c r="G18" s="316">
        <v>0</v>
      </c>
      <c r="H18" s="316">
        <v>0</v>
      </c>
    </row>
    <row r="19" spans="1:8" ht="20" hidden="1" customHeight="1" x14ac:dyDescent="0.3">
      <c r="A19" s="19">
        <v>2401</v>
      </c>
      <c r="B19" s="19" t="s">
        <v>227</v>
      </c>
      <c r="C19" s="19" t="s">
        <v>182</v>
      </c>
      <c r="D19" s="316">
        <v>0</v>
      </c>
      <c r="E19" s="316">
        <v>0</v>
      </c>
      <c r="F19" s="316">
        <f t="shared" ref="F19:F72" si="1">D19-E19</f>
        <v>0</v>
      </c>
      <c r="G19" s="316">
        <v>0</v>
      </c>
      <c r="H19" s="316">
        <f>F19+G19</f>
        <v>0</v>
      </c>
    </row>
    <row r="20" spans="1:8" ht="20" hidden="1" customHeight="1" x14ac:dyDescent="0.3">
      <c r="A20" s="19">
        <v>359</v>
      </c>
      <c r="B20" s="19" t="s">
        <v>227</v>
      </c>
      <c r="C20" s="19" t="s">
        <v>188</v>
      </c>
      <c r="D20" s="316">
        <v>371467.47</v>
      </c>
      <c r="E20" s="316">
        <v>371467.47</v>
      </c>
      <c r="F20" s="316">
        <f t="shared" si="1"/>
        <v>0</v>
      </c>
      <c r="G20" s="316">
        <v>0</v>
      </c>
      <c r="H20" s="316">
        <f t="shared" ref="H20:H31" si="2">F20+G20</f>
        <v>0</v>
      </c>
    </row>
    <row r="21" spans="1:8" ht="20" hidden="1" customHeight="1" x14ac:dyDescent="0.3">
      <c r="A21" s="19">
        <v>294</v>
      </c>
      <c r="B21" s="19" t="s">
        <v>227</v>
      </c>
      <c r="C21" s="19" t="s">
        <v>191</v>
      </c>
      <c r="D21" s="316">
        <v>0</v>
      </c>
      <c r="E21" s="316">
        <v>0</v>
      </c>
      <c r="F21" s="316">
        <f t="shared" si="1"/>
        <v>0</v>
      </c>
      <c r="G21" s="316">
        <v>0</v>
      </c>
      <c r="H21" s="316">
        <f t="shared" si="2"/>
        <v>0</v>
      </c>
    </row>
    <row r="22" spans="1:8" ht="20" hidden="1" customHeight="1" x14ac:dyDescent="0.3">
      <c r="A22" s="19">
        <v>778</v>
      </c>
      <c r="B22" s="19" t="s">
        <v>227</v>
      </c>
      <c r="C22" s="19" t="s">
        <v>229</v>
      </c>
      <c r="D22" s="316">
        <v>110149.23</v>
      </c>
      <c r="E22" s="316">
        <v>121127.83</v>
      </c>
      <c r="F22" s="316">
        <f t="shared" si="1"/>
        <v>-10978.600000000006</v>
      </c>
      <c r="G22" s="316">
        <v>0</v>
      </c>
      <c r="H22" s="316">
        <f t="shared" si="2"/>
        <v>-10978.600000000006</v>
      </c>
    </row>
    <row r="23" spans="1:8" ht="20" hidden="1" customHeight="1" x14ac:dyDescent="0.3">
      <c r="A23" s="19">
        <v>497</v>
      </c>
      <c r="B23" s="19" t="s">
        <v>227</v>
      </c>
      <c r="C23" s="19" t="s">
        <v>198</v>
      </c>
      <c r="D23" s="316">
        <v>463507.58</v>
      </c>
      <c r="E23" s="316">
        <v>464000</v>
      </c>
      <c r="F23" s="316">
        <f t="shared" si="1"/>
        <v>-492.4199999999837</v>
      </c>
      <c r="G23" s="316">
        <v>464000</v>
      </c>
      <c r="H23" s="316">
        <f t="shared" si="2"/>
        <v>463507.58</v>
      </c>
    </row>
    <row r="24" spans="1:8" ht="20" hidden="1" customHeight="1" x14ac:dyDescent="0.3">
      <c r="A24" s="19">
        <v>99</v>
      </c>
      <c r="B24" s="19" t="s">
        <v>227</v>
      </c>
      <c r="C24" s="19" t="s">
        <v>201</v>
      </c>
      <c r="D24" s="316">
        <v>95235.839999999997</v>
      </c>
      <c r="E24" s="316">
        <v>95235.839999999997</v>
      </c>
      <c r="F24" s="316">
        <f t="shared" si="1"/>
        <v>0</v>
      </c>
      <c r="G24" s="316">
        <v>0</v>
      </c>
      <c r="H24" s="316">
        <f t="shared" si="2"/>
        <v>0</v>
      </c>
    </row>
    <row r="25" spans="1:8" ht="20" hidden="1" customHeight="1" x14ac:dyDescent="0.3">
      <c r="A25" s="19">
        <v>164</v>
      </c>
      <c r="B25" s="19" t="s">
        <v>227</v>
      </c>
      <c r="C25" s="19" t="s">
        <v>206</v>
      </c>
      <c r="D25" s="316">
        <v>0</v>
      </c>
      <c r="E25" s="316">
        <v>0</v>
      </c>
      <c r="F25" s="316">
        <f t="shared" si="1"/>
        <v>0</v>
      </c>
      <c r="G25" s="316">
        <v>0</v>
      </c>
      <c r="H25" s="316">
        <f t="shared" si="2"/>
        <v>0</v>
      </c>
    </row>
    <row r="26" spans="1:8" ht="20" hidden="1" customHeight="1" x14ac:dyDescent="0.3">
      <c r="A26" s="19">
        <v>1658</v>
      </c>
      <c r="B26" s="19" t="s">
        <v>227</v>
      </c>
      <c r="C26" s="19" t="s">
        <v>209</v>
      </c>
      <c r="D26" s="316">
        <v>0</v>
      </c>
      <c r="E26" s="316">
        <v>0</v>
      </c>
      <c r="F26" s="316">
        <f t="shared" si="1"/>
        <v>0</v>
      </c>
      <c r="G26" s="316">
        <v>0</v>
      </c>
      <c r="H26" s="316">
        <f t="shared" si="2"/>
        <v>0</v>
      </c>
    </row>
    <row r="27" spans="1:8" ht="20" hidden="1" customHeight="1" x14ac:dyDescent="0.3">
      <c r="A27" s="19">
        <v>718</v>
      </c>
      <c r="B27" s="19" t="s">
        <v>227</v>
      </c>
      <c r="C27" s="19" t="s">
        <v>230</v>
      </c>
      <c r="D27" s="316">
        <v>0</v>
      </c>
      <c r="E27" s="316">
        <v>0</v>
      </c>
      <c r="F27" s="316">
        <f t="shared" si="1"/>
        <v>0</v>
      </c>
      <c r="G27" s="316">
        <v>58125.51</v>
      </c>
      <c r="H27" s="316">
        <f t="shared" si="2"/>
        <v>58125.51</v>
      </c>
    </row>
    <row r="28" spans="1:8" ht="20" hidden="1" customHeight="1" x14ac:dyDescent="0.3">
      <c r="A28" s="19">
        <v>432</v>
      </c>
      <c r="B28" s="19" t="s">
        <v>227</v>
      </c>
      <c r="C28" s="19" t="s">
        <v>216</v>
      </c>
      <c r="D28" s="316">
        <v>0</v>
      </c>
      <c r="E28" s="316">
        <v>0</v>
      </c>
      <c r="F28" s="316">
        <f t="shared" si="1"/>
        <v>0</v>
      </c>
      <c r="G28" s="316">
        <v>324800</v>
      </c>
      <c r="H28" s="316">
        <f t="shared" si="2"/>
        <v>324800</v>
      </c>
    </row>
    <row r="29" spans="1:8" ht="20" hidden="1" customHeight="1" x14ac:dyDescent="0.3">
      <c r="A29" s="19">
        <v>229</v>
      </c>
      <c r="B29" s="19" t="s">
        <v>227</v>
      </c>
      <c r="C29" s="19" t="s">
        <v>219</v>
      </c>
      <c r="D29" s="316">
        <v>116492.98</v>
      </c>
      <c r="E29" s="316">
        <v>116492.98</v>
      </c>
      <c r="F29" s="316">
        <f t="shared" si="1"/>
        <v>0</v>
      </c>
      <c r="G29" s="316">
        <v>38300</v>
      </c>
      <c r="H29" s="316">
        <f t="shared" si="2"/>
        <v>38300</v>
      </c>
    </row>
    <row r="30" spans="1:8" ht="20" hidden="1" customHeight="1" x14ac:dyDescent="0.3">
      <c r="A30" s="19">
        <v>2402</v>
      </c>
      <c r="B30" s="19" t="s">
        <v>227</v>
      </c>
      <c r="C30" s="19" t="s">
        <v>225</v>
      </c>
      <c r="D30" s="316">
        <v>0</v>
      </c>
      <c r="E30" s="316">
        <v>0</v>
      </c>
      <c r="F30" s="316">
        <f t="shared" si="1"/>
        <v>0</v>
      </c>
      <c r="G30" s="316">
        <v>0</v>
      </c>
      <c r="H30" s="316">
        <f t="shared" si="2"/>
        <v>0</v>
      </c>
    </row>
    <row r="31" spans="1:8" ht="20" hidden="1" customHeight="1" x14ac:dyDescent="0.3">
      <c r="A31" s="19">
        <v>698</v>
      </c>
      <c r="B31" s="19" t="s">
        <v>227</v>
      </c>
      <c r="C31" s="19" t="s">
        <v>231</v>
      </c>
      <c r="D31" s="316">
        <v>0</v>
      </c>
      <c r="E31" s="316">
        <v>0</v>
      </c>
      <c r="F31" s="316">
        <f t="shared" si="1"/>
        <v>0</v>
      </c>
      <c r="G31" s="316">
        <v>0</v>
      </c>
      <c r="H31" s="316">
        <f t="shared" si="2"/>
        <v>0</v>
      </c>
    </row>
    <row r="32" spans="1:8" ht="20" hidden="1" customHeight="1" x14ac:dyDescent="0.3">
      <c r="A32" s="19">
        <v>898</v>
      </c>
      <c r="B32" s="19" t="s">
        <v>233</v>
      </c>
      <c r="C32" s="19" t="s">
        <v>232</v>
      </c>
      <c r="D32" s="316">
        <v>162680.16</v>
      </c>
      <c r="E32" s="316">
        <v>162544.44</v>
      </c>
      <c r="F32" s="316">
        <f t="shared" si="1"/>
        <v>135.72000000000116</v>
      </c>
      <c r="G32" s="316">
        <v>0</v>
      </c>
      <c r="H32" s="316">
        <v>135.72</v>
      </c>
    </row>
    <row r="33" spans="1:8" ht="20" hidden="1" customHeight="1" x14ac:dyDescent="0.3">
      <c r="A33" s="19">
        <v>2058</v>
      </c>
      <c r="B33" s="19" t="s">
        <v>233</v>
      </c>
      <c r="C33" s="19" t="s">
        <v>182</v>
      </c>
      <c r="D33" s="316">
        <v>20860.14</v>
      </c>
      <c r="E33" s="316">
        <v>36158</v>
      </c>
      <c r="F33" s="316">
        <f t="shared" si="1"/>
        <v>-15297.86</v>
      </c>
      <c r="G33" s="316">
        <v>0</v>
      </c>
      <c r="H33" s="316">
        <v>-15297.86</v>
      </c>
    </row>
    <row r="34" spans="1:8" ht="20" hidden="1" customHeight="1" x14ac:dyDescent="0.3">
      <c r="A34" s="19">
        <v>360</v>
      </c>
      <c r="B34" s="19" t="s">
        <v>233</v>
      </c>
      <c r="C34" s="19" t="s">
        <v>188</v>
      </c>
      <c r="D34" s="316">
        <v>1622482.1</v>
      </c>
      <c r="E34" s="316">
        <v>1622482.1</v>
      </c>
      <c r="F34" s="316">
        <f t="shared" si="1"/>
        <v>0</v>
      </c>
      <c r="G34" s="316">
        <v>0</v>
      </c>
      <c r="H34" s="316">
        <v>0</v>
      </c>
    </row>
    <row r="35" spans="1:8" ht="20" hidden="1" customHeight="1" x14ac:dyDescent="0.3">
      <c r="A35" s="19">
        <v>295</v>
      </c>
      <c r="B35" s="19" t="s">
        <v>233</v>
      </c>
      <c r="C35" s="19" t="s">
        <v>191</v>
      </c>
      <c r="D35" s="316">
        <v>402007.94</v>
      </c>
      <c r="E35" s="316">
        <v>402007.94</v>
      </c>
      <c r="F35" s="316">
        <f t="shared" si="1"/>
        <v>0</v>
      </c>
      <c r="G35" s="316">
        <v>0</v>
      </c>
      <c r="H35" s="316">
        <v>0</v>
      </c>
    </row>
    <row r="36" spans="1:8" ht="20" hidden="1" customHeight="1" x14ac:dyDescent="0.3">
      <c r="A36" s="19">
        <v>498</v>
      </c>
      <c r="B36" s="19" t="s">
        <v>233</v>
      </c>
      <c r="C36" s="19" t="s">
        <v>198</v>
      </c>
      <c r="D36" s="316">
        <v>919181.18</v>
      </c>
      <c r="E36" s="316">
        <v>919181.18</v>
      </c>
      <c r="F36" s="316">
        <f t="shared" si="1"/>
        <v>0</v>
      </c>
      <c r="G36" s="316">
        <v>0</v>
      </c>
      <c r="H36" s="316">
        <v>0</v>
      </c>
    </row>
    <row r="37" spans="1:8" ht="20" hidden="1" customHeight="1" x14ac:dyDescent="0.3">
      <c r="A37" s="19">
        <v>594</v>
      </c>
      <c r="B37" s="19" t="s">
        <v>233</v>
      </c>
      <c r="C37" s="19" t="s">
        <v>235</v>
      </c>
      <c r="D37" s="316">
        <v>323150.87</v>
      </c>
      <c r="E37" s="316">
        <v>323150.87</v>
      </c>
      <c r="F37" s="316">
        <f t="shared" si="1"/>
        <v>0</v>
      </c>
      <c r="G37" s="316">
        <v>0</v>
      </c>
      <c r="H37" s="316">
        <v>0</v>
      </c>
    </row>
    <row r="38" spans="1:8" ht="20" hidden="1" customHeight="1" x14ac:dyDescent="0.3">
      <c r="A38" s="19">
        <v>100</v>
      </c>
      <c r="B38" s="19" t="s">
        <v>233</v>
      </c>
      <c r="C38" s="19" t="s">
        <v>201</v>
      </c>
      <c r="D38" s="316">
        <v>451002.71</v>
      </c>
      <c r="E38" s="316">
        <v>451002.71</v>
      </c>
      <c r="F38" s="316">
        <f t="shared" si="1"/>
        <v>0</v>
      </c>
      <c r="G38" s="316">
        <v>192869</v>
      </c>
      <c r="H38" s="316">
        <v>192869</v>
      </c>
    </row>
    <row r="39" spans="1:8" ht="20" hidden="1" customHeight="1" x14ac:dyDescent="0.3">
      <c r="A39" s="19">
        <v>165</v>
      </c>
      <c r="B39" s="19" t="s">
        <v>233</v>
      </c>
      <c r="C39" s="19" t="s">
        <v>206</v>
      </c>
      <c r="D39" s="316">
        <v>275395.07</v>
      </c>
      <c r="E39" s="316">
        <v>243000</v>
      </c>
      <c r="F39" s="316">
        <f t="shared" si="1"/>
        <v>32395.070000000007</v>
      </c>
      <c r="G39" s="316">
        <v>243000</v>
      </c>
      <c r="H39" s="316">
        <v>275395.07</v>
      </c>
    </row>
    <row r="40" spans="1:8" ht="20" hidden="1" customHeight="1" x14ac:dyDescent="0.3">
      <c r="A40" s="19">
        <v>1559</v>
      </c>
      <c r="B40" s="19" t="s">
        <v>233</v>
      </c>
      <c r="C40" s="19" t="s">
        <v>209</v>
      </c>
      <c r="D40" s="316">
        <v>33608.01</v>
      </c>
      <c r="E40" s="316">
        <v>33608.01</v>
      </c>
      <c r="F40" s="316">
        <f t="shared" si="1"/>
        <v>0</v>
      </c>
      <c r="G40" s="316">
        <v>0</v>
      </c>
      <c r="H40" s="316">
        <v>0</v>
      </c>
    </row>
    <row r="41" spans="1:8" ht="20" hidden="1" customHeight="1" x14ac:dyDescent="0.3">
      <c r="A41" s="19">
        <v>433</v>
      </c>
      <c r="B41" s="19" t="s">
        <v>233</v>
      </c>
      <c r="C41" s="19" t="s">
        <v>216</v>
      </c>
      <c r="D41" s="316">
        <v>358003.19</v>
      </c>
      <c r="E41" s="316">
        <v>358003.19</v>
      </c>
      <c r="F41" s="316">
        <f t="shared" si="1"/>
        <v>0</v>
      </c>
      <c r="G41" s="316">
        <v>0</v>
      </c>
      <c r="H41" s="316">
        <v>0</v>
      </c>
    </row>
    <row r="42" spans="1:8" ht="20" hidden="1" customHeight="1" x14ac:dyDescent="0.3">
      <c r="A42" s="19">
        <v>230</v>
      </c>
      <c r="B42" s="19" t="s">
        <v>233</v>
      </c>
      <c r="C42" s="19" t="s">
        <v>219</v>
      </c>
      <c r="D42" s="316">
        <v>0</v>
      </c>
      <c r="E42" s="316">
        <v>0</v>
      </c>
      <c r="F42" s="316">
        <f t="shared" si="1"/>
        <v>0</v>
      </c>
      <c r="G42" s="316">
        <v>0</v>
      </c>
      <c r="H42" s="316">
        <v>0</v>
      </c>
    </row>
    <row r="43" spans="1:8" ht="20" hidden="1" customHeight="1" x14ac:dyDescent="0.3">
      <c r="A43" s="19">
        <v>1999</v>
      </c>
      <c r="B43" s="19" t="s">
        <v>233</v>
      </c>
      <c r="C43" s="19" t="s">
        <v>225</v>
      </c>
      <c r="D43" s="316">
        <v>20860.14</v>
      </c>
      <c r="E43" s="316">
        <v>0</v>
      </c>
      <c r="F43" s="316">
        <f t="shared" si="1"/>
        <v>20860.14</v>
      </c>
      <c r="G43" s="317">
        <v>0</v>
      </c>
      <c r="H43" s="316">
        <v>20860.14</v>
      </c>
    </row>
    <row r="44" spans="1:8" ht="20" hidden="1" customHeight="1" x14ac:dyDescent="0.3">
      <c r="A44" s="19">
        <v>623</v>
      </c>
      <c r="B44" s="19" t="s">
        <v>238</v>
      </c>
      <c r="C44" s="19" t="s">
        <v>237</v>
      </c>
      <c r="D44" s="258">
        <v>23105.81</v>
      </c>
      <c r="E44" s="112">
        <v>23105.81</v>
      </c>
      <c r="F44" s="316">
        <f t="shared" si="1"/>
        <v>0</v>
      </c>
      <c r="G44" s="265">
        <v>23105.81</v>
      </c>
      <c r="H44" s="316">
        <f>(F44+G44)</f>
        <v>23105.81</v>
      </c>
    </row>
    <row r="45" spans="1:8" ht="20" hidden="1" customHeight="1" x14ac:dyDescent="0.3">
      <c r="A45" s="19">
        <v>2078</v>
      </c>
      <c r="B45" s="19" t="s">
        <v>238</v>
      </c>
      <c r="C45" s="19" t="s">
        <v>182</v>
      </c>
      <c r="D45" s="318">
        <v>3498.98</v>
      </c>
      <c r="E45" s="279">
        <v>3498.98</v>
      </c>
      <c r="F45" s="316">
        <f t="shared" si="1"/>
        <v>0</v>
      </c>
      <c r="G45" s="266">
        <v>3498.98</v>
      </c>
      <c r="H45" s="316">
        <f t="shared" ref="H45:H57" si="3">(F45+G45)</f>
        <v>3498.98</v>
      </c>
    </row>
    <row r="46" spans="1:8" ht="20" hidden="1" customHeight="1" x14ac:dyDescent="0.3">
      <c r="A46" s="19">
        <v>361</v>
      </c>
      <c r="B46" s="19" t="s">
        <v>238</v>
      </c>
      <c r="C46" s="19" t="s">
        <v>188</v>
      </c>
      <c r="D46" s="318">
        <v>289315.71999999997</v>
      </c>
      <c r="E46" s="279">
        <v>289315.71999999997</v>
      </c>
      <c r="F46" s="316">
        <f t="shared" si="1"/>
        <v>0</v>
      </c>
      <c r="G46" s="267">
        <v>0</v>
      </c>
      <c r="H46" s="316">
        <f t="shared" si="3"/>
        <v>0</v>
      </c>
    </row>
    <row r="47" spans="1:8" ht="20" hidden="1" customHeight="1" x14ac:dyDescent="0.3">
      <c r="A47" s="19">
        <v>296</v>
      </c>
      <c r="B47" s="19" t="s">
        <v>238</v>
      </c>
      <c r="C47" s="19" t="s">
        <v>191</v>
      </c>
      <c r="D47" s="318">
        <v>0</v>
      </c>
      <c r="E47" s="279">
        <v>0</v>
      </c>
      <c r="F47" s="316">
        <f t="shared" si="1"/>
        <v>0</v>
      </c>
      <c r="G47" s="267">
        <v>0</v>
      </c>
      <c r="H47" s="316">
        <f t="shared" si="3"/>
        <v>0</v>
      </c>
    </row>
    <row r="48" spans="1:8" ht="20" hidden="1" customHeight="1" x14ac:dyDescent="0.3">
      <c r="A48" s="19">
        <v>765</v>
      </c>
      <c r="B48" s="19" t="s">
        <v>238</v>
      </c>
      <c r="C48" s="19" t="s">
        <v>240</v>
      </c>
      <c r="D48" s="318">
        <v>52148.42</v>
      </c>
      <c r="E48" s="279">
        <v>28366.48</v>
      </c>
      <c r="F48" s="316">
        <f t="shared" si="1"/>
        <v>23781.94</v>
      </c>
      <c r="G48" s="266">
        <v>11986.03</v>
      </c>
      <c r="H48" s="316">
        <f t="shared" si="3"/>
        <v>35767.97</v>
      </c>
    </row>
    <row r="49" spans="1:8" ht="20" hidden="1" customHeight="1" x14ac:dyDescent="0.3">
      <c r="A49" s="19">
        <v>499</v>
      </c>
      <c r="B49" s="19" t="s">
        <v>238</v>
      </c>
      <c r="C49" s="19" t="s">
        <v>198</v>
      </c>
      <c r="D49" s="318">
        <v>140839.04000000001</v>
      </c>
      <c r="E49" s="279">
        <v>140839.04000000001</v>
      </c>
      <c r="F49" s="316">
        <f t="shared" si="1"/>
        <v>0</v>
      </c>
      <c r="G49" s="267">
        <v>0</v>
      </c>
      <c r="H49" s="316">
        <f t="shared" si="3"/>
        <v>0</v>
      </c>
    </row>
    <row r="50" spans="1:8" ht="20" hidden="1" customHeight="1" x14ac:dyDescent="0.3">
      <c r="A50" s="19">
        <v>101</v>
      </c>
      <c r="B50" s="19" t="s">
        <v>238</v>
      </c>
      <c r="C50" s="19" t="s">
        <v>201</v>
      </c>
      <c r="D50" s="318">
        <v>59873.52</v>
      </c>
      <c r="E50" s="279">
        <v>59873.52</v>
      </c>
      <c r="F50" s="316">
        <f t="shared" si="1"/>
        <v>0</v>
      </c>
      <c r="G50" s="267">
        <v>0</v>
      </c>
      <c r="H50" s="316">
        <f t="shared" si="3"/>
        <v>0</v>
      </c>
    </row>
    <row r="51" spans="1:8" ht="20" hidden="1" customHeight="1" x14ac:dyDescent="0.3">
      <c r="A51" s="19">
        <v>391</v>
      </c>
      <c r="B51" s="19" t="s">
        <v>238</v>
      </c>
      <c r="C51" s="19" t="s">
        <v>241</v>
      </c>
      <c r="D51" s="318">
        <v>37801.440000000002</v>
      </c>
      <c r="E51" s="279">
        <v>37801.440000000002</v>
      </c>
      <c r="F51" s="316">
        <f t="shared" si="1"/>
        <v>0</v>
      </c>
      <c r="G51" s="267">
        <v>0</v>
      </c>
      <c r="H51" s="316">
        <f t="shared" si="3"/>
        <v>0</v>
      </c>
    </row>
    <row r="52" spans="1:8" ht="20" hidden="1" customHeight="1" x14ac:dyDescent="0.3">
      <c r="A52" s="19">
        <v>166</v>
      </c>
      <c r="B52" s="19" t="s">
        <v>238</v>
      </c>
      <c r="C52" s="19" t="s">
        <v>206</v>
      </c>
      <c r="D52" s="318">
        <v>87504.34</v>
      </c>
      <c r="E52" s="279">
        <v>49061.79</v>
      </c>
      <c r="F52" s="316">
        <f t="shared" si="1"/>
        <v>38442.549999999996</v>
      </c>
      <c r="G52" s="267">
        <v>0</v>
      </c>
      <c r="H52" s="316">
        <f t="shared" si="3"/>
        <v>38442.549999999996</v>
      </c>
    </row>
    <row r="53" spans="1:8" ht="20" hidden="1" customHeight="1" x14ac:dyDescent="0.3">
      <c r="A53" s="19">
        <v>1518</v>
      </c>
      <c r="B53" s="19" t="s">
        <v>238</v>
      </c>
      <c r="C53" s="19" t="s">
        <v>209</v>
      </c>
      <c r="D53" s="318">
        <v>5414.52</v>
      </c>
      <c r="E53" s="279">
        <v>3745.98</v>
      </c>
      <c r="F53" s="316">
        <f t="shared" si="1"/>
        <v>1668.5400000000004</v>
      </c>
      <c r="G53" s="267">
        <v>0</v>
      </c>
      <c r="H53" s="316">
        <f t="shared" si="3"/>
        <v>1668.5400000000004</v>
      </c>
    </row>
    <row r="54" spans="1:8" ht="20" hidden="1" customHeight="1" x14ac:dyDescent="0.3">
      <c r="A54" s="19">
        <v>619</v>
      </c>
      <c r="B54" s="19" t="s">
        <v>238</v>
      </c>
      <c r="C54" s="19" t="s">
        <v>242</v>
      </c>
      <c r="D54" s="318">
        <v>37801.14</v>
      </c>
      <c r="E54" s="279">
        <v>0</v>
      </c>
      <c r="F54" s="316">
        <f t="shared" si="1"/>
        <v>37801.14</v>
      </c>
      <c r="G54" s="267">
        <v>0</v>
      </c>
      <c r="H54" s="316">
        <f t="shared" si="3"/>
        <v>37801.14</v>
      </c>
    </row>
    <row r="55" spans="1:8" ht="20" hidden="1" customHeight="1" x14ac:dyDescent="0.3">
      <c r="A55" s="19">
        <v>434</v>
      </c>
      <c r="B55" s="19" t="s">
        <v>238</v>
      </c>
      <c r="C55" s="19" t="s">
        <v>216</v>
      </c>
      <c r="D55" s="318">
        <v>89555.88</v>
      </c>
      <c r="E55" s="279">
        <v>0</v>
      </c>
      <c r="F55" s="316">
        <f t="shared" si="1"/>
        <v>89555.88</v>
      </c>
      <c r="G55" s="267">
        <v>0</v>
      </c>
      <c r="H55" s="316">
        <f t="shared" si="3"/>
        <v>89555.88</v>
      </c>
    </row>
    <row r="56" spans="1:8" ht="20" hidden="1" customHeight="1" x14ac:dyDescent="0.3">
      <c r="A56" s="19">
        <v>231</v>
      </c>
      <c r="B56" s="19" t="s">
        <v>238</v>
      </c>
      <c r="C56" s="19" t="s">
        <v>219</v>
      </c>
      <c r="D56" s="318">
        <v>23105.85</v>
      </c>
      <c r="E56" s="279">
        <v>23105.85</v>
      </c>
      <c r="F56" s="316">
        <f t="shared" si="1"/>
        <v>0</v>
      </c>
      <c r="G56" s="266">
        <v>7772.03</v>
      </c>
      <c r="H56" s="316">
        <f t="shared" si="3"/>
        <v>7772.03</v>
      </c>
    </row>
    <row r="57" spans="1:8" ht="20" hidden="1" customHeight="1" x14ac:dyDescent="0.3">
      <c r="A57" s="19">
        <v>2098</v>
      </c>
      <c r="B57" s="19" t="s">
        <v>238</v>
      </c>
      <c r="C57" s="19" t="s">
        <v>225</v>
      </c>
      <c r="D57" s="318">
        <v>3498.98</v>
      </c>
      <c r="E57" s="279">
        <v>0</v>
      </c>
      <c r="F57" s="316">
        <f t="shared" si="1"/>
        <v>3498.98</v>
      </c>
      <c r="G57" s="267">
        <v>0</v>
      </c>
      <c r="H57" s="316">
        <f t="shared" si="3"/>
        <v>3498.98</v>
      </c>
    </row>
    <row r="58" spans="1:8" ht="20" hidden="1" customHeight="1" x14ac:dyDescent="0.3">
      <c r="A58" s="19">
        <v>2378</v>
      </c>
      <c r="B58" s="19" t="s">
        <v>243</v>
      </c>
      <c r="C58" s="19" t="s">
        <v>182</v>
      </c>
      <c r="D58" s="316">
        <v>8914.34</v>
      </c>
      <c r="E58" s="316">
        <v>8914.34</v>
      </c>
      <c r="F58" s="316">
        <f t="shared" si="1"/>
        <v>0</v>
      </c>
      <c r="G58" s="317">
        <v>0</v>
      </c>
      <c r="H58" s="316">
        <f>+F58+G58</f>
        <v>0</v>
      </c>
    </row>
    <row r="59" spans="1:8" ht="20" hidden="1" customHeight="1" x14ac:dyDescent="0.3">
      <c r="A59" s="19">
        <v>362</v>
      </c>
      <c r="B59" s="19" t="s">
        <v>243</v>
      </c>
      <c r="C59" s="19" t="s">
        <v>188</v>
      </c>
      <c r="D59" s="316">
        <v>474112.88</v>
      </c>
      <c r="E59" s="316">
        <v>474112.88</v>
      </c>
      <c r="F59" s="316">
        <f t="shared" si="1"/>
        <v>0</v>
      </c>
      <c r="G59" s="317">
        <v>0</v>
      </c>
      <c r="H59" s="316">
        <f>+F59+G59</f>
        <v>0</v>
      </c>
    </row>
    <row r="60" spans="1:8" ht="20" hidden="1" customHeight="1" x14ac:dyDescent="0.3">
      <c r="A60" s="19">
        <v>297</v>
      </c>
      <c r="B60" s="19" t="s">
        <v>243</v>
      </c>
      <c r="C60" s="19" t="s">
        <v>191</v>
      </c>
      <c r="D60" s="316">
        <v>65780.070000000007</v>
      </c>
      <c r="E60" s="316">
        <v>65780.070000000007</v>
      </c>
      <c r="F60" s="316">
        <f t="shared" si="1"/>
        <v>0</v>
      </c>
      <c r="G60" s="317">
        <v>0</v>
      </c>
      <c r="H60" s="316">
        <f>+F60-G60</f>
        <v>0</v>
      </c>
    </row>
    <row r="61" spans="1:8" ht="20" hidden="1" customHeight="1" x14ac:dyDescent="0.3">
      <c r="A61" s="19">
        <v>500</v>
      </c>
      <c r="B61" s="19" t="s">
        <v>243</v>
      </c>
      <c r="C61" s="19" t="s">
        <v>198</v>
      </c>
      <c r="D61" s="316">
        <v>347911.49</v>
      </c>
      <c r="E61" s="316">
        <v>347911.49</v>
      </c>
      <c r="F61" s="316">
        <f t="shared" si="1"/>
        <v>0</v>
      </c>
      <c r="G61" s="317">
        <v>0</v>
      </c>
      <c r="H61" s="316">
        <f t="shared" ref="H61:H66" si="4">+F61-G61</f>
        <v>0</v>
      </c>
    </row>
    <row r="62" spans="1:8" ht="20" hidden="1" customHeight="1" x14ac:dyDescent="0.3">
      <c r="A62" s="19">
        <v>102</v>
      </c>
      <c r="B62" s="19" t="s">
        <v>243</v>
      </c>
      <c r="C62" s="19" t="s">
        <v>201</v>
      </c>
      <c r="D62" s="316">
        <v>109140.15</v>
      </c>
      <c r="E62" s="316">
        <v>109140.15</v>
      </c>
      <c r="F62" s="316">
        <f t="shared" si="1"/>
        <v>0</v>
      </c>
      <c r="G62" s="317">
        <v>0</v>
      </c>
      <c r="H62" s="316">
        <f t="shared" si="4"/>
        <v>0</v>
      </c>
    </row>
    <row r="63" spans="1:8" ht="20" hidden="1" customHeight="1" x14ac:dyDescent="0.3">
      <c r="A63" s="19">
        <v>167</v>
      </c>
      <c r="B63" s="19" t="s">
        <v>243</v>
      </c>
      <c r="C63" s="19" t="s">
        <v>206</v>
      </c>
      <c r="D63" s="316">
        <v>112796.89</v>
      </c>
      <c r="E63" s="316">
        <v>112796.89</v>
      </c>
      <c r="F63" s="316">
        <f t="shared" si="1"/>
        <v>0</v>
      </c>
      <c r="G63" s="317">
        <v>0</v>
      </c>
      <c r="H63" s="316">
        <f t="shared" si="4"/>
        <v>0</v>
      </c>
    </row>
    <row r="64" spans="1:8" ht="20" hidden="1" customHeight="1" x14ac:dyDescent="0.3">
      <c r="A64" s="19">
        <v>1718</v>
      </c>
      <c r="B64" s="19" t="s">
        <v>243</v>
      </c>
      <c r="C64" s="19" t="s">
        <v>209</v>
      </c>
      <c r="D64" s="316">
        <v>15739.96</v>
      </c>
      <c r="E64" s="316">
        <v>15739.96</v>
      </c>
      <c r="F64" s="316">
        <f t="shared" si="1"/>
        <v>0</v>
      </c>
      <c r="G64" s="317">
        <v>0</v>
      </c>
      <c r="H64" s="316">
        <f t="shared" si="4"/>
        <v>0</v>
      </c>
    </row>
    <row r="65" spans="1:8" ht="20" hidden="1" customHeight="1" x14ac:dyDescent="0.3">
      <c r="A65" s="19">
        <v>435</v>
      </c>
      <c r="B65" s="19" t="s">
        <v>243</v>
      </c>
      <c r="C65" s="19" t="s">
        <v>216</v>
      </c>
      <c r="D65" s="316">
        <v>433569.42</v>
      </c>
      <c r="E65" s="316">
        <v>433569.42</v>
      </c>
      <c r="F65" s="316">
        <f t="shared" si="1"/>
        <v>0</v>
      </c>
      <c r="G65" s="317">
        <v>0</v>
      </c>
      <c r="H65" s="316">
        <f t="shared" si="4"/>
        <v>0</v>
      </c>
    </row>
    <row r="66" spans="1:8" ht="20" hidden="1" customHeight="1" x14ac:dyDescent="0.3">
      <c r="A66" s="19">
        <v>232</v>
      </c>
      <c r="B66" s="19" t="s">
        <v>243</v>
      </c>
      <c r="C66" s="19" t="s">
        <v>219</v>
      </c>
      <c r="D66" s="316">
        <v>65780.34</v>
      </c>
      <c r="E66" s="316">
        <v>57086</v>
      </c>
      <c r="F66" s="316">
        <f t="shared" si="1"/>
        <v>8694.3399999999965</v>
      </c>
      <c r="G66" s="317">
        <v>0</v>
      </c>
      <c r="H66" s="316">
        <f t="shared" si="4"/>
        <v>8694.3399999999965</v>
      </c>
    </row>
    <row r="67" spans="1:8" ht="20" hidden="1" customHeight="1" x14ac:dyDescent="0.3">
      <c r="A67" s="19">
        <v>2379</v>
      </c>
      <c r="B67" s="19" t="s">
        <v>243</v>
      </c>
      <c r="C67" s="19" t="s">
        <v>225</v>
      </c>
      <c r="D67" s="316">
        <v>9219.1</v>
      </c>
      <c r="E67" s="316">
        <v>0</v>
      </c>
      <c r="F67" s="316">
        <f t="shared" si="1"/>
        <v>9219.1</v>
      </c>
      <c r="G67" s="317">
        <v>0</v>
      </c>
      <c r="H67" s="316">
        <f>+F67+G67</f>
        <v>9219.1</v>
      </c>
    </row>
    <row r="68" spans="1:8" ht="20" hidden="1" customHeight="1" x14ac:dyDescent="0.3">
      <c r="A68" s="19">
        <v>1978</v>
      </c>
      <c r="B68" s="19" t="s">
        <v>248</v>
      </c>
      <c r="C68" s="19" t="s">
        <v>182</v>
      </c>
      <c r="D68" s="316">
        <v>0</v>
      </c>
      <c r="E68" s="316">
        <v>0</v>
      </c>
      <c r="F68" s="316">
        <f t="shared" si="1"/>
        <v>0</v>
      </c>
      <c r="G68" s="316">
        <v>0</v>
      </c>
      <c r="H68" s="316">
        <f t="shared" ref="H68:H81" si="5">(F68+G68)</f>
        <v>0</v>
      </c>
    </row>
    <row r="69" spans="1:8" ht="20" hidden="1" customHeight="1" x14ac:dyDescent="0.3">
      <c r="A69" s="19">
        <v>365</v>
      </c>
      <c r="B69" s="19" t="s">
        <v>248</v>
      </c>
      <c r="C69" s="19" t="s">
        <v>188</v>
      </c>
      <c r="D69" s="316">
        <v>0</v>
      </c>
      <c r="E69" s="316">
        <v>0</v>
      </c>
      <c r="F69" s="316">
        <f t="shared" si="1"/>
        <v>0</v>
      </c>
      <c r="G69" s="316">
        <v>0</v>
      </c>
      <c r="H69" s="316">
        <f t="shared" si="5"/>
        <v>0</v>
      </c>
    </row>
    <row r="70" spans="1:8" ht="20" hidden="1" customHeight="1" x14ac:dyDescent="0.3">
      <c r="A70" s="19">
        <v>300</v>
      </c>
      <c r="B70" s="19" t="s">
        <v>248</v>
      </c>
      <c r="C70" s="19" t="s">
        <v>191</v>
      </c>
      <c r="D70" s="316">
        <v>0</v>
      </c>
      <c r="E70" s="316">
        <v>0</v>
      </c>
      <c r="F70" s="316">
        <f t="shared" si="1"/>
        <v>0</v>
      </c>
      <c r="G70" s="316">
        <v>0</v>
      </c>
      <c r="H70" s="316">
        <f t="shared" si="5"/>
        <v>0</v>
      </c>
    </row>
    <row r="71" spans="1:8" ht="20" hidden="1" customHeight="1" x14ac:dyDescent="0.3">
      <c r="A71" s="19">
        <v>738</v>
      </c>
      <c r="B71" s="19" t="s">
        <v>248</v>
      </c>
      <c r="C71" s="19" t="s">
        <v>252</v>
      </c>
      <c r="D71" s="316">
        <v>0</v>
      </c>
      <c r="E71" s="316">
        <v>0</v>
      </c>
      <c r="F71" s="316">
        <f t="shared" si="1"/>
        <v>0</v>
      </c>
      <c r="G71" s="316">
        <v>0</v>
      </c>
      <c r="H71" s="316">
        <f t="shared" si="5"/>
        <v>0</v>
      </c>
    </row>
    <row r="72" spans="1:8" ht="20" hidden="1" customHeight="1" x14ac:dyDescent="0.3">
      <c r="A72" s="19">
        <v>503</v>
      </c>
      <c r="B72" s="19" t="s">
        <v>248</v>
      </c>
      <c r="C72" s="19" t="s">
        <v>198</v>
      </c>
      <c r="D72" s="316">
        <v>0</v>
      </c>
      <c r="E72" s="316">
        <v>0</v>
      </c>
      <c r="F72" s="316">
        <f t="shared" si="1"/>
        <v>0</v>
      </c>
      <c r="G72" s="316">
        <v>0</v>
      </c>
      <c r="H72" s="316">
        <f t="shared" si="5"/>
        <v>0</v>
      </c>
    </row>
    <row r="73" spans="1:8" ht="20" hidden="1" customHeight="1" x14ac:dyDescent="0.3">
      <c r="A73" s="19">
        <v>392</v>
      </c>
      <c r="B73" s="19" t="s">
        <v>248</v>
      </c>
      <c r="C73" s="19" t="s">
        <v>253</v>
      </c>
      <c r="D73" s="316">
        <v>0</v>
      </c>
      <c r="E73" s="316">
        <v>0</v>
      </c>
      <c r="F73" s="316">
        <f t="shared" ref="F73:F117" si="6">D73-E73</f>
        <v>0</v>
      </c>
      <c r="G73" s="316">
        <v>0</v>
      </c>
      <c r="H73" s="316">
        <f t="shared" si="5"/>
        <v>0</v>
      </c>
    </row>
    <row r="74" spans="1:8" ht="20" hidden="1" customHeight="1" x14ac:dyDescent="0.3">
      <c r="A74" s="19">
        <v>105</v>
      </c>
      <c r="B74" s="19" t="s">
        <v>248</v>
      </c>
      <c r="C74" s="19" t="s">
        <v>201</v>
      </c>
      <c r="D74" s="316">
        <v>0</v>
      </c>
      <c r="E74" s="316">
        <v>0</v>
      </c>
      <c r="F74" s="316">
        <f t="shared" si="6"/>
        <v>0</v>
      </c>
      <c r="G74" s="316">
        <v>0</v>
      </c>
      <c r="H74" s="316">
        <f t="shared" si="5"/>
        <v>0</v>
      </c>
    </row>
    <row r="75" spans="1:8" ht="20" hidden="1" customHeight="1" x14ac:dyDescent="0.3">
      <c r="A75" s="19">
        <v>170</v>
      </c>
      <c r="B75" s="19" t="s">
        <v>248</v>
      </c>
      <c r="C75" s="19" t="s">
        <v>206</v>
      </c>
      <c r="D75" s="316">
        <v>0</v>
      </c>
      <c r="E75" s="316">
        <v>0</v>
      </c>
      <c r="F75" s="316">
        <f t="shared" si="6"/>
        <v>0</v>
      </c>
      <c r="G75" s="316">
        <v>0</v>
      </c>
      <c r="H75" s="316">
        <f t="shared" si="5"/>
        <v>0</v>
      </c>
    </row>
    <row r="76" spans="1:8" ht="20" hidden="1" customHeight="1" x14ac:dyDescent="0.3">
      <c r="A76" s="19">
        <v>1659</v>
      </c>
      <c r="B76" s="19" t="s">
        <v>248</v>
      </c>
      <c r="C76" s="19" t="s">
        <v>209</v>
      </c>
      <c r="D76" s="316">
        <v>0</v>
      </c>
      <c r="E76" s="316">
        <v>0</v>
      </c>
      <c r="F76" s="316">
        <f t="shared" si="6"/>
        <v>0</v>
      </c>
      <c r="G76" s="316">
        <v>0</v>
      </c>
      <c r="H76" s="316">
        <f t="shared" si="5"/>
        <v>0</v>
      </c>
    </row>
    <row r="77" spans="1:8" ht="20" hidden="1" customHeight="1" x14ac:dyDescent="0.3">
      <c r="A77" s="19">
        <v>1078</v>
      </c>
      <c r="B77" s="19" t="s">
        <v>248</v>
      </c>
      <c r="C77" s="19" t="s">
        <v>254</v>
      </c>
      <c r="D77" s="316">
        <v>0</v>
      </c>
      <c r="E77" s="316">
        <v>0</v>
      </c>
      <c r="F77" s="316">
        <f t="shared" si="6"/>
        <v>0</v>
      </c>
      <c r="G77" s="316">
        <v>0</v>
      </c>
      <c r="H77" s="316">
        <f t="shared" si="5"/>
        <v>0</v>
      </c>
    </row>
    <row r="78" spans="1:8" ht="20" hidden="1" customHeight="1" x14ac:dyDescent="0.3">
      <c r="A78" s="19">
        <v>438</v>
      </c>
      <c r="B78" s="19" t="s">
        <v>248</v>
      </c>
      <c r="C78" s="19" t="s">
        <v>216</v>
      </c>
      <c r="D78" s="316">
        <v>0</v>
      </c>
      <c r="E78" s="316">
        <v>0</v>
      </c>
      <c r="F78" s="316">
        <f t="shared" si="6"/>
        <v>0</v>
      </c>
      <c r="G78" s="316">
        <v>0</v>
      </c>
      <c r="H78" s="316">
        <f t="shared" si="5"/>
        <v>0</v>
      </c>
    </row>
    <row r="79" spans="1:8" ht="20" hidden="1" customHeight="1" x14ac:dyDescent="0.3">
      <c r="A79" s="19">
        <v>235</v>
      </c>
      <c r="B79" s="19" t="s">
        <v>248</v>
      </c>
      <c r="C79" s="19" t="s">
        <v>219</v>
      </c>
      <c r="D79" s="316">
        <v>0</v>
      </c>
      <c r="E79" s="316">
        <v>0</v>
      </c>
      <c r="F79" s="316">
        <f t="shared" si="6"/>
        <v>0</v>
      </c>
      <c r="G79" s="316">
        <v>0</v>
      </c>
      <c r="H79" s="316">
        <f t="shared" si="5"/>
        <v>0</v>
      </c>
    </row>
    <row r="80" spans="1:8" ht="20" hidden="1" customHeight="1" x14ac:dyDescent="0.3">
      <c r="A80" s="19">
        <v>393</v>
      </c>
      <c r="B80" s="19" t="s">
        <v>248</v>
      </c>
      <c r="C80" s="19" t="s">
        <v>256</v>
      </c>
      <c r="D80" s="316">
        <v>0</v>
      </c>
      <c r="E80" s="316">
        <v>0</v>
      </c>
      <c r="F80" s="316">
        <f t="shared" si="6"/>
        <v>0</v>
      </c>
      <c r="G80" s="316">
        <v>0</v>
      </c>
      <c r="H80" s="316">
        <f t="shared" si="5"/>
        <v>0</v>
      </c>
    </row>
    <row r="81" spans="1:8" ht="20" hidden="1" customHeight="1" x14ac:dyDescent="0.3">
      <c r="A81" s="19">
        <v>1959</v>
      </c>
      <c r="B81" s="19" t="s">
        <v>248</v>
      </c>
      <c r="C81" s="19" t="s">
        <v>225</v>
      </c>
      <c r="D81" s="316">
        <v>0</v>
      </c>
      <c r="E81" s="316">
        <v>0</v>
      </c>
      <c r="F81" s="316">
        <f t="shared" si="6"/>
        <v>0</v>
      </c>
      <c r="G81" s="316">
        <v>0</v>
      </c>
      <c r="H81" s="316">
        <f t="shared" si="5"/>
        <v>0</v>
      </c>
    </row>
    <row r="82" spans="1:8" ht="20" hidden="1" customHeight="1" x14ac:dyDescent="0.3">
      <c r="A82" s="283">
        <v>1998</v>
      </c>
      <c r="B82" s="67" t="s">
        <v>257</v>
      </c>
      <c r="C82" s="73" t="s">
        <v>182</v>
      </c>
      <c r="D82" s="141">
        <v>0</v>
      </c>
      <c r="E82" s="141">
        <v>0</v>
      </c>
      <c r="F82" s="141">
        <v>0</v>
      </c>
      <c r="G82" s="141">
        <v>0</v>
      </c>
      <c r="H82" s="317">
        <f t="shared" ref="H82:H92" si="7">(F82+G82)</f>
        <v>0</v>
      </c>
    </row>
    <row r="83" spans="1:8" ht="20" hidden="1" customHeight="1" x14ac:dyDescent="0.3">
      <c r="A83" s="211">
        <v>366</v>
      </c>
      <c r="B83" s="69" t="s">
        <v>257</v>
      </c>
      <c r="C83" s="74" t="s">
        <v>188</v>
      </c>
      <c r="D83" s="205">
        <v>1149545.5900000001</v>
      </c>
      <c r="E83" s="205">
        <v>1149545.5900000001</v>
      </c>
      <c r="F83" s="205">
        <v>0</v>
      </c>
      <c r="G83" s="205">
        <v>0</v>
      </c>
      <c r="H83" s="317">
        <f t="shared" si="7"/>
        <v>0</v>
      </c>
    </row>
    <row r="84" spans="1:8" ht="20" hidden="1" customHeight="1" x14ac:dyDescent="0.3">
      <c r="A84" s="211">
        <v>301</v>
      </c>
      <c r="B84" s="69" t="s">
        <v>257</v>
      </c>
      <c r="C84" s="74" t="s">
        <v>191</v>
      </c>
      <c r="D84" s="205">
        <v>287118.71000000002</v>
      </c>
      <c r="E84" s="205">
        <v>287118.71000000002</v>
      </c>
      <c r="F84" s="205">
        <v>0</v>
      </c>
      <c r="G84" s="205">
        <v>0</v>
      </c>
      <c r="H84" s="317">
        <f t="shared" si="7"/>
        <v>0</v>
      </c>
    </row>
    <row r="85" spans="1:8" ht="20" hidden="1" customHeight="1" x14ac:dyDescent="0.3">
      <c r="A85" s="211">
        <v>758</v>
      </c>
      <c r="B85" s="69" t="s">
        <v>257</v>
      </c>
      <c r="C85" s="74" t="s">
        <v>260</v>
      </c>
      <c r="D85" s="205">
        <v>320687.12</v>
      </c>
      <c r="E85" s="205">
        <v>168784.43</v>
      </c>
      <c r="F85" s="205">
        <v>151902.69</v>
      </c>
      <c r="G85" s="205">
        <v>0</v>
      </c>
      <c r="H85" s="317">
        <f t="shared" si="7"/>
        <v>151902.69</v>
      </c>
    </row>
    <row r="86" spans="1:8" ht="20" hidden="1" customHeight="1" x14ac:dyDescent="0.3">
      <c r="A86" s="211">
        <v>504</v>
      </c>
      <c r="B86" s="69" t="s">
        <v>257</v>
      </c>
      <c r="C86" s="74" t="s">
        <v>198</v>
      </c>
      <c r="D86" s="205">
        <v>1189113.93</v>
      </c>
      <c r="E86" s="205">
        <v>1189113.93</v>
      </c>
      <c r="F86" s="205">
        <v>0</v>
      </c>
      <c r="G86" s="205">
        <v>0</v>
      </c>
      <c r="H86" s="317">
        <f t="shared" si="7"/>
        <v>0</v>
      </c>
    </row>
    <row r="87" spans="1:8" ht="20" hidden="1" customHeight="1" x14ac:dyDescent="0.3">
      <c r="A87" s="211">
        <v>106</v>
      </c>
      <c r="B87" s="69" t="s">
        <v>257</v>
      </c>
      <c r="C87" s="74" t="s">
        <v>201</v>
      </c>
      <c r="D87" s="205">
        <v>0</v>
      </c>
      <c r="E87" s="205">
        <v>0</v>
      </c>
      <c r="F87" s="205">
        <v>0</v>
      </c>
      <c r="G87" s="205">
        <v>0</v>
      </c>
      <c r="H87" s="317">
        <f t="shared" si="7"/>
        <v>0</v>
      </c>
    </row>
    <row r="88" spans="1:8" ht="20" hidden="1" customHeight="1" x14ac:dyDescent="0.3">
      <c r="A88" s="211">
        <v>171</v>
      </c>
      <c r="B88" s="69" t="s">
        <v>257</v>
      </c>
      <c r="C88" s="74" t="s">
        <v>206</v>
      </c>
      <c r="D88" s="205">
        <v>301417.03999999998</v>
      </c>
      <c r="E88" s="205">
        <v>301417.03999999998</v>
      </c>
      <c r="F88" s="205">
        <v>0</v>
      </c>
      <c r="G88" s="205">
        <v>0</v>
      </c>
      <c r="H88" s="317">
        <f t="shared" si="7"/>
        <v>0</v>
      </c>
    </row>
    <row r="89" spans="1:8" ht="20" hidden="1" customHeight="1" x14ac:dyDescent="0.3">
      <c r="A89" s="211">
        <v>1478</v>
      </c>
      <c r="B89" s="69" t="s">
        <v>257</v>
      </c>
      <c r="C89" s="74" t="s">
        <v>209</v>
      </c>
      <c r="D89" s="205">
        <v>46815.360000000001</v>
      </c>
      <c r="E89" s="205">
        <v>46815.360000000001</v>
      </c>
      <c r="F89" s="205">
        <v>0</v>
      </c>
      <c r="G89" s="205">
        <v>0</v>
      </c>
      <c r="H89" s="317">
        <f t="shared" si="7"/>
        <v>0</v>
      </c>
    </row>
    <row r="90" spans="1:8" ht="20" hidden="1" customHeight="1" x14ac:dyDescent="0.3">
      <c r="A90" s="211">
        <v>439</v>
      </c>
      <c r="B90" s="69" t="s">
        <v>257</v>
      </c>
      <c r="C90" s="74" t="s">
        <v>216</v>
      </c>
      <c r="D90" s="205">
        <v>796958.57</v>
      </c>
      <c r="E90" s="205">
        <v>527068</v>
      </c>
      <c r="F90" s="205">
        <v>269890.57</v>
      </c>
      <c r="G90" s="205">
        <v>0</v>
      </c>
      <c r="H90" s="317">
        <f t="shared" si="7"/>
        <v>269890.57</v>
      </c>
    </row>
    <row r="91" spans="1:8" ht="20" hidden="1" customHeight="1" x14ac:dyDescent="0.3">
      <c r="A91" s="211">
        <v>236</v>
      </c>
      <c r="B91" s="69" t="s">
        <v>257</v>
      </c>
      <c r="C91" s="74" t="s">
        <v>219</v>
      </c>
      <c r="D91" s="205">
        <v>327193.31</v>
      </c>
      <c r="E91" s="205">
        <v>327193.31</v>
      </c>
      <c r="F91" s="205">
        <v>0</v>
      </c>
      <c r="G91" s="205">
        <v>92800</v>
      </c>
      <c r="H91" s="317">
        <f t="shared" si="7"/>
        <v>92800</v>
      </c>
    </row>
    <row r="92" spans="1:8" ht="20" hidden="1" customHeight="1" x14ac:dyDescent="0.3">
      <c r="A92" s="211">
        <v>2018</v>
      </c>
      <c r="B92" s="69" t="s">
        <v>257</v>
      </c>
      <c r="C92" s="74" t="s">
        <v>225</v>
      </c>
      <c r="D92" s="205">
        <v>26333.02</v>
      </c>
      <c r="E92" s="205">
        <v>0</v>
      </c>
      <c r="F92" s="205">
        <v>26333.02</v>
      </c>
      <c r="G92" s="205">
        <v>0</v>
      </c>
      <c r="H92" s="317">
        <f t="shared" si="7"/>
        <v>26333.02</v>
      </c>
    </row>
    <row r="93" spans="1:8" ht="20" hidden="1" customHeight="1" x14ac:dyDescent="0.3">
      <c r="A93" s="19">
        <v>2238</v>
      </c>
      <c r="B93" s="19" t="s">
        <v>261</v>
      </c>
      <c r="C93" s="19" t="s">
        <v>182</v>
      </c>
      <c r="D93" s="318">
        <v>75948.44</v>
      </c>
      <c r="E93" s="318">
        <v>67510</v>
      </c>
      <c r="F93" s="318">
        <v>8438.44</v>
      </c>
      <c r="G93" s="318">
        <v>0</v>
      </c>
      <c r="H93" s="318">
        <v>8438.44</v>
      </c>
    </row>
    <row r="94" spans="1:8" ht="20" hidden="1" customHeight="1" x14ac:dyDescent="0.3">
      <c r="A94" s="19">
        <v>367</v>
      </c>
      <c r="B94" s="19" t="s">
        <v>261</v>
      </c>
      <c r="C94" s="19" t="s">
        <v>188</v>
      </c>
      <c r="D94" s="318">
        <v>5013430.8600000003</v>
      </c>
      <c r="E94" s="318">
        <v>10424597.359999999</v>
      </c>
      <c r="F94" s="318">
        <v>-5411166.5</v>
      </c>
      <c r="G94" s="318">
        <v>0</v>
      </c>
      <c r="H94" s="318">
        <v>0</v>
      </c>
    </row>
    <row r="95" spans="1:8" ht="20" hidden="1" customHeight="1" x14ac:dyDescent="0.3">
      <c r="A95" s="19">
        <v>302</v>
      </c>
      <c r="B95" s="19" t="s">
        <v>261</v>
      </c>
      <c r="C95" s="19" t="s">
        <v>191</v>
      </c>
      <c r="D95" s="318">
        <v>0</v>
      </c>
      <c r="E95" s="318">
        <v>0</v>
      </c>
      <c r="F95" s="318">
        <v>0</v>
      </c>
      <c r="G95" s="318">
        <v>0</v>
      </c>
      <c r="H95" s="318">
        <v>0</v>
      </c>
    </row>
    <row r="96" spans="1:8" ht="20" hidden="1" customHeight="1" x14ac:dyDescent="0.3">
      <c r="A96" s="19">
        <v>505</v>
      </c>
      <c r="B96" s="19" t="s">
        <v>261</v>
      </c>
      <c r="C96" s="19" t="s">
        <v>198</v>
      </c>
      <c r="D96" s="318">
        <v>2116100.56</v>
      </c>
      <c r="E96" s="318">
        <v>12026900.01</v>
      </c>
      <c r="F96" s="318">
        <v>-9910799.4499999993</v>
      </c>
      <c r="G96" s="318">
        <v>0</v>
      </c>
      <c r="H96" s="318">
        <v>0</v>
      </c>
    </row>
    <row r="97" spans="1:8" ht="20" hidden="1" customHeight="1" x14ac:dyDescent="0.3">
      <c r="A97" s="19">
        <v>107</v>
      </c>
      <c r="B97" s="19" t="s">
        <v>261</v>
      </c>
      <c r="C97" s="19" t="s">
        <v>201</v>
      </c>
      <c r="D97" s="318">
        <v>1715301.5</v>
      </c>
      <c r="E97" s="318">
        <v>3649692.48</v>
      </c>
      <c r="F97" s="318">
        <v>-1934390.98</v>
      </c>
      <c r="G97" s="318">
        <v>0</v>
      </c>
      <c r="H97" s="318">
        <v>0</v>
      </c>
    </row>
    <row r="98" spans="1:8" ht="20" hidden="1" customHeight="1" x14ac:dyDescent="0.3">
      <c r="A98" s="19">
        <v>172</v>
      </c>
      <c r="B98" s="19" t="s">
        <v>261</v>
      </c>
      <c r="C98" s="19" t="s">
        <v>206</v>
      </c>
      <c r="D98" s="318">
        <v>888052.61</v>
      </c>
      <c r="E98" s="318">
        <v>2163354.61</v>
      </c>
      <c r="F98" s="318">
        <v>-1275302</v>
      </c>
      <c r="G98" s="318">
        <v>0</v>
      </c>
      <c r="H98" s="318">
        <v>0</v>
      </c>
    </row>
    <row r="99" spans="1:8" ht="20" hidden="1" customHeight="1" x14ac:dyDescent="0.3">
      <c r="A99" s="19">
        <v>1378</v>
      </c>
      <c r="B99" s="19" t="s">
        <v>261</v>
      </c>
      <c r="C99" s="19" t="s">
        <v>209</v>
      </c>
      <c r="D99" s="318">
        <v>134470.35999999999</v>
      </c>
      <c r="E99" s="318">
        <v>289864.11</v>
      </c>
      <c r="F99" s="318">
        <v>-155393.75</v>
      </c>
      <c r="G99" s="318">
        <v>0</v>
      </c>
      <c r="H99" s="318">
        <v>0</v>
      </c>
    </row>
    <row r="100" spans="1:8" ht="20" hidden="1" customHeight="1" x14ac:dyDescent="0.3">
      <c r="A100" s="19">
        <v>1241</v>
      </c>
      <c r="B100" s="19" t="s">
        <v>261</v>
      </c>
      <c r="C100" s="19" t="s">
        <v>266</v>
      </c>
      <c r="D100" s="318">
        <v>135956.63</v>
      </c>
      <c r="E100" s="318">
        <v>20600</v>
      </c>
      <c r="F100" s="318">
        <v>115356.63</v>
      </c>
      <c r="G100" s="318">
        <v>0</v>
      </c>
      <c r="H100" s="318">
        <v>115356.63</v>
      </c>
    </row>
    <row r="101" spans="1:8" ht="20" hidden="1" customHeight="1" x14ac:dyDescent="0.3">
      <c r="A101" s="19">
        <v>440</v>
      </c>
      <c r="B101" s="19" t="s">
        <v>261</v>
      </c>
      <c r="C101" s="19" t="s">
        <v>216</v>
      </c>
      <c r="D101" s="318">
        <v>1541103.63</v>
      </c>
      <c r="E101" s="318">
        <v>3118887.66</v>
      </c>
      <c r="F101" s="318">
        <v>-1577784.03</v>
      </c>
      <c r="G101" s="318">
        <v>0</v>
      </c>
      <c r="H101" s="318">
        <v>0</v>
      </c>
    </row>
    <row r="102" spans="1:8" ht="20" hidden="1" customHeight="1" x14ac:dyDescent="0.3">
      <c r="A102" s="19">
        <v>237</v>
      </c>
      <c r="B102" s="19" t="s">
        <v>261</v>
      </c>
      <c r="C102" s="19" t="s">
        <v>219</v>
      </c>
      <c r="D102" s="318">
        <v>996439.9</v>
      </c>
      <c r="E102" s="318">
        <v>2194601.5299999998</v>
      </c>
      <c r="F102" s="318">
        <v>-1198161.6299999999</v>
      </c>
      <c r="G102" s="318">
        <v>0</v>
      </c>
      <c r="H102" s="318">
        <v>0</v>
      </c>
    </row>
    <row r="103" spans="1:8" ht="20" hidden="1" customHeight="1" x14ac:dyDescent="0.3">
      <c r="A103" s="19">
        <v>1920</v>
      </c>
      <c r="B103" s="19" t="s">
        <v>261</v>
      </c>
      <c r="C103" s="19" t="s">
        <v>225</v>
      </c>
      <c r="D103" s="318">
        <v>75948.44</v>
      </c>
      <c r="E103" s="318">
        <v>86268</v>
      </c>
      <c r="F103" s="318">
        <v>-10319.56</v>
      </c>
      <c r="G103" s="318">
        <v>0</v>
      </c>
      <c r="H103" s="318">
        <v>0</v>
      </c>
    </row>
    <row r="104" spans="1:8" ht="20" hidden="1" customHeight="1" x14ac:dyDescent="0.3">
      <c r="A104" s="19">
        <v>1018</v>
      </c>
      <c r="B104" s="19" t="s">
        <v>268</v>
      </c>
      <c r="C104" s="19" t="s">
        <v>267</v>
      </c>
      <c r="D104" s="316">
        <v>125938.15</v>
      </c>
      <c r="E104" s="316">
        <v>0</v>
      </c>
      <c r="F104" s="316">
        <f t="shared" si="6"/>
        <v>125938.15</v>
      </c>
      <c r="G104" s="316">
        <v>0</v>
      </c>
      <c r="H104" s="316">
        <v>125938.15</v>
      </c>
    </row>
    <row r="105" spans="1:8" ht="20" hidden="1" customHeight="1" x14ac:dyDescent="0.3">
      <c r="A105" s="19">
        <v>2021</v>
      </c>
      <c r="B105" s="19" t="s">
        <v>268</v>
      </c>
      <c r="C105" s="19" t="s">
        <v>182</v>
      </c>
      <c r="D105" s="316">
        <v>24819.3</v>
      </c>
      <c r="E105" s="316">
        <v>28681</v>
      </c>
      <c r="F105" s="316">
        <f t="shared" si="6"/>
        <v>-3861.7000000000007</v>
      </c>
      <c r="G105" s="316" t="s">
        <v>2156</v>
      </c>
      <c r="H105" s="316">
        <v>24819.93</v>
      </c>
    </row>
    <row r="106" spans="1:8" ht="20" hidden="1" customHeight="1" x14ac:dyDescent="0.3">
      <c r="A106" s="19">
        <v>363</v>
      </c>
      <c r="B106" s="19" t="s">
        <v>268</v>
      </c>
      <c r="C106" s="19" t="s">
        <v>188</v>
      </c>
      <c r="D106" s="316">
        <v>462664.41</v>
      </c>
      <c r="E106" s="316">
        <v>957204.83</v>
      </c>
      <c r="F106" s="316">
        <f t="shared" si="6"/>
        <v>-494540.42</v>
      </c>
      <c r="G106" s="316">
        <v>0</v>
      </c>
      <c r="H106" s="316">
        <v>-494540.42</v>
      </c>
    </row>
    <row r="107" spans="1:8" ht="20" hidden="1" customHeight="1" x14ac:dyDescent="0.3">
      <c r="A107" s="19">
        <v>298</v>
      </c>
      <c r="B107" s="19" t="s">
        <v>268</v>
      </c>
      <c r="C107" s="19" t="s">
        <v>191</v>
      </c>
      <c r="D107" s="316">
        <v>0</v>
      </c>
      <c r="E107" s="316">
        <v>0</v>
      </c>
      <c r="F107" s="316">
        <f t="shared" si="6"/>
        <v>0</v>
      </c>
      <c r="G107" s="316">
        <v>0</v>
      </c>
      <c r="H107" s="316">
        <v>0</v>
      </c>
    </row>
    <row r="108" spans="1:8" ht="20" hidden="1" customHeight="1" x14ac:dyDescent="0.3">
      <c r="A108" s="19">
        <v>501</v>
      </c>
      <c r="B108" s="19" t="s">
        <v>268</v>
      </c>
      <c r="C108" s="19" t="s">
        <v>198</v>
      </c>
      <c r="D108" s="316">
        <v>1040938.97</v>
      </c>
      <c r="E108" s="316">
        <v>1744300.53</v>
      </c>
      <c r="F108" s="316">
        <f t="shared" si="6"/>
        <v>-703361.56</v>
      </c>
      <c r="G108" s="316">
        <v>0</v>
      </c>
      <c r="H108" s="316">
        <v>-703361.56</v>
      </c>
    </row>
    <row r="109" spans="1:8" ht="20" hidden="1" customHeight="1" x14ac:dyDescent="0.3">
      <c r="A109" s="19">
        <v>1038</v>
      </c>
      <c r="B109" s="19" t="s">
        <v>268</v>
      </c>
      <c r="C109" s="19" t="s">
        <v>270</v>
      </c>
      <c r="D109" s="316">
        <v>125938.15</v>
      </c>
      <c r="E109" s="316">
        <v>0</v>
      </c>
      <c r="F109" s="316">
        <f t="shared" si="6"/>
        <v>125938.15</v>
      </c>
      <c r="G109" s="316">
        <v>0</v>
      </c>
      <c r="H109" s="316">
        <v>125938.15</v>
      </c>
    </row>
    <row r="110" spans="1:8" ht="20" hidden="1" customHeight="1" x14ac:dyDescent="0.3">
      <c r="A110" s="19">
        <v>103</v>
      </c>
      <c r="B110" s="19" t="s">
        <v>268</v>
      </c>
      <c r="C110" s="19" t="s">
        <v>201</v>
      </c>
      <c r="D110" s="316">
        <v>219467.7</v>
      </c>
      <c r="E110" s="316">
        <v>413251.44</v>
      </c>
      <c r="F110" s="316">
        <f t="shared" si="6"/>
        <v>-193783.74</v>
      </c>
      <c r="G110" s="316">
        <v>0</v>
      </c>
      <c r="H110" s="316">
        <v>-193783.74</v>
      </c>
    </row>
    <row r="111" spans="1:8" ht="20" hidden="1" customHeight="1" x14ac:dyDescent="0.3">
      <c r="A111" s="19">
        <v>168</v>
      </c>
      <c r="B111" s="19" t="s">
        <v>268</v>
      </c>
      <c r="C111" s="19" t="s">
        <v>206</v>
      </c>
      <c r="D111" s="316">
        <v>0</v>
      </c>
      <c r="E111" s="316">
        <v>0</v>
      </c>
      <c r="F111" s="316">
        <f t="shared" si="6"/>
        <v>0</v>
      </c>
      <c r="G111" s="316">
        <v>0</v>
      </c>
      <c r="H111" s="316">
        <v>0</v>
      </c>
    </row>
    <row r="112" spans="1:8" ht="20" hidden="1" customHeight="1" x14ac:dyDescent="0.3">
      <c r="A112" s="19">
        <v>1318</v>
      </c>
      <c r="B112" s="19" t="s">
        <v>268</v>
      </c>
      <c r="C112" s="19" t="s">
        <v>209</v>
      </c>
      <c r="D112" s="316">
        <v>34931.75</v>
      </c>
      <c r="E112" s="316">
        <v>60172.08</v>
      </c>
      <c r="F112" s="316">
        <f t="shared" si="6"/>
        <v>-25240.33</v>
      </c>
      <c r="G112" s="316">
        <v>0</v>
      </c>
      <c r="H112" s="316">
        <v>-25240.33</v>
      </c>
    </row>
    <row r="113" spans="1:8" ht="20" hidden="1" customHeight="1" x14ac:dyDescent="0.3">
      <c r="A113" s="19">
        <v>436</v>
      </c>
      <c r="B113" s="19" t="s">
        <v>268</v>
      </c>
      <c r="C113" s="19" t="s">
        <v>216</v>
      </c>
      <c r="D113" s="316">
        <v>1206584.47</v>
      </c>
      <c r="E113" s="316">
        <v>2000000</v>
      </c>
      <c r="F113" s="316">
        <f t="shared" si="6"/>
        <v>-793415.53</v>
      </c>
      <c r="G113" s="316">
        <v>0</v>
      </c>
      <c r="H113" s="316">
        <v>-793415.53</v>
      </c>
    </row>
    <row r="114" spans="1:8" ht="20" hidden="1" customHeight="1" x14ac:dyDescent="0.3">
      <c r="A114" s="19">
        <v>233</v>
      </c>
      <c r="B114" s="19" t="s">
        <v>268</v>
      </c>
      <c r="C114" s="19" t="s">
        <v>219</v>
      </c>
      <c r="D114" s="316">
        <v>0</v>
      </c>
      <c r="E114" s="316">
        <v>0</v>
      </c>
      <c r="F114" s="316">
        <f t="shared" si="6"/>
        <v>0</v>
      </c>
      <c r="G114" s="316">
        <v>0</v>
      </c>
      <c r="H114" s="316">
        <v>0</v>
      </c>
    </row>
    <row r="115" spans="1:8" ht="20" hidden="1" customHeight="1" x14ac:dyDescent="0.3">
      <c r="A115" s="19">
        <v>2040</v>
      </c>
      <c r="B115" s="19" t="s">
        <v>268</v>
      </c>
      <c r="C115" s="19" t="s">
        <v>225</v>
      </c>
      <c r="D115" s="316">
        <v>24819.93</v>
      </c>
      <c r="E115" s="316">
        <v>0</v>
      </c>
      <c r="F115" s="316">
        <f t="shared" si="6"/>
        <v>24819.93</v>
      </c>
      <c r="G115" s="316">
        <v>0</v>
      </c>
      <c r="H115" s="316">
        <v>24819.93</v>
      </c>
    </row>
    <row r="116" spans="1:8" ht="20" hidden="1" customHeight="1" x14ac:dyDescent="0.3">
      <c r="A116" s="19">
        <v>608</v>
      </c>
      <c r="B116" s="19" t="s">
        <v>268</v>
      </c>
      <c r="C116" s="19" t="s">
        <v>271</v>
      </c>
      <c r="D116" s="316">
        <v>248214.67</v>
      </c>
      <c r="E116" s="316">
        <v>202400</v>
      </c>
      <c r="F116" s="316">
        <f t="shared" si="6"/>
        <v>45814.670000000013</v>
      </c>
      <c r="G116" s="316">
        <v>0</v>
      </c>
      <c r="H116" s="316">
        <v>45814.67</v>
      </c>
    </row>
    <row r="117" spans="1:8" ht="20" hidden="1" customHeight="1" x14ac:dyDescent="0.3">
      <c r="A117" s="19">
        <v>998</v>
      </c>
      <c r="B117" s="19" t="s">
        <v>268</v>
      </c>
      <c r="C117" s="19" t="s">
        <v>272</v>
      </c>
      <c r="D117" s="316">
        <v>125938.15</v>
      </c>
      <c r="E117" s="316">
        <v>194451.96</v>
      </c>
      <c r="F117" s="316">
        <f t="shared" si="6"/>
        <v>-68513.81</v>
      </c>
      <c r="G117" s="316">
        <v>0</v>
      </c>
      <c r="H117" s="316">
        <v>-68513.81</v>
      </c>
    </row>
    <row r="118" spans="1:8" ht="20" hidden="1" customHeight="1" x14ac:dyDescent="0.3">
      <c r="A118" s="19">
        <v>2398</v>
      </c>
      <c r="B118" s="19" t="s">
        <v>273</v>
      </c>
      <c r="C118" s="19" t="s">
        <v>182</v>
      </c>
      <c r="D118" s="206" t="s">
        <v>276</v>
      </c>
      <c r="E118" s="89" t="s">
        <v>2157</v>
      </c>
      <c r="F118" s="345">
        <v>0</v>
      </c>
      <c r="G118" s="345">
        <v>0</v>
      </c>
      <c r="H118" s="316">
        <f t="shared" ref="H118:H128" si="8">+F118+G118</f>
        <v>0</v>
      </c>
    </row>
    <row r="119" spans="1:8" ht="20" hidden="1" customHeight="1" x14ac:dyDescent="0.3">
      <c r="A119" s="19">
        <v>364</v>
      </c>
      <c r="B119" s="19" t="s">
        <v>273</v>
      </c>
      <c r="C119" s="19" t="s">
        <v>188</v>
      </c>
      <c r="D119" s="207" t="s">
        <v>2158</v>
      </c>
      <c r="E119" s="97" t="s">
        <v>2158</v>
      </c>
      <c r="F119" s="97">
        <v>0</v>
      </c>
      <c r="G119" s="89">
        <v>1465305.15</v>
      </c>
      <c r="H119" s="316">
        <f t="shared" si="8"/>
        <v>1465305.15</v>
      </c>
    </row>
    <row r="120" spans="1:8" ht="20" hidden="1" customHeight="1" x14ac:dyDescent="0.3">
      <c r="A120" s="19">
        <v>299</v>
      </c>
      <c r="B120" s="19" t="s">
        <v>273</v>
      </c>
      <c r="C120" s="19" t="s">
        <v>191</v>
      </c>
      <c r="D120" s="207" t="s">
        <v>2159</v>
      </c>
      <c r="E120" s="97" t="s">
        <v>2160</v>
      </c>
      <c r="F120" s="97">
        <v>0</v>
      </c>
      <c r="G120" s="97">
        <v>0</v>
      </c>
      <c r="H120" s="316">
        <f t="shared" si="8"/>
        <v>0</v>
      </c>
    </row>
    <row r="121" spans="1:8" ht="20" hidden="1" customHeight="1" x14ac:dyDescent="0.3">
      <c r="A121" s="19">
        <v>766</v>
      </c>
      <c r="B121" s="19" t="s">
        <v>273</v>
      </c>
      <c r="C121" s="19" t="s">
        <v>284</v>
      </c>
      <c r="D121" s="207" t="s">
        <v>2161</v>
      </c>
      <c r="E121" s="97" t="s">
        <v>2162</v>
      </c>
      <c r="F121" s="97">
        <v>0</v>
      </c>
      <c r="G121" s="97">
        <v>0</v>
      </c>
      <c r="H121" s="316">
        <f t="shared" si="8"/>
        <v>0</v>
      </c>
    </row>
    <row r="122" spans="1:8" ht="20" hidden="1" customHeight="1" x14ac:dyDescent="0.3">
      <c r="A122" s="19">
        <v>502</v>
      </c>
      <c r="B122" s="19" t="s">
        <v>273</v>
      </c>
      <c r="C122" s="19" t="s">
        <v>198</v>
      </c>
      <c r="D122" s="207" t="s">
        <v>2163</v>
      </c>
      <c r="E122" s="97" t="s">
        <v>2164</v>
      </c>
      <c r="F122" s="97">
        <v>0</v>
      </c>
      <c r="G122" s="97">
        <v>0</v>
      </c>
      <c r="H122" s="316">
        <f t="shared" si="8"/>
        <v>0</v>
      </c>
    </row>
    <row r="123" spans="1:8" ht="20" hidden="1" customHeight="1" x14ac:dyDescent="0.3">
      <c r="A123" s="19">
        <v>104</v>
      </c>
      <c r="B123" s="19" t="s">
        <v>273</v>
      </c>
      <c r="C123" s="19" t="s">
        <v>201</v>
      </c>
      <c r="D123" s="207" t="s">
        <v>2165</v>
      </c>
      <c r="E123" s="97" t="s">
        <v>222</v>
      </c>
      <c r="F123" s="97">
        <v>32183.41</v>
      </c>
      <c r="G123" s="97">
        <v>0</v>
      </c>
      <c r="H123" s="316">
        <f t="shared" si="8"/>
        <v>32183.41</v>
      </c>
    </row>
    <row r="124" spans="1:8" ht="20" hidden="1" customHeight="1" x14ac:dyDescent="0.3">
      <c r="A124" s="19">
        <v>169</v>
      </c>
      <c r="B124" s="19" t="s">
        <v>273</v>
      </c>
      <c r="C124" s="19" t="s">
        <v>206</v>
      </c>
      <c r="D124" s="207" t="s">
        <v>2166</v>
      </c>
      <c r="E124" s="97" t="s">
        <v>2167</v>
      </c>
      <c r="F124" s="97">
        <v>0</v>
      </c>
      <c r="G124" s="97">
        <v>0</v>
      </c>
      <c r="H124" s="316">
        <f t="shared" si="8"/>
        <v>0</v>
      </c>
    </row>
    <row r="125" spans="1:8" ht="20" hidden="1" customHeight="1" x14ac:dyDescent="0.3">
      <c r="A125" s="19">
        <v>1698</v>
      </c>
      <c r="B125" s="19" t="s">
        <v>273</v>
      </c>
      <c r="C125" s="19" t="s">
        <v>209</v>
      </c>
      <c r="D125" s="207">
        <v>0</v>
      </c>
      <c r="E125" s="97" t="s">
        <v>222</v>
      </c>
      <c r="F125" s="97">
        <v>0</v>
      </c>
      <c r="G125" s="97">
        <v>0</v>
      </c>
      <c r="H125" s="316">
        <f t="shared" si="8"/>
        <v>0</v>
      </c>
    </row>
    <row r="126" spans="1:8" ht="20" hidden="1" customHeight="1" x14ac:dyDescent="0.3">
      <c r="A126" s="19">
        <v>437</v>
      </c>
      <c r="B126" s="19" t="s">
        <v>273</v>
      </c>
      <c r="C126" s="19" t="s">
        <v>216</v>
      </c>
      <c r="D126" s="207" t="s">
        <v>2168</v>
      </c>
      <c r="E126" s="97" t="s">
        <v>2169</v>
      </c>
      <c r="F126" s="97">
        <v>0</v>
      </c>
      <c r="G126" s="97">
        <v>0</v>
      </c>
      <c r="H126" s="316">
        <f t="shared" si="8"/>
        <v>0</v>
      </c>
    </row>
    <row r="127" spans="1:8" ht="20" hidden="1" customHeight="1" x14ac:dyDescent="0.3">
      <c r="A127" s="19">
        <v>234</v>
      </c>
      <c r="B127" s="19" t="s">
        <v>273</v>
      </c>
      <c r="C127" s="19" t="s">
        <v>219</v>
      </c>
      <c r="D127" s="207" t="s">
        <v>2170</v>
      </c>
      <c r="E127" s="97" t="s">
        <v>2171</v>
      </c>
      <c r="F127" s="97">
        <v>0</v>
      </c>
      <c r="G127" s="97">
        <v>0</v>
      </c>
      <c r="H127" s="316">
        <f t="shared" si="8"/>
        <v>0</v>
      </c>
    </row>
    <row r="128" spans="1:8" ht="20" hidden="1" customHeight="1" x14ac:dyDescent="0.3">
      <c r="A128" s="19">
        <v>2198</v>
      </c>
      <c r="B128" s="19" t="s">
        <v>273</v>
      </c>
      <c r="C128" s="19" t="s">
        <v>225</v>
      </c>
      <c r="D128" s="207" t="s">
        <v>196</v>
      </c>
      <c r="E128" s="97" t="s">
        <v>222</v>
      </c>
      <c r="F128" s="97">
        <v>0</v>
      </c>
      <c r="G128" s="97">
        <v>0</v>
      </c>
      <c r="H128" s="316">
        <f t="shared" si="8"/>
        <v>0</v>
      </c>
    </row>
    <row r="129" spans="1:8" ht="20" hidden="1" customHeight="1" x14ac:dyDescent="0.3">
      <c r="A129" s="19">
        <v>1979</v>
      </c>
      <c r="B129" s="19" t="s">
        <v>303</v>
      </c>
      <c r="C129" s="19" t="s">
        <v>182</v>
      </c>
      <c r="D129" s="316">
        <v>11106.21</v>
      </c>
      <c r="E129" s="316">
        <v>11106.21</v>
      </c>
      <c r="F129" s="316">
        <f t="shared" ref="F129:F139" si="9">D129-E129</f>
        <v>0</v>
      </c>
      <c r="G129" s="317">
        <v>0</v>
      </c>
      <c r="H129" s="316">
        <f t="shared" ref="H129:H139" si="10">+F129+G129</f>
        <v>0</v>
      </c>
    </row>
    <row r="130" spans="1:8" ht="20" hidden="1" customHeight="1" x14ac:dyDescent="0.3">
      <c r="A130" s="19">
        <v>368</v>
      </c>
      <c r="B130" s="19" t="s">
        <v>303</v>
      </c>
      <c r="C130" s="19" t="s">
        <v>188</v>
      </c>
      <c r="D130" s="316">
        <v>509312.07</v>
      </c>
      <c r="E130" s="316">
        <v>509312.07</v>
      </c>
      <c r="F130" s="316">
        <f t="shared" si="9"/>
        <v>0</v>
      </c>
      <c r="G130" s="317">
        <v>0</v>
      </c>
      <c r="H130" s="316">
        <f t="shared" si="10"/>
        <v>0</v>
      </c>
    </row>
    <row r="131" spans="1:8" ht="20" hidden="1" customHeight="1" x14ac:dyDescent="0.3">
      <c r="A131" s="19">
        <v>303</v>
      </c>
      <c r="B131" s="19" t="s">
        <v>303</v>
      </c>
      <c r="C131" s="19" t="s">
        <v>191</v>
      </c>
      <c r="D131" s="316">
        <v>151316.99</v>
      </c>
      <c r="E131" s="316">
        <v>151316.99</v>
      </c>
      <c r="F131" s="316">
        <f t="shared" si="9"/>
        <v>0</v>
      </c>
      <c r="G131" s="317">
        <v>0</v>
      </c>
      <c r="H131" s="316">
        <f t="shared" si="10"/>
        <v>0</v>
      </c>
    </row>
    <row r="132" spans="1:8" ht="20" hidden="1" customHeight="1" x14ac:dyDescent="0.3">
      <c r="A132" s="19">
        <v>506</v>
      </c>
      <c r="B132" s="19" t="s">
        <v>303</v>
      </c>
      <c r="C132" s="19" t="s">
        <v>198</v>
      </c>
      <c r="D132" s="316">
        <v>350463.75</v>
      </c>
      <c r="E132" s="316">
        <v>350463.75</v>
      </c>
      <c r="F132" s="316">
        <f t="shared" si="9"/>
        <v>0</v>
      </c>
      <c r="G132" s="317">
        <v>0</v>
      </c>
      <c r="H132" s="316">
        <f t="shared" si="10"/>
        <v>0</v>
      </c>
    </row>
    <row r="133" spans="1:8" ht="20" hidden="1" customHeight="1" x14ac:dyDescent="0.3">
      <c r="A133" s="19">
        <v>108</v>
      </c>
      <c r="B133" s="19" t="s">
        <v>303</v>
      </c>
      <c r="C133" s="19" t="s">
        <v>201</v>
      </c>
      <c r="D133" s="316">
        <v>174086.57</v>
      </c>
      <c r="E133" s="316">
        <v>174086.57</v>
      </c>
      <c r="F133" s="316">
        <f t="shared" si="9"/>
        <v>0</v>
      </c>
      <c r="G133" s="317">
        <v>0</v>
      </c>
      <c r="H133" s="316">
        <f t="shared" si="10"/>
        <v>0</v>
      </c>
    </row>
    <row r="134" spans="1:8" ht="20" hidden="1" customHeight="1" x14ac:dyDescent="0.3">
      <c r="A134" s="19">
        <v>173</v>
      </c>
      <c r="B134" s="19" t="s">
        <v>303</v>
      </c>
      <c r="C134" s="19" t="s">
        <v>206</v>
      </c>
      <c r="D134" s="316">
        <v>200307.20000000001</v>
      </c>
      <c r="E134" s="316">
        <v>0</v>
      </c>
      <c r="F134" s="316">
        <f t="shared" si="9"/>
        <v>200307.20000000001</v>
      </c>
      <c r="G134" s="317">
        <v>0</v>
      </c>
      <c r="H134" s="316">
        <f t="shared" si="10"/>
        <v>200307.20000000001</v>
      </c>
    </row>
    <row r="135" spans="1:8" ht="20" hidden="1" customHeight="1" x14ac:dyDescent="0.3">
      <c r="A135" s="19">
        <v>394</v>
      </c>
      <c r="B135" s="19" t="s">
        <v>303</v>
      </c>
      <c r="C135" s="19" t="s">
        <v>305</v>
      </c>
      <c r="D135" s="316">
        <v>149205.99</v>
      </c>
      <c r="E135" s="316">
        <v>149205.99</v>
      </c>
      <c r="F135" s="316">
        <f t="shared" si="9"/>
        <v>0</v>
      </c>
      <c r="G135" s="317">
        <v>0</v>
      </c>
      <c r="H135" s="316">
        <f t="shared" si="10"/>
        <v>0</v>
      </c>
    </row>
    <row r="136" spans="1:8" ht="20" hidden="1" customHeight="1" x14ac:dyDescent="0.3">
      <c r="A136" s="19">
        <v>1458</v>
      </c>
      <c r="B136" s="19" t="s">
        <v>303</v>
      </c>
      <c r="C136" s="19" t="s">
        <v>209</v>
      </c>
      <c r="D136" s="316">
        <v>17418.91</v>
      </c>
      <c r="E136" s="316">
        <v>17418.91</v>
      </c>
      <c r="F136" s="316">
        <f t="shared" si="9"/>
        <v>0</v>
      </c>
      <c r="G136" s="317">
        <v>0</v>
      </c>
      <c r="H136" s="316">
        <f t="shared" si="10"/>
        <v>0</v>
      </c>
    </row>
    <row r="137" spans="1:8" ht="20" hidden="1" customHeight="1" x14ac:dyDescent="0.3">
      <c r="A137" s="19">
        <v>441</v>
      </c>
      <c r="B137" s="19" t="s">
        <v>303</v>
      </c>
      <c r="C137" s="19" t="s">
        <v>216</v>
      </c>
      <c r="D137" s="316">
        <v>448470.16</v>
      </c>
      <c r="E137" s="316">
        <v>448470.16</v>
      </c>
      <c r="F137" s="316">
        <f t="shared" si="9"/>
        <v>0</v>
      </c>
      <c r="G137" s="317">
        <v>0</v>
      </c>
      <c r="H137" s="316">
        <f t="shared" si="10"/>
        <v>0</v>
      </c>
    </row>
    <row r="138" spans="1:8" ht="20" hidden="1" customHeight="1" x14ac:dyDescent="0.3">
      <c r="A138" s="19">
        <v>238</v>
      </c>
      <c r="B138" s="19" t="s">
        <v>303</v>
      </c>
      <c r="C138" s="19" t="s">
        <v>219</v>
      </c>
      <c r="D138" s="316">
        <v>151753.49</v>
      </c>
      <c r="E138" s="316">
        <v>151753.49</v>
      </c>
      <c r="F138" s="316">
        <f t="shared" si="9"/>
        <v>0</v>
      </c>
      <c r="G138" s="317">
        <v>0</v>
      </c>
      <c r="H138" s="316">
        <f t="shared" si="10"/>
        <v>0</v>
      </c>
    </row>
    <row r="139" spans="1:8" ht="20" hidden="1" customHeight="1" x14ac:dyDescent="0.3">
      <c r="A139" s="19">
        <v>1960</v>
      </c>
      <c r="B139" s="19" t="s">
        <v>303</v>
      </c>
      <c r="C139" s="19" t="s">
        <v>225</v>
      </c>
      <c r="D139" s="316">
        <v>11106.21</v>
      </c>
      <c r="E139" s="316">
        <v>0</v>
      </c>
      <c r="F139" s="316">
        <f t="shared" si="9"/>
        <v>11106.21</v>
      </c>
      <c r="G139" s="317">
        <v>0</v>
      </c>
      <c r="H139" s="316">
        <f t="shared" si="10"/>
        <v>11106.21</v>
      </c>
    </row>
    <row r="140" spans="1:8" ht="20" hidden="1" customHeight="1" x14ac:dyDescent="0.3">
      <c r="A140" s="19">
        <v>1945</v>
      </c>
      <c r="B140" s="19" t="s">
        <v>306</v>
      </c>
      <c r="C140" s="19" t="s">
        <v>182</v>
      </c>
      <c r="D140" s="258">
        <v>31544.76</v>
      </c>
      <c r="E140" s="112">
        <v>31544.76</v>
      </c>
      <c r="F140" s="316">
        <f>(D140-E140)</f>
        <v>0</v>
      </c>
      <c r="G140" s="316">
        <v>0</v>
      </c>
      <c r="H140" s="316">
        <f>(F140+G140)</f>
        <v>0</v>
      </c>
    </row>
    <row r="141" spans="1:8" ht="20" hidden="1" customHeight="1" x14ac:dyDescent="0.3">
      <c r="A141" s="19">
        <v>369</v>
      </c>
      <c r="B141" s="19" t="s">
        <v>306</v>
      </c>
      <c r="C141" s="19" t="s">
        <v>188</v>
      </c>
      <c r="D141" s="318">
        <v>816495.17</v>
      </c>
      <c r="E141" s="279">
        <v>816495.17</v>
      </c>
      <c r="F141" s="316">
        <f t="shared" ref="F141:F150" si="11">(D141-E141)</f>
        <v>0</v>
      </c>
      <c r="G141" s="316">
        <v>0</v>
      </c>
      <c r="H141" s="316">
        <f t="shared" ref="H141:H150" si="12">(F141+G141)</f>
        <v>0</v>
      </c>
    </row>
    <row r="142" spans="1:8" ht="20" hidden="1" customHeight="1" x14ac:dyDescent="0.3">
      <c r="A142" s="19">
        <v>304</v>
      </c>
      <c r="B142" s="19" t="s">
        <v>306</v>
      </c>
      <c r="C142" s="19" t="s">
        <v>191</v>
      </c>
      <c r="D142" s="318">
        <v>314269.01</v>
      </c>
      <c r="E142" s="279">
        <v>314269.01</v>
      </c>
      <c r="F142" s="316">
        <f t="shared" si="11"/>
        <v>0</v>
      </c>
      <c r="G142" s="316">
        <v>0</v>
      </c>
      <c r="H142" s="316">
        <f t="shared" si="12"/>
        <v>0</v>
      </c>
    </row>
    <row r="143" spans="1:8" ht="20" hidden="1" customHeight="1" x14ac:dyDescent="0.3">
      <c r="A143" s="19">
        <v>780</v>
      </c>
      <c r="B143" s="19" t="s">
        <v>306</v>
      </c>
      <c r="C143" s="19" t="s">
        <v>308</v>
      </c>
      <c r="D143" s="318">
        <v>326264.45</v>
      </c>
      <c r="E143" s="279">
        <v>326264.45</v>
      </c>
      <c r="F143" s="316">
        <f t="shared" si="11"/>
        <v>0</v>
      </c>
      <c r="G143" s="316">
        <v>0</v>
      </c>
      <c r="H143" s="316">
        <f t="shared" si="12"/>
        <v>0</v>
      </c>
    </row>
    <row r="144" spans="1:8" ht="20" hidden="1" customHeight="1" x14ac:dyDescent="0.3">
      <c r="A144" s="19">
        <v>507</v>
      </c>
      <c r="B144" s="19" t="s">
        <v>306</v>
      </c>
      <c r="C144" s="19" t="s">
        <v>198</v>
      </c>
      <c r="D144" s="318">
        <v>1460259.17</v>
      </c>
      <c r="E144" s="279">
        <v>1460259.17</v>
      </c>
      <c r="F144" s="316">
        <f t="shared" si="11"/>
        <v>0</v>
      </c>
      <c r="G144" s="316">
        <v>0</v>
      </c>
      <c r="H144" s="316">
        <f t="shared" si="12"/>
        <v>0</v>
      </c>
    </row>
    <row r="145" spans="1:8" ht="20" hidden="1" customHeight="1" x14ac:dyDescent="0.3">
      <c r="A145" s="19">
        <v>109</v>
      </c>
      <c r="B145" s="19" t="s">
        <v>306</v>
      </c>
      <c r="C145" s="19" t="s">
        <v>201</v>
      </c>
      <c r="D145" s="318">
        <v>319115.56</v>
      </c>
      <c r="E145" s="109">
        <v>319115.56</v>
      </c>
      <c r="F145" s="316">
        <f t="shared" si="11"/>
        <v>0</v>
      </c>
      <c r="G145" s="316">
        <v>0</v>
      </c>
      <c r="H145" s="316">
        <f t="shared" si="12"/>
        <v>0</v>
      </c>
    </row>
    <row r="146" spans="1:8" ht="20" hidden="1" customHeight="1" x14ac:dyDescent="0.3">
      <c r="A146" s="19">
        <v>174</v>
      </c>
      <c r="B146" s="19" t="s">
        <v>306</v>
      </c>
      <c r="C146" s="19" t="s">
        <v>206</v>
      </c>
      <c r="D146" s="318">
        <v>0</v>
      </c>
      <c r="E146" s="279">
        <v>0</v>
      </c>
      <c r="F146" s="316">
        <f t="shared" si="11"/>
        <v>0</v>
      </c>
      <c r="G146" s="316">
        <v>0</v>
      </c>
      <c r="H146" s="316">
        <f t="shared" si="12"/>
        <v>0</v>
      </c>
    </row>
    <row r="147" spans="1:8" ht="20" hidden="1" customHeight="1" x14ac:dyDescent="0.3">
      <c r="A147" s="19">
        <v>1498</v>
      </c>
      <c r="B147" s="19" t="s">
        <v>306</v>
      </c>
      <c r="C147" s="19" t="s">
        <v>209</v>
      </c>
      <c r="D147" s="318">
        <v>57829.11</v>
      </c>
      <c r="E147" s="279">
        <v>54647.040000000001</v>
      </c>
      <c r="F147" s="316">
        <f t="shared" si="11"/>
        <v>3182.0699999999997</v>
      </c>
      <c r="G147" s="316">
        <v>0</v>
      </c>
      <c r="H147" s="316">
        <f t="shared" si="12"/>
        <v>3182.0699999999997</v>
      </c>
    </row>
    <row r="148" spans="1:8" ht="20" hidden="1" customHeight="1" x14ac:dyDescent="0.3">
      <c r="A148" s="19">
        <v>442</v>
      </c>
      <c r="B148" s="19" t="s">
        <v>306</v>
      </c>
      <c r="C148" s="19" t="s">
        <v>216</v>
      </c>
      <c r="D148" s="318">
        <v>686215.01</v>
      </c>
      <c r="E148" s="279">
        <v>686215.01</v>
      </c>
      <c r="F148" s="316">
        <f t="shared" si="11"/>
        <v>0</v>
      </c>
      <c r="G148" s="316">
        <v>0</v>
      </c>
      <c r="H148" s="316">
        <f t="shared" si="12"/>
        <v>0</v>
      </c>
    </row>
    <row r="149" spans="1:8" ht="20" hidden="1" customHeight="1" x14ac:dyDescent="0.3">
      <c r="A149" s="19">
        <v>239</v>
      </c>
      <c r="B149" s="19" t="s">
        <v>306</v>
      </c>
      <c r="C149" s="19" t="s">
        <v>219</v>
      </c>
      <c r="D149" s="318">
        <v>499896.27</v>
      </c>
      <c r="E149" s="279">
        <v>499896.27</v>
      </c>
      <c r="F149" s="316">
        <f t="shared" si="11"/>
        <v>0</v>
      </c>
      <c r="G149" s="316">
        <v>0</v>
      </c>
      <c r="H149" s="316">
        <f t="shared" si="12"/>
        <v>0</v>
      </c>
    </row>
    <row r="150" spans="1:8" ht="20" hidden="1" customHeight="1" x14ac:dyDescent="0.3">
      <c r="A150" s="19">
        <v>1946</v>
      </c>
      <c r="B150" s="19" t="s">
        <v>306</v>
      </c>
      <c r="C150" s="19" t="s">
        <v>225</v>
      </c>
      <c r="D150" s="107">
        <v>31544.76</v>
      </c>
      <c r="E150" s="279">
        <v>0</v>
      </c>
      <c r="F150" s="316">
        <f t="shared" si="11"/>
        <v>31544.76</v>
      </c>
      <c r="G150" s="316">
        <v>0</v>
      </c>
      <c r="H150" s="316">
        <f t="shared" si="12"/>
        <v>31544.76</v>
      </c>
    </row>
    <row r="151" spans="1:8" ht="20" hidden="1" customHeight="1" x14ac:dyDescent="0.3">
      <c r="A151" s="19">
        <v>1922</v>
      </c>
      <c r="B151" s="19" t="s">
        <v>309</v>
      </c>
      <c r="C151" s="19" t="s">
        <v>182</v>
      </c>
      <c r="D151" s="316">
        <v>23215.02</v>
      </c>
      <c r="E151" s="316">
        <v>38658</v>
      </c>
      <c r="F151" s="316">
        <f t="shared" ref="F151:F160" si="13">D151-E151</f>
        <v>-15442.98</v>
      </c>
      <c r="G151" s="317"/>
      <c r="H151" s="316">
        <f t="shared" ref="H151:H160" si="14">+F151+G151</f>
        <v>-15442.98</v>
      </c>
    </row>
    <row r="152" spans="1:8" ht="20" hidden="1" customHeight="1" x14ac:dyDescent="0.3">
      <c r="A152" s="19">
        <v>370</v>
      </c>
      <c r="B152" s="19" t="s">
        <v>309</v>
      </c>
      <c r="C152" s="19" t="s">
        <v>188</v>
      </c>
      <c r="D152" s="316">
        <v>1247501.69</v>
      </c>
      <c r="E152" s="316">
        <v>2180893.39</v>
      </c>
      <c r="F152" s="316">
        <f t="shared" si="13"/>
        <v>-933391.70000000019</v>
      </c>
      <c r="G152" s="317"/>
      <c r="H152" s="316">
        <f t="shared" si="14"/>
        <v>-933391.70000000019</v>
      </c>
    </row>
    <row r="153" spans="1:8" ht="20" hidden="1" customHeight="1" x14ac:dyDescent="0.3">
      <c r="A153" s="19">
        <v>305</v>
      </c>
      <c r="B153" s="19" t="s">
        <v>309</v>
      </c>
      <c r="C153" s="19" t="s">
        <v>191</v>
      </c>
      <c r="D153" s="316">
        <v>284394.18</v>
      </c>
      <c r="E153" s="316">
        <v>543829.43999999994</v>
      </c>
      <c r="F153" s="316">
        <f t="shared" si="13"/>
        <v>-259435.25999999995</v>
      </c>
      <c r="G153" s="317"/>
      <c r="H153" s="316">
        <f t="shared" si="14"/>
        <v>-259435.25999999995</v>
      </c>
    </row>
    <row r="154" spans="1:8" ht="20" hidden="1" customHeight="1" x14ac:dyDescent="0.3">
      <c r="A154" s="19">
        <v>508</v>
      </c>
      <c r="B154" s="19" t="s">
        <v>309</v>
      </c>
      <c r="C154" s="19" t="s">
        <v>198</v>
      </c>
      <c r="D154" s="316">
        <v>304179.02</v>
      </c>
      <c r="E154" s="316">
        <v>512518.01</v>
      </c>
      <c r="F154" s="316">
        <f t="shared" si="13"/>
        <v>-208338.99</v>
      </c>
      <c r="G154" s="317"/>
      <c r="H154" s="316">
        <f t="shared" si="14"/>
        <v>-208338.99</v>
      </c>
    </row>
    <row r="155" spans="1:8" ht="20" hidden="1" customHeight="1" x14ac:dyDescent="0.3">
      <c r="A155" s="19">
        <v>110</v>
      </c>
      <c r="B155" s="19" t="s">
        <v>309</v>
      </c>
      <c r="C155" s="19" t="s">
        <v>201</v>
      </c>
      <c r="D155" s="316">
        <v>702201.97</v>
      </c>
      <c r="E155" s="316">
        <v>702201.97</v>
      </c>
      <c r="F155" s="316">
        <f t="shared" si="13"/>
        <v>0</v>
      </c>
      <c r="G155" s="317">
        <v>170000.01</v>
      </c>
      <c r="H155" s="316">
        <f t="shared" si="14"/>
        <v>170000.01</v>
      </c>
    </row>
    <row r="156" spans="1:8" ht="20" hidden="1" customHeight="1" x14ac:dyDescent="0.3">
      <c r="A156" s="19">
        <v>175</v>
      </c>
      <c r="B156" s="19" t="s">
        <v>309</v>
      </c>
      <c r="C156" s="19" t="s">
        <v>206</v>
      </c>
      <c r="D156" s="316">
        <v>358571.79</v>
      </c>
      <c r="E156" s="316">
        <v>771999.94</v>
      </c>
      <c r="F156" s="316">
        <f t="shared" si="13"/>
        <v>-413428.14999999997</v>
      </c>
      <c r="G156" s="317"/>
      <c r="H156" s="316">
        <f t="shared" si="14"/>
        <v>-413428.14999999997</v>
      </c>
    </row>
    <row r="157" spans="1:8" ht="20" hidden="1" customHeight="1" x14ac:dyDescent="0.3">
      <c r="A157" s="19">
        <v>1398</v>
      </c>
      <c r="B157" s="19" t="s">
        <v>309</v>
      </c>
      <c r="C157" s="19" t="s">
        <v>209</v>
      </c>
      <c r="D157" s="316">
        <v>39200.42</v>
      </c>
      <c r="E157" s="316">
        <v>39200.42</v>
      </c>
      <c r="F157" s="316">
        <f t="shared" si="13"/>
        <v>0</v>
      </c>
      <c r="G157" s="317"/>
      <c r="H157" s="316">
        <f t="shared" si="14"/>
        <v>0</v>
      </c>
    </row>
    <row r="158" spans="1:8" ht="20" hidden="1" customHeight="1" x14ac:dyDescent="0.3">
      <c r="A158" s="19">
        <v>443</v>
      </c>
      <c r="B158" s="19" t="s">
        <v>309</v>
      </c>
      <c r="C158" s="19" t="s">
        <v>216</v>
      </c>
      <c r="D158" s="316">
        <v>806493.06</v>
      </c>
      <c r="E158" s="316">
        <v>806493.06</v>
      </c>
      <c r="F158" s="316">
        <f t="shared" si="13"/>
        <v>0</v>
      </c>
      <c r="G158" s="317">
        <v>0</v>
      </c>
      <c r="H158" s="316">
        <f t="shared" si="14"/>
        <v>0</v>
      </c>
    </row>
    <row r="159" spans="1:8" ht="20" hidden="1" customHeight="1" x14ac:dyDescent="0.3">
      <c r="A159" s="19">
        <v>240</v>
      </c>
      <c r="B159" s="19" t="s">
        <v>309</v>
      </c>
      <c r="C159" s="19" t="s">
        <v>219</v>
      </c>
      <c r="D159" s="316">
        <v>318361.06</v>
      </c>
      <c r="E159" s="316">
        <v>757469.21</v>
      </c>
      <c r="F159" s="316">
        <f t="shared" si="13"/>
        <v>-439108.14999999997</v>
      </c>
      <c r="G159" s="317"/>
      <c r="H159" s="316">
        <f t="shared" si="14"/>
        <v>-439108.14999999997</v>
      </c>
    </row>
    <row r="160" spans="1:8" ht="20" hidden="1" customHeight="1" x14ac:dyDescent="0.3">
      <c r="A160" s="19">
        <v>1938</v>
      </c>
      <c r="B160" s="19" t="s">
        <v>309</v>
      </c>
      <c r="C160" s="19" t="s">
        <v>225</v>
      </c>
      <c r="D160" s="316">
        <v>23215.02</v>
      </c>
      <c r="E160" s="316">
        <v>0</v>
      </c>
      <c r="F160" s="316">
        <f t="shared" si="13"/>
        <v>23215.02</v>
      </c>
      <c r="G160" s="317"/>
      <c r="H160" s="316">
        <f t="shared" si="14"/>
        <v>23215.02</v>
      </c>
    </row>
    <row r="161" spans="1:8" ht="20" hidden="1" customHeight="1" x14ac:dyDescent="0.3">
      <c r="A161" s="19">
        <v>878</v>
      </c>
      <c r="B161" s="19" t="s">
        <v>312</v>
      </c>
      <c r="C161" s="19" t="s">
        <v>311</v>
      </c>
      <c r="D161" s="316">
        <v>160087.92000000001</v>
      </c>
      <c r="E161" s="316">
        <v>160087.92000000001</v>
      </c>
      <c r="F161" s="316">
        <f t="shared" ref="F161:F201" si="15">D161-E161</f>
        <v>0</v>
      </c>
      <c r="G161" s="206" t="s">
        <v>1122</v>
      </c>
      <c r="H161" s="89" t="s">
        <v>222</v>
      </c>
    </row>
    <row r="162" spans="1:8" ht="20" hidden="1" customHeight="1" x14ac:dyDescent="0.3">
      <c r="A162" s="19">
        <v>2118</v>
      </c>
      <c r="B162" s="19" t="s">
        <v>312</v>
      </c>
      <c r="C162" s="19" t="s">
        <v>182</v>
      </c>
      <c r="D162" s="316">
        <v>0</v>
      </c>
      <c r="E162" s="316">
        <v>0</v>
      </c>
      <c r="F162" s="316">
        <f t="shared" si="15"/>
        <v>0</v>
      </c>
      <c r="G162" s="207" t="s">
        <v>1122</v>
      </c>
      <c r="H162" s="97" t="s">
        <v>222</v>
      </c>
    </row>
    <row r="163" spans="1:8" ht="20" hidden="1" customHeight="1" x14ac:dyDescent="0.3">
      <c r="A163" s="19">
        <v>660</v>
      </c>
      <c r="B163" s="19" t="s">
        <v>312</v>
      </c>
      <c r="C163" s="19" t="s">
        <v>320</v>
      </c>
      <c r="D163" s="316">
        <v>116568.84</v>
      </c>
      <c r="E163" s="316">
        <v>116568.84</v>
      </c>
      <c r="F163" s="316">
        <f t="shared" si="15"/>
        <v>0</v>
      </c>
      <c r="G163" s="207" t="s">
        <v>1122</v>
      </c>
      <c r="H163" s="97" t="s">
        <v>222</v>
      </c>
    </row>
    <row r="164" spans="1:8" ht="20" hidden="1" customHeight="1" x14ac:dyDescent="0.3">
      <c r="A164" s="19">
        <v>371</v>
      </c>
      <c r="B164" s="19" t="s">
        <v>312</v>
      </c>
      <c r="C164" s="19" t="s">
        <v>188</v>
      </c>
      <c r="D164" s="316">
        <v>750520.35</v>
      </c>
      <c r="E164" s="316">
        <v>750520.35</v>
      </c>
      <c r="F164" s="316">
        <f t="shared" si="15"/>
        <v>0</v>
      </c>
      <c r="G164" s="459" t="s">
        <v>1122</v>
      </c>
      <c r="H164" s="460" t="s">
        <v>222</v>
      </c>
    </row>
    <row r="165" spans="1:8" ht="20" hidden="1" customHeight="1" x14ac:dyDescent="0.3">
      <c r="A165" s="19">
        <v>306</v>
      </c>
      <c r="B165" s="19" t="s">
        <v>312</v>
      </c>
      <c r="C165" s="19" t="s">
        <v>191</v>
      </c>
      <c r="D165" s="316">
        <v>0</v>
      </c>
      <c r="E165" s="316">
        <v>0</v>
      </c>
      <c r="F165" s="316">
        <f t="shared" si="15"/>
        <v>0</v>
      </c>
      <c r="G165" s="207" t="s">
        <v>1122</v>
      </c>
      <c r="H165" s="97" t="s">
        <v>222</v>
      </c>
    </row>
    <row r="166" spans="1:8" ht="20" hidden="1" customHeight="1" x14ac:dyDescent="0.3">
      <c r="A166" s="19">
        <v>760</v>
      </c>
      <c r="B166" s="19" t="s">
        <v>312</v>
      </c>
      <c r="C166" s="19" t="s">
        <v>329</v>
      </c>
      <c r="D166" s="316">
        <v>185002.56</v>
      </c>
      <c r="E166" s="316">
        <v>185002.56</v>
      </c>
      <c r="F166" s="316">
        <f t="shared" si="15"/>
        <v>0</v>
      </c>
      <c r="G166" s="207" t="s">
        <v>1122</v>
      </c>
      <c r="H166" s="97" t="s">
        <v>222</v>
      </c>
    </row>
    <row r="167" spans="1:8" ht="20" hidden="1" customHeight="1" x14ac:dyDescent="0.3">
      <c r="A167" s="19">
        <v>509</v>
      </c>
      <c r="B167" s="19" t="s">
        <v>312</v>
      </c>
      <c r="C167" s="19" t="s">
        <v>198</v>
      </c>
      <c r="D167" s="316">
        <v>326797.53000000003</v>
      </c>
      <c r="E167" s="316">
        <v>70599.990000000005</v>
      </c>
      <c r="F167" s="316">
        <f t="shared" si="15"/>
        <v>256197.54000000004</v>
      </c>
      <c r="G167" s="207" t="s">
        <v>2172</v>
      </c>
      <c r="H167" s="97" t="s">
        <v>335</v>
      </c>
    </row>
    <row r="168" spans="1:8" ht="20" hidden="1" customHeight="1" x14ac:dyDescent="0.3">
      <c r="A168" s="19">
        <v>111</v>
      </c>
      <c r="B168" s="19" t="s">
        <v>312</v>
      </c>
      <c r="C168" s="19" t="s">
        <v>201</v>
      </c>
      <c r="D168" s="316">
        <v>194747.87</v>
      </c>
      <c r="E168" s="316">
        <v>194747.87</v>
      </c>
      <c r="F168" s="316">
        <f t="shared" si="15"/>
        <v>0</v>
      </c>
      <c r="G168" s="207" t="s">
        <v>1122</v>
      </c>
      <c r="H168" s="97" t="s">
        <v>222</v>
      </c>
    </row>
    <row r="169" spans="1:8" ht="20" hidden="1" customHeight="1" x14ac:dyDescent="0.3">
      <c r="A169" s="19">
        <v>176</v>
      </c>
      <c r="B169" s="19" t="s">
        <v>312</v>
      </c>
      <c r="C169" s="19" t="s">
        <v>206</v>
      </c>
      <c r="D169" s="316">
        <v>204008.97</v>
      </c>
      <c r="E169" s="316">
        <v>204008.97</v>
      </c>
      <c r="F169" s="316">
        <f t="shared" si="15"/>
        <v>0</v>
      </c>
      <c r="G169" s="207" t="s">
        <v>1122</v>
      </c>
      <c r="H169" s="97" t="s">
        <v>222</v>
      </c>
    </row>
    <row r="170" spans="1:8" ht="20" hidden="1" customHeight="1" x14ac:dyDescent="0.3">
      <c r="A170" s="19">
        <v>1539</v>
      </c>
      <c r="B170" s="19" t="s">
        <v>312</v>
      </c>
      <c r="C170" s="19" t="s">
        <v>209</v>
      </c>
      <c r="D170" s="316">
        <v>23760.87</v>
      </c>
      <c r="E170" s="316">
        <v>23760.87</v>
      </c>
      <c r="F170" s="316">
        <f t="shared" si="15"/>
        <v>0</v>
      </c>
      <c r="G170" s="207" t="s">
        <v>1122</v>
      </c>
      <c r="H170" s="97" t="s">
        <v>222</v>
      </c>
    </row>
    <row r="171" spans="1:8" ht="20" hidden="1" customHeight="1" x14ac:dyDescent="0.3">
      <c r="A171" s="19">
        <v>444</v>
      </c>
      <c r="B171" s="19" t="s">
        <v>312</v>
      </c>
      <c r="C171" s="19" t="s">
        <v>216</v>
      </c>
      <c r="D171" s="316">
        <v>512976.23</v>
      </c>
      <c r="E171" s="316">
        <v>512976.23</v>
      </c>
      <c r="F171" s="316">
        <f t="shared" si="15"/>
        <v>0</v>
      </c>
      <c r="G171" s="207" t="s">
        <v>1122</v>
      </c>
      <c r="H171" s="97" t="s">
        <v>222</v>
      </c>
    </row>
    <row r="172" spans="1:8" ht="20" hidden="1" customHeight="1" x14ac:dyDescent="0.3">
      <c r="A172" s="19">
        <v>241</v>
      </c>
      <c r="B172" s="19" t="s">
        <v>312</v>
      </c>
      <c r="C172" s="19" t="s">
        <v>219</v>
      </c>
      <c r="D172" s="316">
        <v>0</v>
      </c>
      <c r="E172" s="316">
        <v>0</v>
      </c>
      <c r="F172" s="316">
        <f t="shared" si="15"/>
        <v>0</v>
      </c>
      <c r="G172" s="207" t="s">
        <v>1122</v>
      </c>
      <c r="H172" s="97" t="s">
        <v>222</v>
      </c>
    </row>
    <row r="173" spans="1:8" ht="20" hidden="1" customHeight="1" x14ac:dyDescent="0.3">
      <c r="A173" s="19">
        <v>678</v>
      </c>
      <c r="B173" s="19" t="s">
        <v>312</v>
      </c>
      <c r="C173" s="19" t="s">
        <v>351</v>
      </c>
      <c r="D173" s="316">
        <v>116568.84</v>
      </c>
      <c r="E173" s="316">
        <v>116568.84</v>
      </c>
      <c r="F173" s="316">
        <f t="shared" si="15"/>
        <v>0</v>
      </c>
      <c r="G173" s="207" t="s">
        <v>1122</v>
      </c>
      <c r="H173" s="97" t="s">
        <v>222</v>
      </c>
    </row>
    <row r="174" spans="1:8" ht="20" hidden="1" customHeight="1" x14ac:dyDescent="0.3">
      <c r="A174" s="19">
        <v>2158</v>
      </c>
      <c r="B174" s="19" t="s">
        <v>312</v>
      </c>
      <c r="C174" s="19" t="s">
        <v>225</v>
      </c>
      <c r="D174" s="316">
        <v>14256.52</v>
      </c>
      <c r="E174" s="316">
        <v>0</v>
      </c>
      <c r="F174" s="316">
        <f t="shared" si="15"/>
        <v>14256.52</v>
      </c>
      <c r="G174" s="207" t="s">
        <v>1122</v>
      </c>
      <c r="H174" s="97" t="s">
        <v>2173</v>
      </c>
    </row>
    <row r="175" spans="1:8" ht="20" hidden="1" customHeight="1" x14ac:dyDescent="0.3">
      <c r="A175" s="19">
        <v>2201</v>
      </c>
      <c r="B175" s="19" t="s">
        <v>355</v>
      </c>
      <c r="C175" s="19" t="s">
        <v>182</v>
      </c>
      <c r="D175" s="316">
        <v>19146.169999999998</v>
      </c>
      <c r="E175" s="316">
        <v>29358</v>
      </c>
      <c r="F175" s="316">
        <f t="shared" si="15"/>
        <v>-10211.830000000002</v>
      </c>
      <c r="G175" s="316">
        <v>0</v>
      </c>
      <c r="H175" s="316">
        <f>F175+G175</f>
        <v>-10211.830000000002</v>
      </c>
    </row>
    <row r="176" spans="1:8" ht="20" hidden="1" customHeight="1" x14ac:dyDescent="0.3">
      <c r="A176" s="19">
        <v>1578</v>
      </c>
      <c r="B176" s="4" t="s">
        <v>355</v>
      </c>
      <c r="C176" s="21" t="s">
        <v>358</v>
      </c>
      <c r="D176" s="316"/>
      <c r="E176" s="316"/>
      <c r="F176" s="316"/>
      <c r="G176" s="316"/>
      <c r="H176" s="316"/>
    </row>
    <row r="177" spans="1:8" ht="20" hidden="1" customHeight="1" x14ac:dyDescent="0.3">
      <c r="A177" s="19">
        <v>1560</v>
      </c>
      <c r="B177" s="19" t="s">
        <v>355</v>
      </c>
      <c r="C177" s="19" t="s">
        <v>359</v>
      </c>
      <c r="D177" s="316">
        <v>248900</v>
      </c>
      <c r="E177" s="316">
        <v>286520</v>
      </c>
      <c r="F177" s="316">
        <f t="shared" si="15"/>
        <v>-37620</v>
      </c>
      <c r="G177" s="316"/>
      <c r="H177" s="316">
        <v>0</v>
      </c>
    </row>
    <row r="178" spans="1:8" ht="20" hidden="1" customHeight="1" x14ac:dyDescent="0.3">
      <c r="A178" s="19">
        <v>372</v>
      </c>
      <c r="B178" s="19" t="s">
        <v>355</v>
      </c>
      <c r="C178" s="19" t="s">
        <v>188</v>
      </c>
      <c r="D178" s="316">
        <v>717559.29</v>
      </c>
      <c r="E178" s="316">
        <v>649600</v>
      </c>
      <c r="F178" s="316">
        <f t="shared" si="15"/>
        <v>67959.290000000037</v>
      </c>
      <c r="G178" s="316">
        <v>0</v>
      </c>
      <c r="H178" s="316">
        <f>F178+G178</f>
        <v>67959.290000000037</v>
      </c>
    </row>
    <row r="179" spans="1:8" ht="20" hidden="1" customHeight="1" x14ac:dyDescent="0.3">
      <c r="A179" s="19">
        <v>307</v>
      </c>
      <c r="B179" s="19" t="s">
        <v>355</v>
      </c>
      <c r="C179" s="19" t="s">
        <v>191</v>
      </c>
      <c r="D179" s="316">
        <v>874664.82</v>
      </c>
      <c r="E179" s="316">
        <v>874664.82</v>
      </c>
      <c r="F179" s="316">
        <f t="shared" si="15"/>
        <v>0</v>
      </c>
      <c r="G179" s="317"/>
      <c r="H179" s="316">
        <v>0</v>
      </c>
    </row>
    <row r="180" spans="1:8" ht="20" hidden="1" customHeight="1" x14ac:dyDescent="0.3">
      <c r="A180" s="19">
        <v>510</v>
      </c>
      <c r="B180" s="19" t="s">
        <v>355</v>
      </c>
      <c r="C180" s="19" t="s">
        <v>198</v>
      </c>
      <c r="D180" s="316">
        <v>548624.06000000006</v>
      </c>
      <c r="E180" s="316">
        <v>548624.06000000006</v>
      </c>
      <c r="F180" s="316">
        <f t="shared" si="15"/>
        <v>0</v>
      </c>
      <c r="G180" s="316">
        <v>0</v>
      </c>
      <c r="H180" s="316">
        <f>F180+G180</f>
        <v>0</v>
      </c>
    </row>
    <row r="181" spans="1:8" ht="20" hidden="1" customHeight="1" x14ac:dyDescent="0.3">
      <c r="A181" s="19">
        <v>112</v>
      </c>
      <c r="B181" s="19" t="s">
        <v>355</v>
      </c>
      <c r="C181" s="19" t="s">
        <v>201</v>
      </c>
      <c r="D181" s="316">
        <v>0</v>
      </c>
      <c r="E181" s="316">
        <v>0</v>
      </c>
      <c r="F181" s="316">
        <f t="shared" si="15"/>
        <v>0</v>
      </c>
      <c r="G181" s="316">
        <v>0</v>
      </c>
      <c r="H181" s="316">
        <f>F181+G181</f>
        <v>0</v>
      </c>
    </row>
    <row r="182" spans="1:8" ht="20" hidden="1" customHeight="1" x14ac:dyDescent="0.3">
      <c r="A182" s="19">
        <v>177</v>
      </c>
      <c r="B182" s="19" t="s">
        <v>355</v>
      </c>
      <c r="C182" s="19" t="s">
        <v>206</v>
      </c>
      <c r="D182" s="316">
        <v>0</v>
      </c>
      <c r="E182" s="316">
        <v>0</v>
      </c>
      <c r="F182" s="316">
        <f t="shared" si="15"/>
        <v>0</v>
      </c>
      <c r="G182" s="316">
        <v>0</v>
      </c>
      <c r="H182" s="316">
        <f>F182+G182</f>
        <v>0</v>
      </c>
    </row>
    <row r="183" spans="1:8" ht="20" hidden="1" customHeight="1" x14ac:dyDescent="0.3">
      <c r="A183" s="19">
        <v>1699</v>
      </c>
      <c r="B183" s="19" t="s">
        <v>355</v>
      </c>
      <c r="C183" s="19" t="s">
        <v>209</v>
      </c>
      <c r="D183" s="316">
        <v>31910.3</v>
      </c>
      <c r="E183" s="316">
        <v>31544.9</v>
      </c>
      <c r="F183" s="316">
        <f t="shared" si="15"/>
        <v>365.39999999999782</v>
      </c>
      <c r="G183" s="316">
        <v>31544.9</v>
      </c>
      <c r="H183" s="316">
        <f>F183+G183</f>
        <v>31910.3</v>
      </c>
    </row>
    <row r="184" spans="1:8" ht="20" hidden="1" customHeight="1" x14ac:dyDescent="0.3">
      <c r="A184" s="19">
        <v>445</v>
      </c>
      <c r="B184" s="19" t="s">
        <v>355</v>
      </c>
      <c r="C184" s="19" t="s">
        <v>216</v>
      </c>
      <c r="D184" s="316">
        <v>559756.11</v>
      </c>
      <c r="E184" s="316">
        <v>945721.15</v>
      </c>
      <c r="F184" s="316">
        <f t="shared" si="15"/>
        <v>-385965.04000000004</v>
      </c>
      <c r="G184" s="316"/>
      <c r="H184" s="316">
        <v>0</v>
      </c>
    </row>
    <row r="185" spans="1:8" ht="20" hidden="1" customHeight="1" x14ac:dyDescent="0.3">
      <c r="A185" s="19">
        <v>242</v>
      </c>
      <c r="B185" s="19" t="s">
        <v>355</v>
      </c>
      <c r="C185" s="19" t="s">
        <v>219</v>
      </c>
      <c r="D185" s="316">
        <v>289580.83</v>
      </c>
      <c r="E185" s="316">
        <v>289580.83</v>
      </c>
      <c r="F185" s="316">
        <f t="shared" si="15"/>
        <v>0</v>
      </c>
      <c r="G185" s="316">
        <v>0</v>
      </c>
      <c r="H185" s="316">
        <f>F185+G185</f>
        <v>0</v>
      </c>
    </row>
    <row r="186" spans="1:8" ht="20" hidden="1" customHeight="1" x14ac:dyDescent="0.3">
      <c r="A186" s="19">
        <v>2218</v>
      </c>
      <c r="B186" s="19" t="s">
        <v>355</v>
      </c>
      <c r="C186" s="19" t="s">
        <v>225</v>
      </c>
      <c r="D186" s="316">
        <v>19146.18</v>
      </c>
      <c r="E186" s="316">
        <v>0</v>
      </c>
      <c r="F186" s="316">
        <f t="shared" si="15"/>
        <v>19146.18</v>
      </c>
      <c r="G186" s="316">
        <v>0</v>
      </c>
      <c r="H186" s="316">
        <f>F186+G186</f>
        <v>19146.18</v>
      </c>
    </row>
    <row r="187" spans="1:8" ht="20" hidden="1" customHeight="1" x14ac:dyDescent="0.3">
      <c r="A187" s="19">
        <v>978</v>
      </c>
      <c r="B187" s="19" t="s">
        <v>355</v>
      </c>
      <c r="C187" s="19" t="s">
        <v>360</v>
      </c>
      <c r="D187" s="316">
        <v>2323069.02</v>
      </c>
      <c r="E187" s="316">
        <v>1610800</v>
      </c>
      <c r="F187" s="316">
        <f t="shared" si="15"/>
        <v>712269.02</v>
      </c>
      <c r="G187" s="316">
        <v>0</v>
      </c>
      <c r="H187" s="316">
        <f>F187+G187</f>
        <v>712269.02</v>
      </c>
    </row>
    <row r="188" spans="1:8" ht="20" hidden="1" customHeight="1" x14ac:dyDescent="0.3">
      <c r="A188" s="19">
        <v>1923</v>
      </c>
      <c r="B188" s="19" t="s">
        <v>362</v>
      </c>
      <c r="C188" s="19" t="s">
        <v>182</v>
      </c>
      <c r="D188" s="316" t="s">
        <v>2174</v>
      </c>
      <c r="E188" s="316" t="s">
        <v>2174</v>
      </c>
      <c r="F188" s="316">
        <v>0</v>
      </c>
      <c r="G188" s="317" t="s">
        <v>1122</v>
      </c>
      <c r="H188" s="316">
        <v>0</v>
      </c>
    </row>
    <row r="189" spans="1:8" ht="20" hidden="1" customHeight="1" x14ac:dyDescent="0.3">
      <c r="A189" s="19">
        <v>373</v>
      </c>
      <c r="B189" s="19" t="s">
        <v>362</v>
      </c>
      <c r="C189" s="19" t="s">
        <v>188</v>
      </c>
      <c r="D189" s="316" t="s">
        <v>2175</v>
      </c>
      <c r="E189" s="316" t="s">
        <v>2175</v>
      </c>
      <c r="F189" s="316">
        <v>0</v>
      </c>
      <c r="G189" s="317" t="s">
        <v>1122</v>
      </c>
      <c r="H189" s="316">
        <v>0</v>
      </c>
    </row>
    <row r="190" spans="1:8" ht="20" hidden="1" customHeight="1" x14ac:dyDescent="0.3">
      <c r="A190" s="19">
        <v>308</v>
      </c>
      <c r="B190" s="19" t="s">
        <v>362</v>
      </c>
      <c r="C190" s="19" t="s">
        <v>191</v>
      </c>
      <c r="D190" s="316" t="s">
        <v>2176</v>
      </c>
      <c r="E190" s="316" t="s">
        <v>2176</v>
      </c>
      <c r="F190" s="316">
        <v>0</v>
      </c>
      <c r="G190" s="317" t="s">
        <v>1122</v>
      </c>
      <c r="H190" s="316">
        <v>0</v>
      </c>
    </row>
    <row r="191" spans="1:8" ht="20" hidden="1" customHeight="1" x14ac:dyDescent="0.3">
      <c r="A191" s="19">
        <v>759</v>
      </c>
      <c r="B191" s="19" t="s">
        <v>362</v>
      </c>
      <c r="C191" s="19" t="s">
        <v>374</v>
      </c>
      <c r="D191" s="316" t="s">
        <v>2177</v>
      </c>
      <c r="E191" s="316" t="s">
        <v>2177</v>
      </c>
      <c r="F191" s="316">
        <v>0</v>
      </c>
      <c r="G191" s="317" t="s">
        <v>1122</v>
      </c>
      <c r="H191" s="316">
        <v>0</v>
      </c>
    </row>
    <row r="192" spans="1:8" ht="20" hidden="1" customHeight="1" x14ac:dyDescent="0.3">
      <c r="A192" s="19">
        <v>511</v>
      </c>
      <c r="B192" s="19" t="s">
        <v>362</v>
      </c>
      <c r="C192" s="19" t="s">
        <v>198</v>
      </c>
      <c r="D192" s="316" t="s">
        <v>2178</v>
      </c>
      <c r="E192" s="316" t="s">
        <v>2178</v>
      </c>
      <c r="F192" s="316">
        <v>0</v>
      </c>
      <c r="G192" s="317" t="s">
        <v>1122</v>
      </c>
      <c r="H192" s="316">
        <v>0</v>
      </c>
    </row>
    <row r="193" spans="1:8" ht="20" hidden="1" customHeight="1" x14ac:dyDescent="0.3">
      <c r="A193" s="19">
        <v>113</v>
      </c>
      <c r="B193" s="19" t="s">
        <v>362</v>
      </c>
      <c r="C193" s="19" t="s">
        <v>201</v>
      </c>
      <c r="D193" s="316" t="s">
        <v>2179</v>
      </c>
      <c r="E193" s="316" t="s">
        <v>2179</v>
      </c>
      <c r="F193" s="316">
        <v>0</v>
      </c>
      <c r="G193" s="317" t="s">
        <v>1122</v>
      </c>
      <c r="H193" s="316">
        <v>0</v>
      </c>
    </row>
    <row r="194" spans="1:8" ht="20" hidden="1" customHeight="1" x14ac:dyDescent="0.3">
      <c r="A194" s="19">
        <v>178</v>
      </c>
      <c r="B194" s="19" t="s">
        <v>362</v>
      </c>
      <c r="C194" s="19" t="s">
        <v>206</v>
      </c>
      <c r="D194" s="316" t="s">
        <v>2180</v>
      </c>
      <c r="E194" s="316" t="s">
        <v>2180</v>
      </c>
      <c r="F194" s="316">
        <v>0</v>
      </c>
      <c r="G194" s="317" t="s">
        <v>1122</v>
      </c>
      <c r="H194" s="316">
        <v>0</v>
      </c>
    </row>
    <row r="195" spans="1:8" ht="20" hidden="1" customHeight="1" x14ac:dyDescent="0.3">
      <c r="A195" s="19">
        <v>1558</v>
      </c>
      <c r="B195" s="19" t="s">
        <v>362</v>
      </c>
      <c r="C195" s="19" t="s">
        <v>209</v>
      </c>
      <c r="D195" s="316" t="s">
        <v>2181</v>
      </c>
      <c r="E195" s="316" t="s">
        <v>2181</v>
      </c>
      <c r="F195" s="316">
        <v>0</v>
      </c>
      <c r="G195" s="317" t="s">
        <v>1122</v>
      </c>
      <c r="H195" s="316">
        <v>0</v>
      </c>
    </row>
    <row r="196" spans="1:8" ht="20" hidden="1" customHeight="1" x14ac:dyDescent="0.3">
      <c r="A196" s="19">
        <v>446</v>
      </c>
      <c r="B196" s="19" t="s">
        <v>362</v>
      </c>
      <c r="C196" s="19" t="s">
        <v>216</v>
      </c>
      <c r="D196" s="316" t="s">
        <v>2182</v>
      </c>
      <c r="E196" s="316" t="s">
        <v>2182</v>
      </c>
      <c r="F196" s="316">
        <v>0</v>
      </c>
      <c r="G196" s="317" t="s">
        <v>1122</v>
      </c>
      <c r="H196" s="316">
        <v>0</v>
      </c>
    </row>
    <row r="197" spans="1:8" ht="20" hidden="1" customHeight="1" x14ac:dyDescent="0.3">
      <c r="A197" s="19">
        <v>243</v>
      </c>
      <c r="B197" s="19" t="s">
        <v>362</v>
      </c>
      <c r="C197" s="19" t="s">
        <v>219</v>
      </c>
      <c r="D197" s="316" t="s">
        <v>2183</v>
      </c>
      <c r="E197" s="316" t="s">
        <v>2183</v>
      </c>
      <c r="F197" s="316">
        <v>0</v>
      </c>
      <c r="G197" s="317" t="s">
        <v>1122</v>
      </c>
      <c r="H197" s="316">
        <v>0</v>
      </c>
    </row>
    <row r="198" spans="1:8" ht="20" hidden="1" customHeight="1" x14ac:dyDescent="0.3">
      <c r="A198" s="19">
        <v>1921</v>
      </c>
      <c r="B198" s="19" t="s">
        <v>362</v>
      </c>
      <c r="C198" s="19" t="s">
        <v>225</v>
      </c>
      <c r="D198" s="316" t="s">
        <v>2174</v>
      </c>
      <c r="E198" s="316" t="s">
        <v>2174</v>
      </c>
      <c r="F198" s="316">
        <v>0</v>
      </c>
      <c r="G198" s="317" t="s">
        <v>1122</v>
      </c>
      <c r="H198" s="316">
        <v>0</v>
      </c>
    </row>
    <row r="199" spans="1:8" ht="20" hidden="1" customHeight="1" x14ac:dyDescent="0.3">
      <c r="A199" s="19">
        <v>2000</v>
      </c>
      <c r="B199" s="19" t="s">
        <v>398</v>
      </c>
      <c r="C199" s="19" t="s">
        <v>182</v>
      </c>
      <c r="D199" s="316">
        <v>34178.44</v>
      </c>
      <c r="E199" s="316">
        <v>34178.44</v>
      </c>
      <c r="F199" s="316">
        <f t="shared" si="15"/>
        <v>0</v>
      </c>
      <c r="G199" s="317">
        <v>0</v>
      </c>
      <c r="H199" s="316">
        <f t="shared" ref="H199:H207" si="16">+F199+G199</f>
        <v>0</v>
      </c>
    </row>
    <row r="200" spans="1:8" ht="20" hidden="1" customHeight="1" x14ac:dyDescent="0.3">
      <c r="A200" s="19">
        <v>374</v>
      </c>
      <c r="B200" s="19" t="s">
        <v>398</v>
      </c>
      <c r="C200" s="19" t="s">
        <v>188</v>
      </c>
      <c r="D200" s="316">
        <v>1480333.72</v>
      </c>
      <c r="E200" s="316">
        <v>895475.42</v>
      </c>
      <c r="F200" s="316">
        <f t="shared" si="15"/>
        <v>584858.29999999993</v>
      </c>
      <c r="G200" s="319">
        <v>0</v>
      </c>
      <c r="H200" s="316">
        <f t="shared" si="16"/>
        <v>584858.29999999993</v>
      </c>
    </row>
    <row r="201" spans="1:8" ht="20" hidden="1" customHeight="1" x14ac:dyDescent="0.3">
      <c r="A201" s="19">
        <v>309</v>
      </c>
      <c r="B201" s="19" t="s">
        <v>398</v>
      </c>
      <c r="C201" s="19" t="s">
        <v>191</v>
      </c>
      <c r="D201" s="316">
        <v>393887.38</v>
      </c>
      <c r="E201" s="316">
        <v>393887.38</v>
      </c>
      <c r="F201" s="316">
        <f t="shared" si="15"/>
        <v>0</v>
      </c>
      <c r="G201" s="317">
        <v>0</v>
      </c>
      <c r="H201" s="316">
        <f t="shared" si="16"/>
        <v>0</v>
      </c>
    </row>
    <row r="202" spans="1:8" ht="20" hidden="1" customHeight="1" x14ac:dyDescent="0.3">
      <c r="A202" s="19">
        <v>512</v>
      </c>
      <c r="B202" s="19" t="s">
        <v>398</v>
      </c>
      <c r="C202" s="19" t="s">
        <v>198</v>
      </c>
      <c r="D202" s="316">
        <v>818344.95999999996</v>
      </c>
      <c r="E202" s="316">
        <v>818344.95999999996</v>
      </c>
      <c r="F202" s="316">
        <f t="shared" ref="F202:F254" si="17">D202-E202</f>
        <v>0</v>
      </c>
      <c r="G202" s="317">
        <v>0</v>
      </c>
      <c r="H202" s="316">
        <f t="shared" si="16"/>
        <v>0</v>
      </c>
    </row>
    <row r="203" spans="1:8" ht="20" hidden="1" customHeight="1" x14ac:dyDescent="0.3">
      <c r="A203" s="19">
        <v>114</v>
      </c>
      <c r="B203" s="19" t="s">
        <v>398</v>
      </c>
      <c r="C203" s="19" t="s">
        <v>201</v>
      </c>
      <c r="D203" s="316">
        <v>964847.21</v>
      </c>
      <c r="E203" s="316">
        <v>964847.21</v>
      </c>
      <c r="F203" s="316">
        <f t="shared" si="17"/>
        <v>0</v>
      </c>
      <c r="G203" s="317">
        <v>0</v>
      </c>
      <c r="H203" s="316">
        <f t="shared" si="16"/>
        <v>0</v>
      </c>
    </row>
    <row r="204" spans="1:8" ht="20" hidden="1" customHeight="1" x14ac:dyDescent="0.3">
      <c r="A204" s="19">
        <v>179</v>
      </c>
      <c r="B204" s="19" t="s">
        <v>398</v>
      </c>
      <c r="C204" s="19" t="s">
        <v>206</v>
      </c>
      <c r="D204" s="316">
        <v>507058.98</v>
      </c>
      <c r="E204" s="316">
        <v>507058.98</v>
      </c>
      <c r="F204" s="316">
        <f t="shared" si="17"/>
        <v>0</v>
      </c>
      <c r="G204" s="317">
        <v>0</v>
      </c>
      <c r="H204" s="316">
        <f t="shared" si="16"/>
        <v>0</v>
      </c>
    </row>
    <row r="205" spans="1:8" ht="20" hidden="1" customHeight="1" x14ac:dyDescent="0.3">
      <c r="A205" s="19">
        <v>1418</v>
      </c>
      <c r="B205" s="19" t="s">
        <v>398</v>
      </c>
      <c r="C205" s="19" t="s">
        <v>209</v>
      </c>
      <c r="D205" s="316">
        <v>53634.49</v>
      </c>
      <c r="E205" s="316">
        <v>53634.49</v>
      </c>
      <c r="F205" s="316">
        <f t="shared" si="17"/>
        <v>0</v>
      </c>
      <c r="G205" s="317">
        <v>0</v>
      </c>
      <c r="H205" s="316">
        <f t="shared" si="16"/>
        <v>0</v>
      </c>
    </row>
    <row r="206" spans="1:8" ht="20" hidden="1" customHeight="1" x14ac:dyDescent="0.3">
      <c r="A206" s="19">
        <v>447</v>
      </c>
      <c r="B206" s="19" t="s">
        <v>398</v>
      </c>
      <c r="C206" s="19" t="s">
        <v>216</v>
      </c>
      <c r="D206" s="316">
        <v>1062858.8799999999</v>
      </c>
      <c r="E206" s="316">
        <v>1062858.8799999999</v>
      </c>
      <c r="F206" s="316">
        <f t="shared" si="17"/>
        <v>0</v>
      </c>
      <c r="G206" s="317">
        <v>0</v>
      </c>
      <c r="H206" s="316">
        <f t="shared" si="16"/>
        <v>0</v>
      </c>
    </row>
    <row r="207" spans="1:8" ht="20" hidden="1" customHeight="1" x14ac:dyDescent="0.3">
      <c r="A207" s="19">
        <v>244</v>
      </c>
      <c r="B207" s="19" t="s">
        <v>398</v>
      </c>
      <c r="C207" s="19" t="s">
        <v>219</v>
      </c>
      <c r="D207" s="316">
        <v>619869.28</v>
      </c>
      <c r="E207" s="316">
        <v>619869.28</v>
      </c>
      <c r="F207" s="316">
        <f t="shared" si="17"/>
        <v>0</v>
      </c>
      <c r="G207" s="317">
        <v>0</v>
      </c>
      <c r="H207" s="316">
        <f t="shared" si="16"/>
        <v>0</v>
      </c>
    </row>
    <row r="208" spans="1:8" ht="20" hidden="1" customHeight="1" x14ac:dyDescent="0.3">
      <c r="A208" s="19">
        <v>2041</v>
      </c>
      <c r="B208" s="19" t="s">
        <v>398</v>
      </c>
      <c r="C208" s="19" t="s">
        <v>225</v>
      </c>
      <c r="D208" s="316">
        <v>34179.440000000002</v>
      </c>
      <c r="E208" s="316">
        <v>0</v>
      </c>
      <c r="F208" s="316">
        <f t="shared" si="17"/>
        <v>34179.440000000002</v>
      </c>
      <c r="G208" s="317">
        <v>0</v>
      </c>
      <c r="H208" s="316">
        <f>F208-G208</f>
        <v>34179.440000000002</v>
      </c>
    </row>
    <row r="209" spans="1:8" ht="20" hidden="1" customHeight="1" x14ac:dyDescent="0.3">
      <c r="A209" s="19">
        <v>1301</v>
      </c>
      <c r="B209" s="19" t="s">
        <v>401</v>
      </c>
      <c r="C209" s="19" t="s">
        <v>400</v>
      </c>
      <c r="D209" s="316">
        <v>11097.82</v>
      </c>
      <c r="E209" s="316">
        <v>0</v>
      </c>
      <c r="F209" s="316">
        <v>11097.82</v>
      </c>
      <c r="G209" s="317">
        <v>0</v>
      </c>
      <c r="H209" s="316">
        <v>11097.82</v>
      </c>
    </row>
    <row r="210" spans="1:8" ht="20" hidden="1" customHeight="1" x14ac:dyDescent="0.3">
      <c r="A210" s="19">
        <v>2318</v>
      </c>
      <c r="B210" s="19" t="s">
        <v>401</v>
      </c>
      <c r="C210" s="19" t="s">
        <v>182</v>
      </c>
      <c r="D210" s="373">
        <v>11097.82</v>
      </c>
      <c r="E210" s="316">
        <v>0</v>
      </c>
      <c r="F210" s="316">
        <f>D210-E210</f>
        <v>11097.82</v>
      </c>
      <c r="G210" s="317">
        <v>0</v>
      </c>
      <c r="H210" s="316">
        <f>F210-G210</f>
        <v>11097.82</v>
      </c>
    </row>
    <row r="211" spans="1:8" ht="20" hidden="1" customHeight="1" x14ac:dyDescent="0.3">
      <c r="A211" s="19">
        <v>1300</v>
      </c>
      <c r="B211" s="19" t="s">
        <v>401</v>
      </c>
      <c r="C211" s="19" t="s">
        <v>403</v>
      </c>
      <c r="D211" s="316">
        <v>11097.82</v>
      </c>
      <c r="E211" s="316">
        <v>0</v>
      </c>
      <c r="F211" s="316">
        <f>D211-E211</f>
        <v>11097.82</v>
      </c>
      <c r="G211" s="317">
        <v>0</v>
      </c>
      <c r="H211" s="316">
        <f>F211-G211</f>
        <v>11097.82</v>
      </c>
    </row>
    <row r="212" spans="1:8" ht="20" hidden="1" customHeight="1" x14ac:dyDescent="0.3">
      <c r="A212" s="19">
        <v>1281</v>
      </c>
      <c r="B212" s="19" t="s">
        <v>401</v>
      </c>
      <c r="C212" s="19" t="s">
        <v>404</v>
      </c>
      <c r="D212" s="316">
        <v>86387.85</v>
      </c>
      <c r="E212" s="316">
        <v>26388.45</v>
      </c>
      <c r="F212" s="316">
        <v>59999.400000000009</v>
      </c>
      <c r="G212" s="317">
        <v>0</v>
      </c>
      <c r="H212" s="316">
        <v>59999.400000000009</v>
      </c>
    </row>
    <row r="213" spans="1:8" ht="20" hidden="1" customHeight="1" x14ac:dyDescent="0.3">
      <c r="A213" s="19">
        <v>1280</v>
      </c>
      <c r="B213" s="19" t="s">
        <v>401</v>
      </c>
      <c r="C213" s="19" t="s">
        <v>405</v>
      </c>
      <c r="D213" s="316">
        <v>11097.96</v>
      </c>
      <c r="E213" s="316">
        <v>11097.96</v>
      </c>
      <c r="F213" s="316">
        <f>D213-E213</f>
        <v>0</v>
      </c>
      <c r="G213" s="317"/>
      <c r="H213" s="316">
        <f>+F213+G213</f>
        <v>0</v>
      </c>
    </row>
    <row r="214" spans="1:8" ht="20" hidden="1" customHeight="1" x14ac:dyDescent="0.3">
      <c r="A214" s="19">
        <v>375</v>
      </c>
      <c r="B214" s="19" t="s">
        <v>401</v>
      </c>
      <c r="C214" s="19" t="s">
        <v>188</v>
      </c>
      <c r="D214" s="316">
        <v>567319.42000000004</v>
      </c>
      <c r="E214" s="316">
        <v>567319.42000000004</v>
      </c>
      <c r="F214" s="316">
        <v>0</v>
      </c>
      <c r="G214" s="317">
        <v>0</v>
      </c>
      <c r="H214" s="316">
        <v>0</v>
      </c>
    </row>
    <row r="215" spans="1:8" ht="20" hidden="1" customHeight="1" x14ac:dyDescent="0.3">
      <c r="A215" s="19">
        <v>1299</v>
      </c>
      <c r="B215" s="19" t="s">
        <v>401</v>
      </c>
      <c r="C215" s="19" t="s">
        <v>406</v>
      </c>
      <c r="D215" s="316">
        <v>11097.82</v>
      </c>
      <c r="E215" s="316">
        <v>0</v>
      </c>
      <c r="F215" s="316">
        <f t="shared" ref="F215:F220" si="18">D215-E215</f>
        <v>11097.82</v>
      </c>
      <c r="G215" s="317">
        <v>0</v>
      </c>
      <c r="H215" s="316">
        <f>F215+G215</f>
        <v>11097.82</v>
      </c>
    </row>
    <row r="216" spans="1:8" ht="20" hidden="1" customHeight="1" x14ac:dyDescent="0.3">
      <c r="A216" s="19">
        <v>310</v>
      </c>
      <c r="B216" s="19" t="s">
        <v>401</v>
      </c>
      <c r="C216" s="19" t="s">
        <v>191</v>
      </c>
      <c r="D216" s="316">
        <v>129461</v>
      </c>
      <c r="E216" s="316">
        <v>129461</v>
      </c>
      <c r="F216" s="316">
        <f t="shared" si="18"/>
        <v>0</v>
      </c>
      <c r="G216" s="317">
        <v>0</v>
      </c>
      <c r="H216" s="316">
        <f>F216-G216</f>
        <v>0</v>
      </c>
    </row>
    <row r="217" spans="1:8" ht="20" hidden="1" customHeight="1" x14ac:dyDescent="0.3">
      <c r="A217" s="19">
        <v>838</v>
      </c>
      <c r="B217" s="19" t="s">
        <v>401</v>
      </c>
      <c r="C217" s="19" t="s">
        <v>407</v>
      </c>
      <c r="D217" s="316">
        <v>129793.67</v>
      </c>
      <c r="E217" s="316">
        <v>129793.67</v>
      </c>
      <c r="F217" s="316">
        <f t="shared" si="18"/>
        <v>0</v>
      </c>
      <c r="G217" s="317">
        <v>0</v>
      </c>
      <c r="H217" s="316">
        <f>F217-G217</f>
        <v>0</v>
      </c>
    </row>
    <row r="218" spans="1:8" ht="20" hidden="1" customHeight="1" x14ac:dyDescent="0.3">
      <c r="A218" s="19">
        <v>513</v>
      </c>
      <c r="B218" s="19" t="s">
        <v>401</v>
      </c>
      <c r="C218" s="19" t="s">
        <v>198</v>
      </c>
      <c r="D218" s="316">
        <v>223668.24</v>
      </c>
      <c r="E218" s="316">
        <v>223668.24</v>
      </c>
      <c r="F218" s="316">
        <f t="shared" si="18"/>
        <v>0</v>
      </c>
      <c r="G218" s="317"/>
      <c r="H218" s="316">
        <f>+F218+G218</f>
        <v>0</v>
      </c>
    </row>
    <row r="219" spans="1:8" ht="20" hidden="1" customHeight="1" x14ac:dyDescent="0.3">
      <c r="A219" s="19">
        <v>1279</v>
      </c>
      <c r="B219" s="19" t="s">
        <v>401</v>
      </c>
      <c r="C219" s="19" t="s">
        <v>408</v>
      </c>
      <c r="D219" s="316">
        <v>11097.96</v>
      </c>
      <c r="E219" s="316">
        <v>0</v>
      </c>
      <c r="F219" s="316">
        <f t="shared" si="18"/>
        <v>11097.96</v>
      </c>
      <c r="G219" s="317">
        <v>0</v>
      </c>
      <c r="H219" s="316">
        <f>F219-G219</f>
        <v>11097.96</v>
      </c>
    </row>
    <row r="220" spans="1:8" ht="20" hidden="1" customHeight="1" x14ac:dyDescent="0.3">
      <c r="A220" s="19">
        <v>115</v>
      </c>
      <c r="B220" s="19" t="s">
        <v>401</v>
      </c>
      <c r="C220" s="19" t="s">
        <v>201</v>
      </c>
      <c r="D220" s="316">
        <v>276691.56</v>
      </c>
      <c r="E220" s="316">
        <v>276691.56</v>
      </c>
      <c r="F220" s="316">
        <f t="shared" si="18"/>
        <v>0</v>
      </c>
      <c r="G220" s="317">
        <v>0</v>
      </c>
      <c r="H220" s="316">
        <f>F220+G220</f>
        <v>0</v>
      </c>
    </row>
    <row r="221" spans="1:8" ht="20" hidden="1" customHeight="1" x14ac:dyDescent="0.3">
      <c r="A221" s="19">
        <v>180</v>
      </c>
      <c r="B221" s="19" t="s">
        <v>401</v>
      </c>
      <c r="C221" s="19" t="s">
        <v>206</v>
      </c>
      <c r="D221" s="316">
        <v>143633.04</v>
      </c>
      <c r="E221" s="316">
        <v>143633.04</v>
      </c>
      <c r="F221" s="316">
        <v>0</v>
      </c>
      <c r="G221" s="317">
        <v>0</v>
      </c>
      <c r="H221" s="316">
        <v>0</v>
      </c>
    </row>
    <row r="222" spans="1:8" ht="20" hidden="1" customHeight="1" x14ac:dyDescent="0.3">
      <c r="A222" s="19">
        <v>1039</v>
      </c>
      <c r="B222" s="19" t="s">
        <v>401</v>
      </c>
      <c r="C222" s="19" t="s">
        <v>409</v>
      </c>
      <c r="D222" s="316">
        <v>245076.66</v>
      </c>
      <c r="E222" s="316">
        <v>245076.66</v>
      </c>
      <c r="F222" s="316">
        <f>D222-E222</f>
        <v>0</v>
      </c>
      <c r="G222" s="317"/>
      <c r="H222" s="316">
        <f>+F222+G222</f>
        <v>0</v>
      </c>
    </row>
    <row r="223" spans="1:8" ht="20" hidden="1" customHeight="1" x14ac:dyDescent="0.3">
      <c r="A223" s="19">
        <v>2358</v>
      </c>
      <c r="B223" s="19" t="s">
        <v>401</v>
      </c>
      <c r="C223" s="19" t="s">
        <v>209</v>
      </c>
      <c r="D223" s="316">
        <v>10700.96</v>
      </c>
      <c r="E223" s="316">
        <v>10700.96</v>
      </c>
      <c r="F223" s="316">
        <f>D223-E223</f>
        <v>0</v>
      </c>
      <c r="G223" s="317">
        <v>0</v>
      </c>
      <c r="H223" s="316">
        <f>F223-G223</f>
        <v>0</v>
      </c>
    </row>
    <row r="224" spans="1:8" ht="20" hidden="1" customHeight="1" x14ac:dyDescent="0.3">
      <c r="A224" s="19">
        <v>615</v>
      </c>
      <c r="B224" s="19" t="s">
        <v>401</v>
      </c>
      <c r="C224" s="19" t="s">
        <v>242</v>
      </c>
      <c r="D224" s="316">
        <v>121790.1</v>
      </c>
      <c r="E224" s="316">
        <v>121790.1</v>
      </c>
      <c r="F224" s="316">
        <f>D224-E224</f>
        <v>0</v>
      </c>
      <c r="G224" s="317">
        <v>0</v>
      </c>
      <c r="H224" s="316">
        <f>F224-G224</f>
        <v>0</v>
      </c>
    </row>
    <row r="225" spans="1:8" ht="20" hidden="1" customHeight="1" x14ac:dyDescent="0.3">
      <c r="A225" s="19">
        <v>448</v>
      </c>
      <c r="B225" s="19" t="s">
        <v>401</v>
      </c>
      <c r="C225" s="19" t="s">
        <v>216</v>
      </c>
      <c r="D225" s="316">
        <v>277358.52</v>
      </c>
      <c r="E225" s="316">
        <v>277358.52</v>
      </c>
      <c r="F225" s="316">
        <v>0</v>
      </c>
      <c r="G225" s="317">
        <v>0</v>
      </c>
      <c r="H225" s="316">
        <v>0</v>
      </c>
    </row>
    <row r="226" spans="1:8" ht="20" hidden="1" customHeight="1" x14ac:dyDescent="0.3">
      <c r="A226" s="19">
        <v>614</v>
      </c>
      <c r="B226" s="19" t="s">
        <v>401</v>
      </c>
      <c r="C226" s="19" t="s">
        <v>410</v>
      </c>
      <c r="D226" s="316">
        <v>111619.07</v>
      </c>
      <c r="E226" s="316">
        <v>111619.07</v>
      </c>
      <c r="F226" s="316">
        <f>D226-E226</f>
        <v>0</v>
      </c>
      <c r="G226" s="317">
        <v>0</v>
      </c>
      <c r="H226" s="316">
        <f>F226+G226</f>
        <v>0</v>
      </c>
    </row>
    <row r="227" spans="1:8" ht="20" hidden="1" customHeight="1" x14ac:dyDescent="0.3">
      <c r="A227" s="19">
        <v>245</v>
      </c>
      <c r="B227" s="19" t="s">
        <v>401</v>
      </c>
      <c r="C227" s="19" t="s">
        <v>219</v>
      </c>
      <c r="D227" s="316">
        <v>145467.23000000001</v>
      </c>
      <c r="E227" s="316">
        <v>145467.23000000001</v>
      </c>
      <c r="F227" s="316">
        <f>D227-E227</f>
        <v>0</v>
      </c>
      <c r="G227" s="317">
        <v>0</v>
      </c>
      <c r="H227" s="316">
        <f>F227+I227</f>
        <v>0</v>
      </c>
    </row>
    <row r="228" spans="1:8" ht="20" hidden="1" customHeight="1" x14ac:dyDescent="0.3">
      <c r="A228" s="19">
        <v>1298</v>
      </c>
      <c r="B228" s="19" t="s">
        <v>401</v>
      </c>
      <c r="C228" s="19" t="s">
        <v>411</v>
      </c>
      <c r="D228" s="316">
        <v>11097.82</v>
      </c>
      <c r="E228" s="316">
        <v>0</v>
      </c>
      <c r="F228" s="316">
        <f>D228-E228</f>
        <v>11097.82</v>
      </c>
      <c r="G228" s="317">
        <v>0</v>
      </c>
      <c r="H228" s="316">
        <f>+F228+G228</f>
        <v>11097.82</v>
      </c>
    </row>
    <row r="229" spans="1:8" ht="20" hidden="1" customHeight="1" x14ac:dyDescent="0.3">
      <c r="A229" s="19">
        <v>2338</v>
      </c>
      <c r="B229" s="19" t="s">
        <v>401</v>
      </c>
      <c r="C229" s="19" t="s">
        <v>225</v>
      </c>
      <c r="D229" s="316">
        <v>6374.13</v>
      </c>
      <c r="E229" s="316">
        <v>6374.13</v>
      </c>
      <c r="F229" s="316">
        <v>0</v>
      </c>
      <c r="G229" s="317">
        <v>0</v>
      </c>
      <c r="H229" s="316">
        <v>0</v>
      </c>
    </row>
    <row r="230" spans="1:8" ht="20" hidden="1" customHeight="1" x14ac:dyDescent="0.3">
      <c r="A230" s="19">
        <v>1278</v>
      </c>
      <c r="B230" s="19" t="s">
        <v>401</v>
      </c>
      <c r="C230" s="19" t="s">
        <v>412</v>
      </c>
      <c r="D230" s="316">
        <v>11097.82</v>
      </c>
      <c r="E230" s="316">
        <v>11097.82</v>
      </c>
      <c r="F230" s="316">
        <f>D230-E230</f>
        <v>0</v>
      </c>
      <c r="G230" s="317">
        <v>0</v>
      </c>
      <c r="H230" s="316">
        <v>0</v>
      </c>
    </row>
    <row r="231" spans="1:8" ht="20" hidden="1" customHeight="1" x14ac:dyDescent="0.3">
      <c r="A231" s="19">
        <v>1926</v>
      </c>
      <c r="B231" s="19" t="s">
        <v>413</v>
      </c>
      <c r="C231" s="19" t="s">
        <v>182</v>
      </c>
      <c r="D231" s="320" t="s">
        <v>2184</v>
      </c>
      <c r="E231" s="139" t="s">
        <v>2184</v>
      </c>
      <c r="F231" s="139" t="s">
        <v>222</v>
      </c>
      <c r="G231" s="139" t="s">
        <v>1122</v>
      </c>
      <c r="H231" s="139" t="s">
        <v>222</v>
      </c>
    </row>
    <row r="232" spans="1:8" ht="20" hidden="1" customHeight="1" x14ac:dyDescent="0.3">
      <c r="A232" s="19">
        <v>376</v>
      </c>
      <c r="B232" s="19" t="s">
        <v>413</v>
      </c>
      <c r="C232" s="19" t="s">
        <v>188</v>
      </c>
      <c r="D232" s="267" t="s">
        <v>2185</v>
      </c>
      <c r="E232" s="212" t="s">
        <v>2185</v>
      </c>
      <c r="F232" s="212" t="s">
        <v>222</v>
      </c>
      <c r="G232" s="212" t="s">
        <v>1122</v>
      </c>
      <c r="H232" s="212" t="s">
        <v>222</v>
      </c>
    </row>
    <row r="233" spans="1:8" ht="20" hidden="1" customHeight="1" x14ac:dyDescent="0.3">
      <c r="A233" s="19">
        <v>311</v>
      </c>
      <c r="B233" s="19" t="s">
        <v>413</v>
      </c>
      <c r="C233" s="19" t="s">
        <v>191</v>
      </c>
      <c r="D233" s="267" t="s">
        <v>2186</v>
      </c>
      <c r="E233" s="212" t="s">
        <v>2186</v>
      </c>
      <c r="F233" s="212" t="s">
        <v>222</v>
      </c>
      <c r="G233" s="212" t="s">
        <v>1122</v>
      </c>
      <c r="H233" s="212" t="s">
        <v>222</v>
      </c>
    </row>
    <row r="234" spans="1:8" ht="20" hidden="1" customHeight="1" x14ac:dyDescent="0.3">
      <c r="A234" s="19">
        <v>958</v>
      </c>
      <c r="B234" s="19" t="s">
        <v>413</v>
      </c>
      <c r="C234" s="19" t="s">
        <v>425</v>
      </c>
      <c r="D234" s="267" t="s">
        <v>2187</v>
      </c>
      <c r="E234" s="212" t="s">
        <v>2187</v>
      </c>
      <c r="F234" s="212" t="s">
        <v>222</v>
      </c>
      <c r="G234" s="212" t="s">
        <v>1122</v>
      </c>
      <c r="H234" s="212" t="s">
        <v>222</v>
      </c>
    </row>
    <row r="235" spans="1:8" ht="20" hidden="1" customHeight="1" x14ac:dyDescent="0.3">
      <c r="A235" s="19">
        <v>798</v>
      </c>
      <c r="B235" s="19" t="s">
        <v>413</v>
      </c>
      <c r="C235" s="19" t="s">
        <v>429</v>
      </c>
      <c r="D235" s="267" t="s">
        <v>2188</v>
      </c>
      <c r="E235" s="212" t="s">
        <v>2188</v>
      </c>
      <c r="F235" s="212" t="s">
        <v>222</v>
      </c>
      <c r="G235" s="212" t="s">
        <v>1122</v>
      </c>
      <c r="H235" s="212" t="s">
        <v>222</v>
      </c>
    </row>
    <row r="236" spans="1:8" ht="20" hidden="1" customHeight="1" x14ac:dyDescent="0.3">
      <c r="A236" s="19">
        <v>514</v>
      </c>
      <c r="B236" s="19" t="s">
        <v>413</v>
      </c>
      <c r="C236" s="19" t="s">
        <v>198</v>
      </c>
      <c r="D236" s="267" t="s">
        <v>2189</v>
      </c>
      <c r="E236" s="212" t="s">
        <v>2189</v>
      </c>
      <c r="F236" s="212" t="s">
        <v>222</v>
      </c>
      <c r="G236" s="212" t="s">
        <v>1122</v>
      </c>
      <c r="H236" s="212" t="s">
        <v>222</v>
      </c>
    </row>
    <row r="237" spans="1:8" ht="20" hidden="1" customHeight="1" x14ac:dyDescent="0.3">
      <c r="A237" s="19">
        <v>116</v>
      </c>
      <c r="B237" s="19" t="s">
        <v>413</v>
      </c>
      <c r="C237" s="19" t="s">
        <v>201</v>
      </c>
      <c r="D237" s="267" t="s">
        <v>2190</v>
      </c>
      <c r="E237" s="212" t="s">
        <v>2190</v>
      </c>
      <c r="F237" s="212" t="s">
        <v>222</v>
      </c>
      <c r="G237" s="212" t="s">
        <v>1122</v>
      </c>
      <c r="H237" s="212" t="s">
        <v>222</v>
      </c>
    </row>
    <row r="238" spans="1:8" ht="20" hidden="1" customHeight="1" x14ac:dyDescent="0.3">
      <c r="A238" s="19">
        <v>181</v>
      </c>
      <c r="B238" s="19" t="s">
        <v>413</v>
      </c>
      <c r="C238" s="19" t="s">
        <v>206</v>
      </c>
      <c r="D238" s="316">
        <v>90310.44</v>
      </c>
      <c r="E238" s="316">
        <v>90310.44</v>
      </c>
      <c r="F238" s="316">
        <f t="shared" si="17"/>
        <v>0</v>
      </c>
      <c r="G238" s="317"/>
      <c r="H238" s="316"/>
    </row>
    <row r="239" spans="1:8" ht="20" hidden="1" customHeight="1" x14ac:dyDescent="0.3">
      <c r="A239" s="19">
        <v>1419</v>
      </c>
      <c r="B239" s="19" t="s">
        <v>413</v>
      </c>
      <c r="C239" s="19" t="s">
        <v>209</v>
      </c>
      <c r="D239" s="320" t="s">
        <v>2191</v>
      </c>
      <c r="E239" s="139" t="s">
        <v>222</v>
      </c>
      <c r="F239" s="139" t="s">
        <v>2191</v>
      </c>
      <c r="G239" s="139" t="s">
        <v>1122</v>
      </c>
      <c r="H239" s="139" t="s">
        <v>2191</v>
      </c>
    </row>
    <row r="240" spans="1:8" ht="20" hidden="1" customHeight="1" x14ac:dyDescent="0.3">
      <c r="A240" s="19">
        <v>449</v>
      </c>
      <c r="B240" s="19" t="s">
        <v>413</v>
      </c>
      <c r="C240" s="19" t="s">
        <v>216</v>
      </c>
      <c r="D240" s="267" t="s">
        <v>2192</v>
      </c>
      <c r="E240" s="212" t="s">
        <v>2192</v>
      </c>
      <c r="F240" s="212" t="s">
        <v>222</v>
      </c>
      <c r="G240" s="212" t="s">
        <v>1122</v>
      </c>
      <c r="H240" s="212" t="s">
        <v>222</v>
      </c>
    </row>
    <row r="241" spans="1:8" ht="20" hidden="1" customHeight="1" x14ac:dyDescent="0.3">
      <c r="A241" s="19">
        <v>246</v>
      </c>
      <c r="B241" s="19" t="s">
        <v>413</v>
      </c>
      <c r="C241" s="19" t="s">
        <v>219</v>
      </c>
      <c r="D241" s="267" t="s">
        <v>222</v>
      </c>
      <c r="E241" s="212" t="s">
        <v>222</v>
      </c>
      <c r="F241" s="212" t="s">
        <v>222</v>
      </c>
      <c r="G241" s="212" t="s">
        <v>1122</v>
      </c>
      <c r="H241" s="212" t="s">
        <v>222</v>
      </c>
    </row>
    <row r="242" spans="1:8" ht="20" hidden="1" customHeight="1" x14ac:dyDescent="0.3">
      <c r="A242" s="19">
        <v>1958</v>
      </c>
      <c r="B242" s="19" t="s">
        <v>413</v>
      </c>
      <c r="C242" s="19" t="s">
        <v>225</v>
      </c>
      <c r="D242" s="316">
        <v>5982.02</v>
      </c>
      <c r="E242" s="316">
        <v>0</v>
      </c>
      <c r="F242" s="316">
        <f t="shared" si="17"/>
        <v>5982.02</v>
      </c>
      <c r="G242" s="317"/>
      <c r="H242" s="316"/>
    </row>
    <row r="243" spans="1:8" ht="20" hidden="1" customHeight="1" x14ac:dyDescent="0.3">
      <c r="A243" s="19">
        <v>938</v>
      </c>
      <c r="B243" s="19" t="s">
        <v>413</v>
      </c>
      <c r="C243" s="19" t="s">
        <v>446</v>
      </c>
      <c r="D243" s="320" t="s">
        <v>2187</v>
      </c>
      <c r="E243" s="139" t="s">
        <v>2187</v>
      </c>
      <c r="F243" s="139" t="s">
        <v>222</v>
      </c>
      <c r="G243" s="139" t="s">
        <v>1122</v>
      </c>
      <c r="H243" s="139" t="s">
        <v>222</v>
      </c>
    </row>
    <row r="244" spans="1:8" ht="20" hidden="1" customHeight="1" x14ac:dyDescent="0.3">
      <c r="A244" s="19">
        <v>1928</v>
      </c>
      <c r="B244" s="19" t="s">
        <v>449</v>
      </c>
      <c r="C244" s="19" t="s">
        <v>182</v>
      </c>
      <c r="D244" s="316">
        <v>0</v>
      </c>
      <c r="E244" s="316">
        <v>0</v>
      </c>
      <c r="F244" s="316">
        <f t="shared" si="17"/>
        <v>0</v>
      </c>
      <c r="G244" s="316">
        <f t="shared" ref="G244:G254" si="19">E244-F244</f>
        <v>0</v>
      </c>
      <c r="H244" s="316">
        <f t="shared" ref="H244:H254" si="20">F244-G244</f>
        <v>0</v>
      </c>
    </row>
    <row r="245" spans="1:8" ht="20" hidden="1" customHeight="1" x14ac:dyDescent="0.3">
      <c r="A245" s="19">
        <v>377</v>
      </c>
      <c r="B245" s="19" t="s">
        <v>449</v>
      </c>
      <c r="C245" s="19" t="s">
        <v>188</v>
      </c>
      <c r="D245" s="316">
        <v>0</v>
      </c>
      <c r="E245" s="316">
        <v>0</v>
      </c>
      <c r="F245" s="316">
        <f t="shared" si="17"/>
        <v>0</v>
      </c>
      <c r="G245" s="316">
        <f t="shared" si="19"/>
        <v>0</v>
      </c>
      <c r="H245" s="316">
        <f t="shared" si="20"/>
        <v>0</v>
      </c>
    </row>
    <row r="246" spans="1:8" ht="20" hidden="1" customHeight="1" x14ac:dyDescent="0.3">
      <c r="A246" s="19">
        <v>312</v>
      </c>
      <c r="B246" s="19" t="s">
        <v>449</v>
      </c>
      <c r="C246" s="19" t="s">
        <v>191</v>
      </c>
      <c r="D246" s="316">
        <v>0</v>
      </c>
      <c r="E246" s="316">
        <v>0</v>
      </c>
      <c r="F246" s="316">
        <f t="shared" si="17"/>
        <v>0</v>
      </c>
      <c r="G246" s="316">
        <f t="shared" si="19"/>
        <v>0</v>
      </c>
      <c r="H246" s="316">
        <f t="shared" si="20"/>
        <v>0</v>
      </c>
    </row>
    <row r="247" spans="1:8" ht="20" hidden="1" customHeight="1" x14ac:dyDescent="0.3">
      <c r="A247" s="19">
        <v>739</v>
      </c>
      <c r="B247" s="19" t="s">
        <v>449</v>
      </c>
      <c r="C247" s="19" t="s">
        <v>452</v>
      </c>
      <c r="D247" s="316">
        <v>0</v>
      </c>
      <c r="E247" s="316">
        <v>0</v>
      </c>
      <c r="F247" s="316">
        <f t="shared" si="17"/>
        <v>0</v>
      </c>
      <c r="G247" s="316">
        <f t="shared" si="19"/>
        <v>0</v>
      </c>
      <c r="H247" s="316">
        <f t="shared" si="20"/>
        <v>0</v>
      </c>
    </row>
    <row r="248" spans="1:8" ht="20" hidden="1" customHeight="1" x14ac:dyDescent="0.3">
      <c r="A248" s="19">
        <v>515</v>
      </c>
      <c r="B248" s="19" t="s">
        <v>449</v>
      </c>
      <c r="C248" s="19" t="s">
        <v>198</v>
      </c>
      <c r="D248" s="316">
        <v>0</v>
      </c>
      <c r="E248" s="316">
        <v>0</v>
      </c>
      <c r="F248" s="316">
        <f t="shared" si="17"/>
        <v>0</v>
      </c>
      <c r="G248" s="316">
        <f t="shared" si="19"/>
        <v>0</v>
      </c>
      <c r="H248" s="316">
        <f t="shared" si="20"/>
        <v>0</v>
      </c>
    </row>
    <row r="249" spans="1:8" ht="20" hidden="1" customHeight="1" x14ac:dyDescent="0.3">
      <c r="A249" s="19">
        <v>117</v>
      </c>
      <c r="B249" s="19" t="s">
        <v>449</v>
      </c>
      <c r="C249" s="19" t="s">
        <v>201</v>
      </c>
      <c r="D249" s="316">
        <v>0</v>
      </c>
      <c r="E249" s="316">
        <v>0</v>
      </c>
      <c r="F249" s="316">
        <f t="shared" si="17"/>
        <v>0</v>
      </c>
      <c r="G249" s="316">
        <f t="shared" si="19"/>
        <v>0</v>
      </c>
      <c r="H249" s="316">
        <f t="shared" si="20"/>
        <v>0</v>
      </c>
    </row>
    <row r="250" spans="1:8" ht="20" hidden="1" customHeight="1" x14ac:dyDescent="0.3">
      <c r="A250" s="19">
        <v>182</v>
      </c>
      <c r="B250" s="19" t="s">
        <v>449</v>
      </c>
      <c r="C250" s="19" t="s">
        <v>206</v>
      </c>
      <c r="D250" s="316">
        <v>0</v>
      </c>
      <c r="E250" s="316">
        <v>0</v>
      </c>
      <c r="F250" s="316">
        <f t="shared" si="17"/>
        <v>0</v>
      </c>
      <c r="G250" s="316">
        <f t="shared" si="19"/>
        <v>0</v>
      </c>
      <c r="H250" s="316">
        <f t="shared" si="20"/>
        <v>0</v>
      </c>
    </row>
    <row r="251" spans="1:8" ht="20" hidden="1" customHeight="1" x14ac:dyDescent="0.3">
      <c r="A251" s="19">
        <v>1438</v>
      </c>
      <c r="B251" s="19" t="s">
        <v>449</v>
      </c>
      <c r="C251" s="19" t="s">
        <v>209</v>
      </c>
      <c r="D251" s="316">
        <v>0</v>
      </c>
      <c r="E251" s="316">
        <v>0</v>
      </c>
      <c r="F251" s="316">
        <f t="shared" si="17"/>
        <v>0</v>
      </c>
      <c r="G251" s="316">
        <f t="shared" si="19"/>
        <v>0</v>
      </c>
      <c r="H251" s="316">
        <f t="shared" si="20"/>
        <v>0</v>
      </c>
    </row>
    <row r="252" spans="1:8" ht="20" hidden="1" customHeight="1" x14ac:dyDescent="0.3">
      <c r="A252" s="19">
        <v>450</v>
      </c>
      <c r="B252" s="19" t="s">
        <v>449</v>
      </c>
      <c r="C252" s="19" t="s">
        <v>216</v>
      </c>
      <c r="D252" s="316">
        <v>0</v>
      </c>
      <c r="E252" s="316">
        <v>0</v>
      </c>
      <c r="F252" s="316">
        <f t="shared" si="17"/>
        <v>0</v>
      </c>
      <c r="G252" s="316">
        <f t="shared" si="19"/>
        <v>0</v>
      </c>
      <c r="H252" s="316">
        <f t="shared" si="20"/>
        <v>0</v>
      </c>
    </row>
    <row r="253" spans="1:8" ht="20" hidden="1" customHeight="1" x14ac:dyDescent="0.3">
      <c r="A253" s="19">
        <v>247</v>
      </c>
      <c r="B253" s="19" t="s">
        <v>449</v>
      </c>
      <c r="C253" s="19" t="s">
        <v>219</v>
      </c>
      <c r="D253" s="316">
        <v>0</v>
      </c>
      <c r="E253" s="316">
        <v>0</v>
      </c>
      <c r="F253" s="316">
        <f t="shared" si="17"/>
        <v>0</v>
      </c>
      <c r="G253" s="316">
        <f t="shared" si="19"/>
        <v>0</v>
      </c>
      <c r="H253" s="316">
        <f t="shared" si="20"/>
        <v>0</v>
      </c>
    </row>
    <row r="254" spans="1:8" ht="20" hidden="1" customHeight="1" x14ac:dyDescent="0.3">
      <c r="A254" s="19">
        <v>1942</v>
      </c>
      <c r="B254" s="19" t="s">
        <v>449</v>
      </c>
      <c r="C254" s="19" t="s">
        <v>225</v>
      </c>
      <c r="D254" s="316">
        <v>0</v>
      </c>
      <c r="E254" s="316">
        <v>0</v>
      </c>
      <c r="F254" s="316">
        <f t="shared" si="17"/>
        <v>0</v>
      </c>
      <c r="G254" s="316">
        <f t="shared" si="19"/>
        <v>0</v>
      </c>
      <c r="H254" s="316">
        <f t="shared" si="20"/>
        <v>0</v>
      </c>
    </row>
    <row r="255" spans="1:8" ht="20" hidden="1" customHeight="1" x14ac:dyDescent="0.3">
      <c r="A255" s="19">
        <v>2258</v>
      </c>
      <c r="B255" s="19" t="s">
        <v>453</v>
      </c>
      <c r="C255" s="19" t="s">
        <v>182</v>
      </c>
      <c r="D255" s="321">
        <v>25887.26</v>
      </c>
      <c r="E255" s="322">
        <v>25887.26</v>
      </c>
      <c r="F255" s="316">
        <f>(D255-E255)</f>
        <v>0</v>
      </c>
      <c r="G255" s="323">
        <v>0</v>
      </c>
      <c r="H255" s="316">
        <f>(F255+G255)</f>
        <v>0</v>
      </c>
    </row>
    <row r="256" spans="1:8" ht="20" hidden="1" customHeight="1" x14ac:dyDescent="0.3">
      <c r="A256" s="19">
        <v>378</v>
      </c>
      <c r="B256" s="19" t="s">
        <v>453</v>
      </c>
      <c r="C256" s="19" t="s">
        <v>188</v>
      </c>
      <c r="D256" s="324">
        <v>1742997.16</v>
      </c>
      <c r="E256" s="245">
        <v>1742997.16</v>
      </c>
      <c r="F256" s="316">
        <f t="shared" ref="F256:F266" si="21">(D256-E256)</f>
        <v>0</v>
      </c>
      <c r="G256" s="325">
        <v>0</v>
      </c>
      <c r="H256" s="316">
        <f t="shared" ref="H256:H266" si="22">(F256+G256)</f>
        <v>0</v>
      </c>
    </row>
    <row r="257" spans="1:8" ht="20" hidden="1" customHeight="1" x14ac:dyDescent="0.3">
      <c r="A257" s="19">
        <v>313</v>
      </c>
      <c r="B257" s="19" t="s">
        <v>453</v>
      </c>
      <c r="C257" s="19" t="s">
        <v>191</v>
      </c>
      <c r="D257" s="324">
        <v>0</v>
      </c>
      <c r="E257" s="245">
        <v>0</v>
      </c>
      <c r="F257" s="316">
        <f t="shared" si="21"/>
        <v>0</v>
      </c>
      <c r="G257" s="325">
        <v>0</v>
      </c>
      <c r="H257" s="316">
        <f t="shared" si="22"/>
        <v>0</v>
      </c>
    </row>
    <row r="258" spans="1:8" ht="20" hidden="1" customHeight="1" x14ac:dyDescent="0.3">
      <c r="A258" s="19">
        <v>781</v>
      </c>
      <c r="B258" s="19" t="s">
        <v>453</v>
      </c>
      <c r="C258" s="19" t="s">
        <v>457</v>
      </c>
      <c r="D258" s="324">
        <v>231675.74</v>
      </c>
      <c r="E258" s="245">
        <v>231675.74</v>
      </c>
      <c r="F258" s="316">
        <f t="shared" si="21"/>
        <v>0</v>
      </c>
      <c r="G258" s="325">
        <v>0</v>
      </c>
      <c r="H258" s="316">
        <f t="shared" si="22"/>
        <v>0</v>
      </c>
    </row>
    <row r="259" spans="1:8" ht="20" hidden="1" customHeight="1" x14ac:dyDescent="0.3">
      <c r="A259" s="19">
        <v>516</v>
      </c>
      <c r="B259" s="19" t="s">
        <v>453</v>
      </c>
      <c r="C259" s="19" t="s">
        <v>198</v>
      </c>
      <c r="D259" s="324">
        <v>431654.07</v>
      </c>
      <c r="E259" s="245">
        <v>431654.07</v>
      </c>
      <c r="F259" s="316">
        <f t="shared" si="21"/>
        <v>0</v>
      </c>
      <c r="G259" s="325">
        <v>0</v>
      </c>
      <c r="H259" s="316">
        <f t="shared" si="22"/>
        <v>0</v>
      </c>
    </row>
    <row r="260" spans="1:8" ht="20" hidden="1" customHeight="1" x14ac:dyDescent="0.3">
      <c r="A260" s="19">
        <v>118</v>
      </c>
      <c r="B260" s="19" t="s">
        <v>453</v>
      </c>
      <c r="C260" s="19" t="s">
        <v>201</v>
      </c>
      <c r="D260" s="324">
        <v>458785.31</v>
      </c>
      <c r="E260" s="245">
        <v>458785.31</v>
      </c>
      <c r="F260" s="316">
        <f t="shared" si="21"/>
        <v>0</v>
      </c>
      <c r="G260" s="325">
        <v>0</v>
      </c>
      <c r="H260" s="316">
        <f t="shared" si="22"/>
        <v>0</v>
      </c>
    </row>
    <row r="261" spans="1:8" ht="20" hidden="1" customHeight="1" x14ac:dyDescent="0.3">
      <c r="A261" s="19">
        <v>183</v>
      </c>
      <c r="B261" s="19" t="s">
        <v>453</v>
      </c>
      <c r="C261" s="19" t="s">
        <v>206</v>
      </c>
      <c r="D261" s="324">
        <v>393469.36</v>
      </c>
      <c r="E261" s="245">
        <v>393469.36</v>
      </c>
      <c r="F261" s="316">
        <f t="shared" si="21"/>
        <v>0</v>
      </c>
      <c r="G261" s="326">
        <v>393469.36</v>
      </c>
      <c r="H261" s="316">
        <f t="shared" si="22"/>
        <v>393469.36</v>
      </c>
    </row>
    <row r="262" spans="1:8" ht="20" hidden="1" customHeight="1" x14ac:dyDescent="0.3">
      <c r="A262" s="19">
        <v>1738</v>
      </c>
      <c r="B262" s="19" t="s">
        <v>453</v>
      </c>
      <c r="C262" s="19" t="s">
        <v>209</v>
      </c>
      <c r="D262" s="324">
        <v>47414.5</v>
      </c>
      <c r="E262" s="245">
        <v>47414.5</v>
      </c>
      <c r="F262" s="316">
        <f t="shared" si="21"/>
        <v>0</v>
      </c>
      <c r="G262" s="324">
        <v>0</v>
      </c>
      <c r="H262" s="316">
        <f t="shared" si="22"/>
        <v>0</v>
      </c>
    </row>
    <row r="263" spans="1:8" ht="20" hidden="1" customHeight="1" x14ac:dyDescent="0.3">
      <c r="A263" s="19">
        <v>451</v>
      </c>
      <c r="B263" s="19" t="s">
        <v>453</v>
      </c>
      <c r="C263" s="19" t="s">
        <v>216</v>
      </c>
      <c r="D263" s="324">
        <v>901593.89</v>
      </c>
      <c r="E263" s="245">
        <v>901593.89</v>
      </c>
      <c r="F263" s="316">
        <f t="shared" si="21"/>
        <v>0</v>
      </c>
      <c r="G263" s="325">
        <v>0</v>
      </c>
      <c r="H263" s="316">
        <f t="shared" si="22"/>
        <v>0</v>
      </c>
    </row>
    <row r="264" spans="1:8" ht="20" hidden="1" customHeight="1" x14ac:dyDescent="0.3">
      <c r="A264" s="19">
        <v>598</v>
      </c>
      <c r="B264" s="19" t="s">
        <v>453</v>
      </c>
      <c r="C264" s="19" t="s">
        <v>462</v>
      </c>
      <c r="D264" s="324">
        <v>167040.76999999999</v>
      </c>
      <c r="E264" s="245">
        <v>167040.76999999999</v>
      </c>
      <c r="F264" s="316">
        <f t="shared" si="21"/>
        <v>0</v>
      </c>
      <c r="G264" s="325">
        <v>0</v>
      </c>
      <c r="H264" s="316">
        <f t="shared" si="22"/>
        <v>0</v>
      </c>
    </row>
    <row r="265" spans="1:8" ht="20" hidden="1" customHeight="1" x14ac:dyDescent="0.3">
      <c r="A265" s="19">
        <v>248</v>
      </c>
      <c r="B265" s="19" t="s">
        <v>453</v>
      </c>
      <c r="C265" s="19" t="s">
        <v>219</v>
      </c>
      <c r="D265" s="324">
        <v>284274.51</v>
      </c>
      <c r="E265" s="245">
        <v>284274.51</v>
      </c>
      <c r="F265" s="316">
        <f t="shared" si="21"/>
        <v>0</v>
      </c>
      <c r="G265" s="325">
        <v>0</v>
      </c>
      <c r="H265" s="316">
        <f t="shared" si="22"/>
        <v>0</v>
      </c>
    </row>
    <row r="266" spans="1:8" ht="20" hidden="1" customHeight="1" x14ac:dyDescent="0.3">
      <c r="A266" s="19">
        <v>2200</v>
      </c>
      <c r="B266" s="19" t="s">
        <v>453</v>
      </c>
      <c r="C266" s="19" t="s">
        <v>225</v>
      </c>
      <c r="D266" s="324">
        <v>25887.26</v>
      </c>
      <c r="E266" s="245">
        <v>25887.26</v>
      </c>
      <c r="F266" s="316">
        <f t="shared" si="21"/>
        <v>0</v>
      </c>
      <c r="G266" s="326">
        <v>25887.26</v>
      </c>
      <c r="H266" s="316">
        <f t="shared" si="22"/>
        <v>25887.26</v>
      </c>
    </row>
    <row r="267" spans="1:8" ht="20" hidden="1" customHeight="1" x14ac:dyDescent="0.3">
      <c r="A267" s="19">
        <v>2202</v>
      </c>
      <c r="B267" s="19" t="s">
        <v>465</v>
      </c>
      <c r="C267" s="19" t="s">
        <v>182</v>
      </c>
      <c r="D267" s="316">
        <v>0</v>
      </c>
      <c r="E267" s="316">
        <v>0</v>
      </c>
      <c r="F267" s="316">
        <f t="shared" ref="F267:F326" si="23">D267-E267</f>
        <v>0</v>
      </c>
      <c r="G267" s="317">
        <v>0</v>
      </c>
      <c r="H267" s="316">
        <v>0</v>
      </c>
    </row>
    <row r="268" spans="1:8" ht="20" hidden="1" customHeight="1" x14ac:dyDescent="0.3">
      <c r="A268" s="19">
        <v>379</v>
      </c>
      <c r="B268" s="19" t="s">
        <v>465</v>
      </c>
      <c r="C268" s="19" t="s">
        <v>188</v>
      </c>
      <c r="D268" s="316">
        <v>0</v>
      </c>
      <c r="E268" s="316">
        <v>0</v>
      </c>
      <c r="F268" s="316">
        <f t="shared" si="23"/>
        <v>0</v>
      </c>
      <c r="G268" s="317">
        <v>0</v>
      </c>
      <c r="H268" s="316">
        <v>0</v>
      </c>
    </row>
    <row r="269" spans="1:8" ht="20" hidden="1" customHeight="1" x14ac:dyDescent="0.3">
      <c r="A269" s="19">
        <v>314</v>
      </c>
      <c r="B269" s="19" t="s">
        <v>465</v>
      </c>
      <c r="C269" s="19" t="s">
        <v>191</v>
      </c>
      <c r="D269" s="316">
        <v>0</v>
      </c>
      <c r="E269" s="316">
        <v>0</v>
      </c>
      <c r="F269" s="316">
        <f t="shared" si="23"/>
        <v>0</v>
      </c>
      <c r="G269" s="317">
        <v>0</v>
      </c>
      <c r="H269" s="316">
        <v>0</v>
      </c>
    </row>
    <row r="270" spans="1:8" ht="20" hidden="1" customHeight="1" x14ac:dyDescent="0.3">
      <c r="A270" s="19">
        <v>761</v>
      </c>
      <c r="B270" s="19" t="s">
        <v>465</v>
      </c>
      <c r="C270" s="19" t="s">
        <v>468</v>
      </c>
      <c r="D270" s="316">
        <v>0</v>
      </c>
      <c r="E270" s="316">
        <v>0</v>
      </c>
      <c r="F270" s="316">
        <f t="shared" si="23"/>
        <v>0</v>
      </c>
      <c r="G270" s="317">
        <v>0</v>
      </c>
      <c r="H270" s="316">
        <v>0</v>
      </c>
    </row>
    <row r="271" spans="1:8" ht="20" hidden="1" customHeight="1" x14ac:dyDescent="0.3">
      <c r="A271" s="19">
        <v>600</v>
      </c>
      <c r="B271" s="19" t="s">
        <v>465</v>
      </c>
      <c r="C271" s="19" t="s">
        <v>469</v>
      </c>
      <c r="D271" s="316">
        <v>0</v>
      </c>
      <c r="E271" s="316">
        <v>0</v>
      </c>
      <c r="F271" s="316">
        <f t="shared" si="23"/>
        <v>0</v>
      </c>
      <c r="G271" s="317">
        <v>0</v>
      </c>
      <c r="H271" s="316">
        <v>0</v>
      </c>
    </row>
    <row r="272" spans="1:8" ht="20" hidden="1" customHeight="1" x14ac:dyDescent="0.3">
      <c r="A272" s="19">
        <v>517</v>
      </c>
      <c r="B272" s="19" t="s">
        <v>465</v>
      </c>
      <c r="C272" s="19" t="s">
        <v>198</v>
      </c>
      <c r="D272" s="316">
        <v>0</v>
      </c>
      <c r="E272" s="316">
        <v>0</v>
      </c>
      <c r="F272" s="316">
        <f t="shared" si="23"/>
        <v>0</v>
      </c>
      <c r="G272" s="317">
        <v>0</v>
      </c>
      <c r="H272" s="316">
        <v>0</v>
      </c>
    </row>
    <row r="273" spans="1:8" ht="20" hidden="1" customHeight="1" x14ac:dyDescent="0.3">
      <c r="A273" s="19">
        <v>599</v>
      </c>
      <c r="B273" s="19" t="s">
        <v>465</v>
      </c>
      <c r="C273" s="19" t="s">
        <v>470</v>
      </c>
      <c r="D273" s="316">
        <v>0</v>
      </c>
      <c r="E273" s="316">
        <v>0</v>
      </c>
      <c r="F273" s="316">
        <f t="shared" si="23"/>
        <v>0</v>
      </c>
      <c r="G273" s="317">
        <v>0</v>
      </c>
      <c r="H273" s="316">
        <v>0</v>
      </c>
    </row>
    <row r="274" spans="1:8" ht="20" hidden="1" customHeight="1" x14ac:dyDescent="0.3">
      <c r="A274" s="19">
        <v>119</v>
      </c>
      <c r="B274" s="19" t="s">
        <v>465</v>
      </c>
      <c r="C274" s="19" t="s">
        <v>201</v>
      </c>
      <c r="D274" s="316">
        <v>0</v>
      </c>
      <c r="E274" s="316">
        <v>0</v>
      </c>
      <c r="F274" s="316">
        <f t="shared" si="23"/>
        <v>0</v>
      </c>
      <c r="G274" s="317">
        <v>0</v>
      </c>
      <c r="H274" s="316">
        <v>0</v>
      </c>
    </row>
    <row r="275" spans="1:8" ht="20" hidden="1" customHeight="1" x14ac:dyDescent="0.3">
      <c r="A275" s="19">
        <v>184</v>
      </c>
      <c r="B275" s="19" t="s">
        <v>465</v>
      </c>
      <c r="C275" s="19" t="s">
        <v>206</v>
      </c>
      <c r="D275" s="316">
        <v>0</v>
      </c>
      <c r="E275" s="316">
        <v>0</v>
      </c>
      <c r="F275" s="316">
        <f t="shared" si="23"/>
        <v>0</v>
      </c>
      <c r="G275" s="317">
        <v>0</v>
      </c>
      <c r="H275" s="316">
        <v>0</v>
      </c>
    </row>
    <row r="276" spans="1:8" ht="20" hidden="1" customHeight="1" x14ac:dyDescent="0.3">
      <c r="A276" s="19">
        <v>1540</v>
      </c>
      <c r="B276" s="19" t="s">
        <v>465</v>
      </c>
      <c r="C276" s="19" t="s">
        <v>209</v>
      </c>
      <c r="D276" s="316">
        <v>0</v>
      </c>
      <c r="E276" s="316">
        <v>0</v>
      </c>
      <c r="F276" s="316">
        <f t="shared" si="23"/>
        <v>0</v>
      </c>
      <c r="G276" s="317">
        <v>0</v>
      </c>
      <c r="H276" s="316">
        <v>0</v>
      </c>
    </row>
    <row r="277" spans="1:8" ht="20" hidden="1" customHeight="1" x14ac:dyDescent="0.3">
      <c r="A277" s="19">
        <v>452</v>
      </c>
      <c r="B277" s="19" t="s">
        <v>465</v>
      </c>
      <c r="C277" s="19" t="s">
        <v>216</v>
      </c>
      <c r="D277" s="316">
        <v>0</v>
      </c>
      <c r="E277" s="316">
        <v>0</v>
      </c>
      <c r="F277" s="316">
        <f t="shared" si="23"/>
        <v>0</v>
      </c>
      <c r="G277" s="317">
        <v>0</v>
      </c>
      <c r="H277" s="316">
        <v>0</v>
      </c>
    </row>
    <row r="278" spans="1:8" ht="20" hidden="1" customHeight="1" x14ac:dyDescent="0.3">
      <c r="A278" s="19">
        <v>249</v>
      </c>
      <c r="B278" s="19" t="s">
        <v>465</v>
      </c>
      <c r="C278" s="19" t="s">
        <v>219</v>
      </c>
      <c r="D278" s="316">
        <v>0</v>
      </c>
      <c r="E278" s="316">
        <v>0</v>
      </c>
      <c r="F278" s="316">
        <f t="shared" si="23"/>
        <v>0</v>
      </c>
      <c r="G278" s="317">
        <v>0</v>
      </c>
      <c r="H278" s="316">
        <v>0</v>
      </c>
    </row>
    <row r="279" spans="1:8" ht="20" hidden="1" customHeight="1" x14ac:dyDescent="0.3">
      <c r="A279" s="19">
        <v>2199</v>
      </c>
      <c r="B279" s="19" t="s">
        <v>465</v>
      </c>
      <c r="C279" s="19" t="s">
        <v>225</v>
      </c>
      <c r="D279" s="316">
        <v>0</v>
      </c>
      <c r="E279" s="316">
        <v>0</v>
      </c>
      <c r="F279" s="316">
        <f t="shared" si="23"/>
        <v>0</v>
      </c>
      <c r="G279" s="317">
        <v>0</v>
      </c>
      <c r="H279" s="316">
        <v>0</v>
      </c>
    </row>
    <row r="280" spans="1:8" ht="20" hidden="1" customHeight="1" x14ac:dyDescent="0.3">
      <c r="A280" s="19">
        <v>1924</v>
      </c>
      <c r="B280" s="19" t="s">
        <v>471</v>
      </c>
      <c r="C280" s="19" t="s">
        <v>182</v>
      </c>
      <c r="D280" s="316" t="s">
        <v>2193</v>
      </c>
      <c r="E280" s="316" t="s">
        <v>475</v>
      </c>
      <c r="F280" s="316" t="s">
        <v>2194</v>
      </c>
      <c r="G280" s="206"/>
      <c r="H280" s="89" t="s">
        <v>2194</v>
      </c>
    </row>
    <row r="281" spans="1:8" ht="20" hidden="1" customHeight="1" x14ac:dyDescent="0.3">
      <c r="A281" s="19">
        <v>380</v>
      </c>
      <c r="B281" s="19" t="s">
        <v>471</v>
      </c>
      <c r="C281" s="19" t="s">
        <v>188</v>
      </c>
      <c r="D281" s="316" t="s">
        <v>2195</v>
      </c>
      <c r="E281" s="316" t="s">
        <v>2196</v>
      </c>
      <c r="F281" s="316" t="s">
        <v>2197</v>
      </c>
      <c r="G281" s="207"/>
      <c r="H281" s="97" t="s">
        <v>2197</v>
      </c>
    </row>
    <row r="282" spans="1:8" ht="20" hidden="1" customHeight="1" x14ac:dyDescent="0.3">
      <c r="A282" s="19">
        <v>315</v>
      </c>
      <c r="B282" s="19" t="s">
        <v>471</v>
      </c>
      <c r="C282" s="19" t="s">
        <v>191</v>
      </c>
      <c r="D282" s="316" t="s">
        <v>2198</v>
      </c>
      <c r="E282" s="316" t="s">
        <v>484</v>
      </c>
      <c r="F282" s="316" t="s">
        <v>2199</v>
      </c>
      <c r="G282" s="207"/>
      <c r="H282" s="97" t="s">
        <v>2199</v>
      </c>
    </row>
    <row r="283" spans="1:8" ht="20" hidden="1" customHeight="1" x14ac:dyDescent="0.3">
      <c r="A283" s="19">
        <v>518</v>
      </c>
      <c r="B283" s="19" t="s">
        <v>471</v>
      </c>
      <c r="C283" s="19" t="s">
        <v>198</v>
      </c>
      <c r="D283" s="316" t="s">
        <v>2200</v>
      </c>
      <c r="E283" s="316" t="s">
        <v>488</v>
      </c>
      <c r="F283" s="316" t="s">
        <v>2201</v>
      </c>
      <c r="G283" s="207"/>
      <c r="H283" s="97" t="s">
        <v>2201</v>
      </c>
    </row>
    <row r="284" spans="1:8" ht="20" hidden="1" customHeight="1" x14ac:dyDescent="0.3">
      <c r="A284" s="19">
        <v>120</v>
      </c>
      <c r="B284" s="19" t="s">
        <v>471</v>
      </c>
      <c r="C284" s="19" t="s">
        <v>201</v>
      </c>
      <c r="D284" s="316" t="s">
        <v>2198</v>
      </c>
      <c r="E284" s="316" t="s">
        <v>491</v>
      </c>
      <c r="F284" s="316" t="s">
        <v>2202</v>
      </c>
      <c r="G284" s="207"/>
      <c r="H284" s="97" t="s">
        <v>2202</v>
      </c>
    </row>
    <row r="285" spans="1:8" ht="20" hidden="1" customHeight="1" x14ac:dyDescent="0.3">
      <c r="A285" s="19">
        <v>185</v>
      </c>
      <c r="B285" s="19" t="s">
        <v>471</v>
      </c>
      <c r="C285" s="19" t="s">
        <v>206</v>
      </c>
      <c r="D285" s="316" t="s">
        <v>2198</v>
      </c>
      <c r="E285" s="316" t="s">
        <v>222</v>
      </c>
      <c r="F285" s="316" t="s">
        <v>2198</v>
      </c>
      <c r="G285" s="207" t="s">
        <v>1122</v>
      </c>
      <c r="H285" s="97" t="s">
        <v>2198</v>
      </c>
    </row>
    <row r="286" spans="1:8" ht="20" hidden="1" customHeight="1" x14ac:dyDescent="0.3">
      <c r="A286" s="19">
        <v>1338</v>
      </c>
      <c r="B286" s="19" t="s">
        <v>471</v>
      </c>
      <c r="C286" s="19" t="s">
        <v>209</v>
      </c>
      <c r="D286" s="316" t="s">
        <v>2203</v>
      </c>
      <c r="E286" s="316" t="s">
        <v>2204</v>
      </c>
      <c r="F286" s="316" t="s">
        <v>2205</v>
      </c>
      <c r="G286" s="207"/>
      <c r="H286" s="97" t="s">
        <v>2205</v>
      </c>
    </row>
    <row r="287" spans="1:8" ht="20" hidden="1" customHeight="1" x14ac:dyDescent="0.3">
      <c r="A287" s="19">
        <v>453</v>
      </c>
      <c r="B287" s="19" t="s">
        <v>471</v>
      </c>
      <c r="C287" s="19" t="s">
        <v>216</v>
      </c>
      <c r="D287" s="316" t="s">
        <v>2206</v>
      </c>
      <c r="E287" s="316" t="s">
        <v>501</v>
      </c>
      <c r="F287" s="316" t="s">
        <v>2207</v>
      </c>
      <c r="G287" s="207"/>
      <c r="H287" s="97" t="s">
        <v>2207</v>
      </c>
    </row>
    <row r="288" spans="1:8" ht="20" hidden="1" customHeight="1" x14ac:dyDescent="0.3">
      <c r="A288" s="19">
        <v>250</v>
      </c>
      <c r="B288" s="19" t="s">
        <v>471</v>
      </c>
      <c r="C288" s="19" t="s">
        <v>219</v>
      </c>
      <c r="D288" s="316" t="s">
        <v>2208</v>
      </c>
      <c r="E288" s="316" t="s">
        <v>505</v>
      </c>
      <c r="F288" s="316" t="s">
        <v>2209</v>
      </c>
      <c r="G288" s="207"/>
      <c r="H288" s="97" t="s">
        <v>2209</v>
      </c>
    </row>
    <row r="289" spans="1:8" ht="20" hidden="1" customHeight="1" x14ac:dyDescent="0.3">
      <c r="A289" s="19">
        <v>626</v>
      </c>
      <c r="B289" s="19" t="s">
        <v>471</v>
      </c>
      <c r="C289" s="19" t="s">
        <v>507</v>
      </c>
      <c r="D289" s="316" t="s">
        <v>2210</v>
      </c>
      <c r="E289" s="316" t="s">
        <v>2211</v>
      </c>
      <c r="F289" s="316" t="s">
        <v>2212</v>
      </c>
      <c r="G289" s="207" t="s">
        <v>2213</v>
      </c>
      <c r="H289" s="97" t="s">
        <v>2214</v>
      </c>
    </row>
    <row r="290" spans="1:8" ht="20" hidden="1" customHeight="1" x14ac:dyDescent="0.3">
      <c r="A290" s="19">
        <v>1919</v>
      </c>
      <c r="B290" s="19" t="s">
        <v>471</v>
      </c>
      <c r="C290" s="19" t="s">
        <v>225</v>
      </c>
      <c r="D290" s="316" t="s">
        <v>2193</v>
      </c>
      <c r="E290" s="316" t="s">
        <v>515</v>
      </c>
      <c r="F290" s="316" t="s">
        <v>2215</v>
      </c>
      <c r="G290" s="207"/>
      <c r="H290" s="97" t="s">
        <v>2215</v>
      </c>
    </row>
    <row r="291" spans="1:8" ht="20" hidden="1" customHeight="1" x14ac:dyDescent="0.3">
      <c r="A291" s="19">
        <v>658</v>
      </c>
      <c r="B291" s="19" t="s">
        <v>518</v>
      </c>
      <c r="C291" s="19" t="s">
        <v>517</v>
      </c>
      <c r="D291" s="206" t="s">
        <v>521</v>
      </c>
      <c r="E291" s="316">
        <v>0</v>
      </c>
      <c r="F291" s="206" t="s">
        <v>521</v>
      </c>
      <c r="G291" s="206" t="s">
        <v>222</v>
      </c>
      <c r="H291" s="89" t="s">
        <v>521</v>
      </c>
    </row>
    <row r="292" spans="1:8" ht="20" hidden="1" customHeight="1" x14ac:dyDescent="0.3">
      <c r="A292" s="19">
        <v>858</v>
      </c>
      <c r="B292" s="19" t="s">
        <v>518</v>
      </c>
      <c r="C292" s="19" t="s">
        <v>522</v>
      </c>
      <c r="D292" s="316">
        <v>72095.95</v>
      </c>
      <c r="E292" s="316">
        <v>72095.95</v>
      </c>
      <c r="F292" s="316">
        <f t="shared" si="23"/>
        <v>0</v>
      </c>
      <c r="G292" s="207" t="s">
        <v>2216</v>
      </c>
      <c r="H292" s="97" t="s">
        <v>523</v>
      </c>
    </row>
    <row r="293" spans="1:8" ht="20" hidden="1" customHeight="1" x14ac:dyDescent="0.3">
      <c r="A293" s="19">
        <v>1927</v>
      </c>
      <c r="B293" s="19" t="s">
        <v>518</v>
      </c>
      <c r="C293" s="19" t="s">
        <v>182</v>
      </c>
      <c r="D293" s="316">
        <v>5065.54</v>
      </c>
      <c r="E293" s="316">
        <v>5065.54</v>
      </c>
      <c r="F293" s="316">
        <f t="shared" si="23"/>
        <v>0</v>
      </c>
      <c r="G293" s="207" t="s">
        <v>222</v>
      </c>
      <c r="H293" s="97" t="s">
        <v>222</v>
      </c>
    </row>
    <row r="294" spans="1:8" ht="20" hidden="1" customHeight="1" x14ac:dyDescent="0.3">
      <c r="A294" s="19">
        <v>381</v>
      </c>
      <c r="B294" s="19" t="s">
        <v>518</v>
      </c>
      <c r="C294" s="19" t="s">
        <v>188</v>
      </c>
      <c r="D294" s="316">
        <v>302302.61</v>
      </c>
      <c r="E294" s="316">
        <v>302302.61</v>
      </c>
      <c r="F294" s="316">
        <f t="shared" si="23"/>
        <v>0</v>
      </c>
      <c r="G294" s="207" t="s">
        <v>222</v>
      </c>
      <c r="H294" s="97" t="s">
        <v>222</v>
      </c>
    </row>
    <row r="295" spans="1:8" ht="20" hidden="1" customHeight="1" x14ac:dyDescent="0.3">
      <c r="A295" s="19">
        <v>659</v>
      </c>
      <c r="B295" s="19" t="s">
        <v>518</v>
      </c>
      <c r="C295" s="19" t="s">
        <v>530</v>
      </c>
      <c r="D295" s="206" t="s">
        <v>531</v>
      </c>
      <c r="E295" s="316">
        <v>0</v>
      </c>
      <c r="F295" s="176" t="s">
        <v>531</v>
      </c>
      <c r="G295" s="207" t="s">
        <v>222</v>
      </c>
      <c r="H295" s="97" t="s">
        <v>531</v>
      </c>
    </row>
    <row r="296" spans="1:8" ht="20" hidden="1" customHeight="1" x14ac:dyDescent="0.3">
      <c r="A296" s="19">
        <v>316</v>
      </c>
      <c r="B296" s="19" t="s">
        <v>518</v>
      </c>
      <c r="C296" s="19" t="s">
        <v>191</v>
      </c>
      <c r="D296" s="316">
        <v>94879.53</v>
      </c>
      <c r="E296" s="316">
        <v>94879.53</v>
      </c>
      <c r="F296" s="316">
        <f t="shared" si="23"/>
        <v>0</v>
      </c>
      <c r="G296" s="207" t="s">
        <v>222</v>
      </c>
      <c r="H296" s="97" t="s">
        <v>222</v>
      </c>
    </row>
    <row r="297" spans="1:8" ht="20" hidden="1" customHeight="1" x14ac:dyDescent="0.3">
      <c r="A297" s="19">
        <v>519</v>
      </c>
      <c r="B297" s="19" t="s">
        <v>518</v>
      </c>
      <c r="C297" s="19" t="s">
        <v>198</v>
      </c>
      <c r="D297" s="316">
        <v>218030.93</v>
      </c>
      <c r="E297" s="316">
        <v>218030.93</v>
      </c>
      <c r="F297" s="316">
        <f t="shared" si="23"/>
        <v>0</v>
      </c>
      <c r="G297" s="207" t="s">
        <v>222</v>
      </c>
      <c r="H297" s="97" t="s">
        <v>222</v>
      </c>
    </row>
    <row r="298" spans="1:8" ht="20" hidden="1" customHeight="1" x14ac:dyDescent="0.3">
      <c r="A298" s="19">
        <v>121</v>
      </c>
      <c r="B298" s="19" t="s">
        <v>518</v>
      </c>
      <c r="C298" s="19" t="s">
        <v>201</v>
      </c>
      <c r="D298" s="316">
        <v>92774.74</v>
      </c>
      <c r="E298" s="316">
        <v>92774.74</v>
      </c>
      <c r="F298" s="316">
        <f t="shared" si="23"/>
        <v>0</v>
      </c>
      <c r="G298" s="207" t="s">
        <v>222</v>
      </c>
      <c r="H298" s="97" t="s">
        <v>222</v>
      </c>
    </row>
    <row r="299" spans="1:8" ht="20" hidden="1" customHeight="1" x14ac:dyDescent="0.3">
      <c r="A299" s="19">
        <v>186</v>
      </c>
      <c r="B299" s="19" t="s">
        <v>518</v>
      </c>
      <c r="C299" s="19" t="s">
        <v>206</v>
      </c>
      <c r="D299" s="206" t="s">
        <v>538</v>
      </c>
      <c r="E299" s="316">
        <v>0</v>
      </c>
      <c r="F299" s="206" t="s">
        <v>538</v>
      </c>
      <c r="G299" s="207" t="s">
        <v>222</v>
      </c>
      <c r="H299" s="97" t="s">
        <v>538</v>
      </c>
    </row>
    <row r="300" spans="1:8" ht="20" hidden="1" customHeight="1" x14ac:dyDescent="0.3">
      <c r="A300" s="19">
        <v>1339</v>
      </c>
      <c r="B300" s="19" t="s">
        <v>518</v>
      </c>
      <c r="C300" s="19" t="s">
        <v>209</v>
      </c>
      <c r="D300" s="316">
        <v>8058.82</v>
      </c>
      <c r="E300" s="316">
        <v>8058.82</v>
      </c>
      <c r="F300" s="316">
        <f t="shared" si="23"/>
        <v>0</v>
      </c>
      <c r="G300" s="207" t="s">
        <v>222</v>
      </c>
      <c r="H300" s="97" t="s">
        <v>222</v>
      </c>
    </row>
    <row r="301" spans="1:8" ht="20" hidden="1" customHeight="1" x14ac:dyDescent="0.3">
      <c r="A301" s="19">
        <v>454</v>
      </c>
      <c r="B301" s="19" t="s">
        <v>518</v>
      </c>
      <c r="C301" s="19" t="s">
        <v>216</v>
      </c>
      <c r="D301" s="316">
        <v>161538.64000000001</v>
      </c>
      <c r="E301" s="316">
        <v>161538.64000000001</v>
      </c>
      <c r="F301" s="316">
        <f t="shared" si="23"/>
        <v>0</v>
      </c>
      <c r="G301" s="207" t="s">
        <v>222</v>
      </c>
      <c r="H301" s="97" t="s">
        <v>222</v>
      </c>
    </row>
    <row r="302" spans="1:8" ht="20" hidden="1" customHeight="1" x14ac:dyDescent="0.3">
      <c r="A302" s="19">
        <v>251</v>
      </c>
      <c r="B302" s="19" t="s">
        <v>518</v>
      </c>
      <c r="C302" s="19" t="s">
        <v>219</v>
      </c>
      <c r="D302" s="316">
        <v>113391.99</v>
      </c>
      <c r="E302" s="316">
        <v>113391.99</v>
      </c>
      <c r="F302" s="316">
        <f t="shared" si="23"/>
        <v>0</v>
      </c>
      <c r="G302" s="207" t="s">
        <v>222</v>
      </c>
      <c r="H302" s="97" t="s">
        <v>222</v>
      </c>
    </row>
    <row r="303" spans="1:8" ht="20" hidden="1" customHeight="1" x14ac:dyDescent="0.3">
      <c r="A303" s="19">
        <v>1941</v>
      </c>
      <c r="B303" s="19" t="s">
        <v>518</v>
      </c>
      <c r="C303" s="19" t="s">
        <v>225</v>
      </c>
      <c r="D303" s="316">
        <v>5065.54</v>
      </c>
      <c r="E303" s="316">
        <v>0</v>
      </c>
      <c r="F303" s="316">
        <f t="shared" si="23"/>
        <v>5065.54</v>
      </c>
      <c r="G303" s="207" t="s">
        <v>222</v>
      </c>
      <c r="H303" s="97" t="s">
        <v>526</v>
      </c>
    </row>
    <row r="304" spans="1:8" ht="20" hidden="1" customHeight="1" x14ac:dyDescent="0.3">
      <c r="A304" s="19">
        <v>397</v>
      </c>
      <c r="B304" s="19" t="s">
        <v>547</v>
      </c>
      <c r="C304" s="19" t="s">
        <v>546</v>
      </c>
      <c r="D304" s="327" t="s">
        <v>1699</v>
      </c>
      <c r="E304" s="222" t="s">
        <v>550</v>
      </c>
      <c r="F304" s="222" t="s">
        <v>2217</v>
      </c>
      <c r="G304" s="222" t="s">
        <v>1122</v>
      </c>
      <c r="H304" s="222" t="s">
        <v>2217</v>
      </c>
    </row>
    <row r="305" spans="1:8" ht="20" hidden="1" customHeight="1" x14ac:dyDescent="0.3">
      <c r="A305" s="19">
        <v>1939</v>
      </c>
      <c r="B305" s="19" t="s">
        <v>547</v>
      </c>
      <c r="C305" s="19" t="s">
        <v>182</v>
      </c>
      <c r="D305" s="328" t="s">
        <v>222</v>
      </c>
      <c r="E305" s="224" t="s">
        <v>222</v>
      </c>
      <c r="F305" s="224" t="s">
        <v>222</v>
      </c>
      <c r="G305" s="224" t="s">
        <v>1122</v>
      </c>
      <c r="H305" s="224" t="s">
        <v>222</v>
      </c>
    </row>
    <row r="306" spans="1:8" ht="20" hidden="1" customHeight="1" x14ac:dyDescent="0.3">
      <c r="A306" s="19">
        <v>382</v>
      </c>
      <c r="B306" s="19" t="s">
        <v>547</v>
      </c>
      <c r="C306" s="19" t="s">
        <v>188</v>
      </c>
      <c r="D306" s="328" t="s">
        <v>1710</v>
      </c>
      <c r="E306" s="224" t="s">
        <v>1710</v>
      </c>
      <c r="F306" s="224" t="s">
        <v>222</v>
      </c>
      <c r="G306" s="224" t="s">
        <v>1122</v>
      </c>
      <c r="H306" s="224" t="s">
        <v>222</v>
      </c>
    </row>
    <row r="307" spans="1:8" ht="20" hidden="1" customHeight="1" x14ac:dyDescent="0.3">
      <c r="A307" s="19">
        <v>317</v>
      </c>
      <c r="B307" s="19" t="s">
        <v>547</v>
      </c>
      <c r="C307" s="19" t="s">
        <v>191</v>
      </c>
      <c r="D307" s="328" t="s">
        <v>1726</v>
      </c>
      <c r="E307" s="224" t="s">
        <v>1726</v>
      </c>
      <c r="F307" s="224" t="s">
        <v>222</v>
      </c>
      <c r="G307" s="224" t="s">
        <v>1122</v>
      </c>
      <c r="H307" s="224" t="s">
        <v>222</v>
      </c>
    </row>
    <row r="308" spans="1:8" ht="20" hidden="1" customHeight="1" x14ac:dyDescent="0.3">
      <c r="A308" s="19">
        <v>740</v>
      </c>
      <c r="B308" s="19" t="s">
        <v>547</v>
      </c>
      <c r="C308" s="19" t="s">
        <v>558</v>
      </c>
      <c r="D308" s="328" t="s">
        <v>1736</v>
      </c>
      <c r="E308" s="224" t="s">
        <v>1736</v>
      </c>
      <c r="F308" s="224" t="s">
        <v>222</v>
      </c>
      <c r="G308" s="224" t="s">
        <v>1122</v>
      </c>
      <c r="H308" s="224" t="s">
        <v>222</v>
      </c>
    </row>
    <row r="309" spans="1:8" ht="20" hidden="1" customHeight="1" x14ac:dyDescent="0.3">
      <c r="A309" s="19">
        <v>520</v>
      </c>
      <c r="B309" s="19" t="s">
        <v>547</v>
      </c>
      <c r="C309" s="19" t="s">
        <v>198</v>
      </c>
      <c r="D309" s="328" t="s">
        <v>1745</v>
      </c>
      <c r="E309" s="224" t="s">
        <v>1745</v>
      </c>
      <c r="F309" s="224" t="s">
        <v>222</v>
      </c>
      <c r="G309" s="224" t="s">
        <v>1122</v>
      </c>
      <c r="H309" s="224" t="s">
        <v>222</v>
      </c>
    </row>
    <row r="310" spans="1:8" ht="20" hidden="1" customHeight="1" x14ac:dyDescent="0.3">
      <c r="A310" s="19">
        <v>122</v>
      </c>
      <c r="B310" s="19" t="s">
        <v>547</v>
      </c>
      <c r="C310" s="19" t="s">
        <v>201</v>
      </c>
      <c r="D310" s="328" t="s">
        <v>2218</v>
      </c>
      <c r="E310" s="224" t="s">
        <v>2218</v>
      </c>
      <c r="F310" s="224" t="s">
        <v>222</v>
      </c>
      <c r="G310" s="224" t="s">
        <v>1122</v>
      </c>
      <c r="H310" s="224" t="s">
        <v>222</v>
      </c>
    </row>
    <row r="311" spans="1:8" ht="20" hidden="1" customHeight="1" x14ac:dyDescent="0.3">
      <c r="A311" s="19">
        <v>187</v>
      </c>
      <c r="B311" s="19" t="s">
        <v>547</v>
      </c>
      <c r="C311" s="19" t="s">
        <v>206</v>
      </c>
      <c r="D311" s="328" t="s">
        <v>1770</v>
      </c>
      <c r="E311" s="224" t="s">
        <v>1770</v>
      </c>
      <c r="F311" s="224" t="s">
        <v>222</v>
      </c>
      <c r="G311" s="224" t="s">
        <v>1122</v>
      </c>
      <c r="H311" s="224" t="s">
        <v>222</v>
      </c>
    </row>
    <row r="312" spans="1:8" ht="20" hidden="1" customHeight="1" x14ac:dyDescent="0.3">
      <c r="A312" s="19">
        <v>1678</v>
      </c>
      <c r="B312" s="19" t="s">
        <v>547</v>
      </c>
      <c r="C312" s="19" t="s">
        <v>209</v>
      </c>
      <c r="D312" s="328" t="s">
        <v>1778</v>
      </c>
      <c r="E312" s="224" t="s">
        <v>1778</v>
      </c>
      <c r="F312" s="224" t="s">
        <v>222</v>
      </c>
      <c r="G312" s="224" t="s">
        <v>1122</v>
      </c>
      <c r="H312" s="224" t="s">
        <v>222</v>
      </c>
    </row>
    <row r="313" spans="1:8" ht="20" hidden="1" customHeight="1" x14ac:dyDescent="0.3">
      <c r="A313" s="19">
        <v>455</v>
      </c>
      <c r="B313" s="19" t="s">
        <v>547</v>
      </c>
      <c r="C313" s="19" t="s">
        <v>216</v>
      </c>
      <c r="D313" s="328" t="s">
        <v>1787</v>
      </c>
      <c r="E313" s="224" t="s">
        <v>1787</v>
      </c>
      <c r="F313" s="224" t="s">
        <v>222</v>
      </c>
      <c r="G313" s="224" t="s">
        <v>1122</v>
      </c>
      <c r="H313" s="224" t="s">
        <v>222</v>
      </c>
    </row>
    <row r="314" spans="1:8" ht="20" hidden="1" customHeight="1" x14ac:dyDescent="0.3">
      <c r="A314" s="19">
        <v>252</v>
      </c>
      <c r="B314" s="19" t="s">
        <v>547</v>
      </c>
      <c r="C314" s="19" t="s">
        <v>219</v>
      </c>
      <c r="D314" s="328" t="s">
        <v>1798</v>
      </c>
      <c r="E314" s="224" t="s">
        <v>1798</v>
      </c>
      <c r="F314" s="224" t="s">
        <v>222</v>
      </c>
      <c r="G314" s="224" t="s">
        <v>1122</v>
      </c>
      <c r="H314" s="224" t="s">
        <v>222</v>
      </c>
    </row>
    <row r="315" spans="1:8" ht="20" hidden="1" customHeight="1" x14ac:dyDescent="0.3">
      <c r="A315" s="19">
        <v>1940</v>
      </c>
      <c r="B315" s="19" t="s">
        <v>547</v>
      </c>
      <c r="C315" s="19" t="s">
        <v>225</v>
      </c>
      <c r="D315" s="328" t="s">
        <v>2219</v>
      </c>
      <c r="E315" s="224" t="s">
        <v>222</v>
      </c>
      <c r="F315" s="224" t="s">
        <v>2219</v>
      </c>
      <c r="G315" s="224" t="s">
        <v>1122</v>
      </c>
      <c r="H315" s="224" t="s">
        <v>2219</v>
      </c>
    </row>
    <row r="316" spans="1:8" ht="20" hidden="1" customHeight="1" x14ac:dyDescent="0.3">
      <c r="A316" s="19">
        <v>2138</v>
      </c>
      <c r="B316" s="19" t="s">
        <v>581</v>
      </c>
      <c r="C316" s="19" t="s">
        <v>182</v>
      </c>
      <c r="D316" s="316">
        <v>27215.72</v>
      </c>
      <c r="E316" s="316">
        <v>27215.72</v>
      </c>
      <c r="F316" s="316">
        <f t="shared" si="23"/>
        <v>0</v>
      </c>
      <c r="G316" s="316">
        <v>0</v>
      </c>
      <c r="H316" s="316">
        <f t="shared" ref="H316:H326" si="24">F316+G316</f>
        <v>0</v>
      </c>
    </row>
    <row r="317" spans="1:8" ht="20" hidden="1" customHeight="1" x14ac:dyDescent="0.3">
      <c r="A317" s="19">
        <v>383</v>
      </c>
      <c r="B317" s="19" t="s">
        <v>581</v>
      </c>
      <c r="C317" s="19" t="s">
        <v>188</v>
      </c>
      <c r="D317" s="316">
        <v>1503744.3</v>
      </c>
      <c r="E317" s="316">
        <v>1503744.3</v>
      </c>
      <c r="F317" s="316">
        <f t="shared" si="23"/>
        <v>0</v>
      </c>
      <c r="G317" s="316">
        <v>0</v>
      </c>
      <c r="H317" s="316">
        <f t="shared" si="24"/>
        <v>0</v>
      </c>
    </row>
    <row r="318" spans="1:8" ht="20" hidden="1" customHeight="1" x14ac:dyDescent="0.3">
      <c r="A318" s="19">
        <v>318</v>
      </c>
      <c r="B318" s="19" t="s">
        <v>581</v>
      </c>
      <c r="C318" s="19" t="s">
        <v>191</v>
      </c>
      <c r="D318" s="316">
        <v>0</v>
      </c>
      <c r="E318" s="316">
        <v>0</v>
      </c>
      <c r="F318" s="316">
        <f t="shared" si="23"/>
        <v>0</v>
      </c>
      <c r="G318" s="316">
        <v>0</v>
      </c>
      <c r="H318" s="316">
        <f t="shared" si="24"/>
        <v>0</v>
      </c>
    </row>
    <row r="319" spans="1:8" ht="20" hidden="1" customHeight="1" x14ac:dyDescent="0.3">
      <c r="A319" s="19">
        <v>521</v>
      </c>
      <c r="B319" s="19" t="s">
        <v>581</v>
      </c>
      <c r="C319" s="19" t="s">
        <v>198</v>
      </c>
      <c r="D319" s="316">
        <v>575359.81999999995</v>
      </c>
      <c r="E319" s="316">
        <v>575359.81999999995</v>
      </c>
      <c r="F319" s="316">
        <f t="shared" si="23"/>
        <v>0</v>
      </c>
      <c r="G319" s="316">
        <v>0</v>
      </c>
      <c r="H319" s="316">
        <f t="shared" si="24"/>
        <v>0</v>
      </c>
    </row>
    <row r="320" spans="1:8" ht="20" hidden="1" customHeight="1" x14ac:dyDescent="0.3">
      <c r="A320" s="19">
        <v>123</v>
      </c>
      <c r="B320" s="19" t="s">
        <v>581</v>
      </c>
      <c r="C320" s="19" t="s">
        <v>201</v>
      </c>
      <c r="D320" s="316">
        <v>0</v>
      </c>
      <c r="E320" s="316">
        <v>0</v>
      </c>
      <c r="F320" s="316">
        <f t="shared" si="23"/>
        <v>0</v>
      </c>
      <c r="G320" s="316">
        <v>0</v>
      </c>
      <c r="H320" s="316">
        <f t="shared" si="24"/>
        <v>0</v>
      </c>
    </row>
    <row r="321" spans="1:8" ht="20" hidden="1" customHeight="1" x14ac:dyDescent="0.3">
      <c r="A321" s="19">
        <v>188</v>
      </c>
      <c r="B321" s="19" t="s">
        <v>581</v>
      </c>
      <c r="C321" s="19" t="s">
        <v>206</v>
      </c>
      <c r="D321" s="316">
        <v>332895.69</v>
      </c>
      <c r="E321" s="316">
        <v>0</v>
      </c>
      <c r="F321" s="316">
        <f t="shared" si="23"/>
        <v>332895.69</v>
      </c>
      <c r="G321" s="316">
        <v>0</v>
      </c>
      <c r="H321" s="316">
        <f t="shared" si="24"/>
        <v>332895.69</v>
      </c>
    </row>
    <row r="322" spans="1:8" ht="20" hidden="1" customHeight="1" x14ac:dyDescent="0.3">
      <c r="A322" s="19">
        <v>1618</v>
      </c>
      <c r="B322" s="19" t="s">
        <v>581</v>
      </c>
      <c r="C322" s="19" t="s">
        <v>209</v>
      </c>
      <c r="D322" s="316">
        <v>51404.45</v>
      </c>
      <c r="E322" s="316">
        <v>51404.45</v>
      </c>
      <c r="F322" s="316">
        <f>D322-E322</f>
        <v>0</v>
      </c>
      <c r="G322" s="316">
        <v>0</v>
      </c>
      <c r="H322" s="316">
        <f t="shared" si="24"/>
        <v>0</v>
      </c>
    </row>
    <row r="323" spans="1:8" ht="20" hidden="1" customHeight="1" x14ac:dyDescent="0.3">
      <c r="A323" s="19">
        <v>456</v>
      </c>
      <c r="B323" s="19" t="s">
        <v>581</v>
      </c>
      <c r="C323" s="19" t="s">
        <v>216</v>
      </c>
      <c r="D323" s="316">
        <v>1002048.43</v>
      </c>
      <c r="E323" s="316">
        <v>1002048.43</v>
      </c>
      <c r="F323" s="316">
        <f t="shared" si="23"/>
        <v>0</v>
      </c>
      <c r="G323" s="316">
        <v>0</v>
      </c>
      <c r="H323" s="316">
        <f t="shared" si="24"/>
        <v>0</v>
      </c>
    </row>
    <row r="324" spans="1:8" ht="20" hidden="1" customHeight="1" x14ac:dyDescent="0.3">
      <c r="A324" s="19">
        <v>604</v>
      </c>
      <c r="B324" s="19" t="s">
        <v>581</v>
      </c>
      <c r="C324" s="19" t="s">
        <v>601</v>
      </c>
      <c r="D324" s="316">
        <v>433056.74</v>
      </c>
      <c r="E324" s="316">
        <v>433056.74</v>
      </c>
      <c r="F324" s="316">
        <f t="shared" si="23"/>
        <v>0</v>
      </c>
      <c r="G324" s="316">
        <v>0</v>
      </c>
      <c r="H324" s="316">
        <f t="shared" si="24"/>
        <v>0</v>
      </c>
    </row>
    <row r="325" spans="1:8" ht="20" hidden="1" customHeight="1" x14ac:dyDescent="0.3">
      <c r="A325" s="19">
        <v>253</v>
      </c>
      <c r="B325" s="19" t="s">
        <v>581</v>
      </c>
      <c r="C325" s="19" t="s">
        <v>219</v>
      </c>
      <c r="D325" s="316">
        <v>0</v>
      </c>
      <c r="E325" s="316">
        <v>0</v>
      </c>
      <c r="F325" s="316">
        <f t="shared" si="23"/>
        <v>0</v>
      </c>
      <c r="G325" s="316">
        <v>0</v>
      </c>
      <c r="H325" s="316">
        <f t="shared" si="24"/>
        <v>0</v>
      </c>
    </row>
    <row r="326" spans="1:8" ht="20" hidden="1" customHeight="1" x14ac:dyDescent="0.3">
      <c r="A326" s="19">
        <v>2178</v>
      </c>
      <c r="B326" s="19" t="s">
        <v>581</v>
      </c>
      <c r="C326" s="19" t="s">
        <v>225</v>
      </c>
      <c r="D326" s="316">
        <v>27215.72</v>
      </c>
      <c r="E326" s="316">
        <v>27215.72</v>
      </c>
      <c r="F326" s="316">
        <f t="shared" si="23"/>
        <v>0</v>
      </c>
      <c r="G326" s="316">
        <v>0</v>
      </c>
      <c r="H326" s="316">
        <f t="shared" si="24"/>
        <v>0</v>
      </c>
    </row>
    <row r="327" spans="1:8" ht="20" hidden="1" customHeight="1" x14ac:dyDescent="0.3">
      <c r="A327" s="283">
        <v>2119</v>
      </c>
      <c r="B327" s="67" t="s">
        <v>605</v>
      </c>
      <c r="C327" s="67" t="s">
        <v>182</v>
      </c>
      <c r="D327" s="141">
        <v>0</v>
      </c>
      <c r="E327" s="141">
        <v>0</v>
      </c>
      <c r="F327" s="141">
        <v>0</v>
      </c>
      <c r="G327" s="141">
        <v>0</v>
      </c>
      <c r="H327" s="317">
        <f t="shared" ref="H327:H337" si="25">F327+G327</f>
        <v>0</v>
      </c>
    </row>
    <row r="328" spans="1:8" ht="20" hidden="1" customHeight="1" x14ac:dyDescent="0.3">
      <c r="A328" s="211">
        <v>384</v>
      </c>
      <c r="B328" s="69" t="s">
        <v>605</v>
      </c>
      <c r="C328" s="69" t="s">
        <v>188</v>
      </c>
      <c r="D328" s="205">
        <v>995177</v>
      </c>
      <c r="E328" s="205">
        <v>995177</v>
      </c>
      <c r="F328" s="205">
        <v>0</v>
      </c>
      <c r="G328" s="205">
        <v>0</v>
      </c>
      <c r="H328" s="317">
        <f t="shared" si="25"/>
        <v>0</v>
      </c>
    </row>
    <row r="329" spans="1:8" ht="20" hidden="1" customHeight="1" x14ac:dyDescent="0.3">
      <c r="A329" s="211">
        <v>319</v>
      </c>
      <c r="B329" s="69" t="s">
        <v>605</v>
      </c>
      <c r="C329" s="69" t="s">
        <v>191</v>
      </c>
      <c r="D329" s="205">
        <v>310856</v>
      </c>
      <c r="E329" s="205">
        <v>310856</v>
      </c>
      <c r="F329" s="205">
        <v>0</v>
      </c>
      <c r="G329" s="205">
        <v>0</v>
      </c>
      <c r="H329" s="317">
        <f t="shared" si="25"/>
        <v>0</v>
      </c>
    </row>
    <row r="330" spans="1:8" ht="20" hidden="1" customHeight="1" x14ac:dyDescent="0.3">
      <c r="A330" s="211">
        <v>782</v>
      </c>
      <c r="B330" s="69" t="s">
        <v>605</v>
      </c>
      <c r="C330" s="69" t="s">
        <v>608</v>
      </c>
      <c r="D330" s="205">
        <v>265858</v>
      </c>
      <c r="E330" s="205">
        <v>265858</v>
      </c>
      <c r="F330" s="205">
        <v>0</v>
      </c>
      <c r="G330" s="205">
        <v>0</v>
      </c>
      <c r="H330" s="317">
        <f t="shared" si="25"/>
        <v>0</v>
      </c>
    </row>
    <row r="331" spans="1:8" ht="20" hidden="1" customHeight="1" x14ac:dyDescent="0.3">
      <c r="A331" s="211">
        <v>522</v>
      </c>
      <c r="B331" s="69" t="s">
        <v>605</v>
      </c>
      <c r="C331" s="69" t="s">
        <v>198</v>
      </c>
      <c r="D331" s="205">
        <v>651462</v>
      </c>
      <c r="E331" s="205">
        <v>651462</v>
      </c>
      <c r="F331" s="205">
        <v>0</v>
      </c>
      <c r="G331" s="205">
        <v>0</v>
      </c>
      <c r="H331" s="317">
        <f t="shared" si="25"/>
        <v>0</v>
      </c>
    </row>
    <row r="332" spans="1:8" ht="20" hidden="1" customHeight="1" x14ac:dyDescent="0.3">
      <c r="A332" s="211">
        <v>124</v>
      </c>
      <c r="B332" s="69" t="s">
        <v>605</v>
      </c>
      <c r="C332" s="69" t="s">
        <v>201</v>
      </c>
      <c r="D332" s="205">
        <v>0</v>
      </c>
      <c r="E332" s="205">
        <v>0</v>
      </c>
      <c r="F332" s="205">
        <v>0</v>
      </c>
      <c r="G332" s="205">
        <v>0</v>
      </c>
      <c r="H332" s="317">
        <f t="shared" si="25"/>
        <v>0</v>
      </c>
    </row>
    <row r="333" spans="1:8" ht="20" hidden="1" customHeight="1" x14ac:dyDescent="0.3">
      <c r="A333" s="211">
        <v>189</v>
      </c>
      <c r="B333" s="69" t="s">
        <v>605</v>
      </c>
      <c r="C333" s="69" t="s">
        <v>206</v>
      </c>
      <c r="D333" s="205">
        <v>240967</v>
      </c>
      <c r="E333" s="205">
        <v>0</v>
      </c>
      <c r="F333" s="205">
        <v>240967</v>
      </c>
      <c r="G333" s="205">
        <v>0</v>
      </c>
      <c r="H333" s="317">
        <f t="shared" si="25"/>
        <v>240967</v>
      </c>
    </row>
    <row r="334" spans="1:8" ht="20" hidden="1" customHeight="1" x14ac:dyDescent="0.3">
      <c r="A334" s="211">
        <v>1598</v>
      </c>
      <c r="B334" s="69" t="s">
        <v>605</v>
      </c>
      <c r="C334" s="69" t="s">
        <v>209</v>
      </c>
      <c r="D334" s="205">
        <v>0</v>
      </c>
      <c r="E334" s="205">
        <v>0</v>
      </c>
      <c r="F334" s="205">
        <v>0</v>
      </c>
      <c r="G334" s="205">
        <v>0</v>
      </c>
      <c r="H334" s="317">
        <f t="shared" si="25"/>
        <v>0</v>
      </c>
    </row>
    <row r="335" spans="1:8" ht="20" hidden="1" customHeight="1" x14ac:dyDescent="0.3">
      <c r="A335" s="211">
        <v>457</v>
      </c>
      <c r="B335" s="69" t="s">
        <v>605</v>
      </c>
      <c r="C335" s="69" t="s">
        <v>216</v>
      </c>
      <c r="D335" s="205">
        <v>784311</v>
      </c>
      <c r="E335" s="205">
        <v>1406610.73</v>
      </c>
      <c r="F335" s="205">
        <v>-622299.73</v>
      </c>
      <c r="G335" s="205">
        <v>0</v>
      </c>
      <c r="H335" s="317">
        <f t="shared" si="25"/>
        <v>-622299.73</v>
      </c>
    </row>
    <row r="336" spans="1:8" ht="20" hidden="1" customHeight="1" x14ac:dyDescent="0.3">
      <c r="A336" s="211">
        <v>254</v>
      </c>
      <c r="B336" s="69" t="s">
        <v>605</v>
      </c>
      <c r="C336" s="69" t="s">
        <v>219</v>
      </c>
      <c r="D336" s="205">
        <v>238107</v>
      </c>
      <c r="E336" s="205">
        <v>407400</v>
      </c>
      <c r="F336" s="205">
        <v>-169293</v>
      </c>
      <c r="G336" s="205">
        <v>0</v>
      </c>
      <c r="H336" s="317">
        <f t="shared" si="25"/>
        <v>-169293</v>
      </c>
    </row>
    <row r="337" spans="1:8" ht="20" hidden="1" customHeight="1" x14ac:dyDescent="0.3">
      <c r="A337" s="211">
        <v>2159</v>
      </c>
      <c r="B337" s="69" t="s">
        <v>605</v>
      </c>
      <c r="C337" s="69" t="s">
        <v>225</v>
      </c>
      <c r="D337" s="205">
        <v>0</v>
      </c>
      <c r="E337" s="205">
        <v>0</v>
      </c>
      <c r="F337" s="205">
        <v>0</v>
      </c>
      <c r="G337" s="205">
        <v>0</v>
      </c>
      <c r="H337" s="317">
        <f t="shared" si="25"/>
        <v>0</v>
      </c>
    </row>
    <row r="338" spans="1:8" ht="20" hidden="1" customHeight="1" x14ac:dyDescent="0.3">
      <c r="A338" s="19">
        <v>1925</v>
      </c>
      <c r="B338" s="19" t="s">
        <v>609</v>
      </c>
      <c r="C338" s="19" t="s">
        <v>182</v>
      </c>
      <c r="D338" s="329">
        <v>11930.6</v>
      </c>
      <c r="E338" s="330">
        <v>17499</v>
      </c>
      <c r="F338" s="330">
        <v>-5568.4</v>
      </c>
      <c r="G338" s="330">
        <v>0</v>
      </c>
      <c r="H338" s="330">
        <v>-5568.4</v>
      </c>
    </row>
    <row r="339" spans="1:8" ht="20" hidden="1" customHeight="1" x14ac:dyDescent="0.3">
      <c r="A339" s="19">
        <v>385</v>
      </c>
      <c r="B339" s="19" t="s">
        <v>609</v>
      </c>
      <c r="C339" s="19" t="s">
        <v>188</v>
      </c>
      <c r="D339" s="331">
        <v>752143.99</v>
      </c>
      <c r="E339" s="331">
        <v>1258246.83</v>
      </c>
      <c r="F339" s="331">
        <f>D339-E339</f>
        <v>-506102.84000000008</v>
      </c>
      <c r="G339" s="331">
        <v>0</v>
      </c>
      <c r="H339" s="331">
        <v>-506102.84</v>
      </c>
    </row>
    <row r="340" spans="1:8" ht="20" hidden="1" customHeight="1" x14ac:dyDescent="0.3">
      <c r="A340" s="19">
        <v>320</v>
      </c>
      <c r="B340" s="19" t="s">
        <v>609</v>
      </c>
      <c r="C340" s="19" t="s">
        <v>191</v>
      </c>
      <c r="D340" s="329">
        <v>11068.47</v>
      </c>
      <c r="E340" s="331">
        <v>0</v>
      </c>
      <c r="F340" s="331">
        <f>D340-E340</f>
        <v>11068.47</v>
      </c>
      <c r="G340" s="331">
        <v>0</v>
      </c>
      <c r="H340" s="331">
        <v>11068.47</v>
      </c>
    </row>
    <row r="341" spans="1:8" ht="20" hidden="1" customHeight="1" x14ac:dyDescent="0.3">
      <c r="A341" s="19">
        <v>523</v>
      </c>
      <c r="B341" s="19" t="s">
        <v>609</v>
      </c>
      <c r="C341" s="19" t="s">
        <v>198</v>
      </c>
      <c r="D341" s="329">
        <v>11068.47</v>
      </c>
      <c r="E341" s="330">
        <v>0</v>
      </c>
      <c r="F341" s="330">
        <v>11068.47</v>
      </c>
      <c r="G341" s="330">
        <v>0</v>
      </c>
      <c r="H341" s="330">
        <v>11068.47</v>
      </c>
    </row>
    <row r="342" spans="1:8" ht="20" hidden="1" customHeight="1" x14ac:dyDescent="0.3">
      <c r="A342" s="19">
        <v>125</v>
      </c>
      <c r="B342" s="19" t="s">
        <v>609</v>
      </c>
      <c r="C342" s="19" t="s">
        <v>201</v>
      </c>
      <c r="D342" s="329">
        <v>227838.94</v>
      </c>
      <c r="E342" s="330">
        <v>384420.31</v>
      </c>
      <c r="F342" s="330">
        <v>-156581.37</v>
      </c>
      <c r="G342" s="330">
        <v>0</v>
      </c>
      <c r="H342" s="330">
        <v>-156581.37</v>
      </c>
    </row>
    <row r="343" spans="1:8" ht="20" hidden="1" customHeight="1" x14ac:dyDescent="0.3">
      <c r="A343" s="19">
        <v>190</v>
      </c>
      <c r="B343" s="19" t="s">
        <v>609</v>
      </c>
      <c r="C343" s="19" t="s">
        <v>206</v>
      </c>
      <c r="D343" s="331">
        <v>0</v>
      </c>
      <c r="E343" s="331">
        <v>0</v>
      </c>
      <c r="F343" s="331">
        <f>D343-E343</f>
        <v>0</v>
      </c>
      <c r="G343" s="331">
        <f>E343-F343</f>
        <v>0</v>
      </c>
      <c r="H343" s="331">
        <v>0</v>
      </c>
    </row>
    <row r="344" spans="1:8" ht="20" hidden="1" customHeight="1" x14ac:dyDescent="0.3">
      <c r="A344" s="19">
        <v>1898</v>
      </c>
      <c r="B344" s="19" t="s">
        <v>609</v>
      </c>
      <c r="C344" s="19" t="s">
        <v>209</v>
      </c>
      <c r="D344" s="331">
        <v>16277.9</v>
      </c>
      <c r="E344" s="331">
        <v>16277.9</v>
      </c>
      <c r="F344" s="331">
        <f>D344-E344</f>
        <v>0</v>
      </c>
      <c r="G344" s="331">
        <v>0</v>
      </c>
      <c r="H344" s="331">
        <v>0</v>
      </c>
    </row>
    <row r="345" spans="1:8" ht="20" hidden="1" customHeight="1" x14ac:dyDescent="0.3">
      <c r="A345" s="19">
        <v>458</v>
      </c>
      <c r="B345" s="19" t="s">
        <v>609</v>
      </c>
      <c r="C345" s="19" t="s">
        <v>216</v>
      </c>
      <c r="D345" s="331">
        <v>215295.1</v>
      </c>
      <c r="E345" s="331">
        <v>215295.1</v>
      </c>
      <c r="F345" s="331">
        <f>D345-E345</f>
        <v>0</v>
      </c>
      <c r="G345" s="331">
        <v>0</v>
      </c>
      <c r="H345" s="331">
        <v>0</v>
      </c>
    </row>
    <row r="346" spans="1:8" ht="20" hidden="1" customHeight="1" x14ac:dyDescent="0.3">
      <c r="A346" s="19">
        <v>255</v>
      </c>
      <c r="B346" s="19" t="s">
        <v>609</v>
      </c>
      <c r="C346" s="19" t="s">
        <v>219</v>
      </c>
      <c r="D346" s="331">
        <v>167926.54</v>
      </c>
      <c r="E346" s="331">
        <v>167926.54</v>
      </c>
      <c r="F346" s="331">
        <f>D346-E346</f>
        <v>0</v>
      </c>
      <c r="G346" s="331">
        <v>0</v>
      </c>
      <c r="H346" s="331">
        <v>0</v>
      </c>
    </row>
    <row r="347" spans="1:8" ht="20" hidden="1" customHeight="1" x14ac:dyDescent="0.3">
      <c r="A347" s="19">
        <v>1918</v>
      </c>
      <c r="B347" s="19" t="s">
        <v>609</v>
      </c>
      <c r="C347" s="19" t="s">
        <v>225</v>
      </c>
      <c r="D347" s="331">
        <v>11930.6</v>
      </c>
      <c r="E347" s="331">
        <v>0</v>
      </c>
      <c r="F347" s="331">
        <f>D347-E347</f>
        <v>11930.6</v>
      </c>
      <c r="G347" s="331">
        <v>0</v>
      </c>
      <c r="H347" s="331">
        <v>11930.6</v>
      </c>
    </row>
    <row r="348" spans="1:8" ht="20" hidden="1" customHeight="1" x14ac:dyDescent="0.3">
      <c r="A348" s="19">
        <v>1943</v>
      </c>
      <c r="B348" s="19" t="s">
        <v>613</v>
      </c>
      <c r="C348" s="19" t="s">
        <v>182</v>
      </c>
      <c r="D348" s="331">
        <v>35406.720000000001</v>
      </c>
      <c r="E348" s="331">
        <v>51930</v>
      </c>
      <c r="F348" s="331">
        <v>-16523.28</v>
      </c>
      <c r="G348" s="331">
        <v>51930</v>
      </c>
      <c r="H348" s="331">
        <v>35406.720000000001</v>
      </c>
    </row>
    <row r="349" spans="1:8" ht="20" hidden="1" customHeight="1" x14ac:dyDescent="0.3">
      <c r="A349" s="19">
        <v>386</v>
      </c>
      <c r="B349" s="19" t="s">
        <v>613</v>
      </c>
      <c r="C349" s="19" t="s">
        <v>188</v>
      </c>
      <c r="D349" s="331">
        <v>1230990.6000000001</v>
      </c>
      <c r="E349" s="331">
        <v>2305284.84</v>
      </c>
      <c r="F349" s="331">
        <v>-1074294.24</v>
      </c>
      <c r="G349" s="331">
        <v>0</v>
      </c>
      <c r="H349" s="331">
        <v>-1074294.24</v>
      </c>
    </row>
    <row r="350" spans="1:8" ht="20" hidden="1" customHeight="1" x14ac:dyDescent="0.3">
      <c r="A350" s="19">
        <v>321</v>
      </c>
      <c r="B350" s="19" t="s">
        <v>613</v>
      </c>
      <c r="C350" s="19" t="s">
        <v>191</v>
      </c>
      <c r="D350" s="331">
        <v>410275.8</v>
      </c>
      <c r="E350" s="331">
        <v>754944.13</v>
      </c>
      <c r="F350" s="331">
        <v>-344668.33</v>
      </c>
      <c r="G350" s="331">
        <v>101925.72</v>
      </c>
      <c r="H350" s="331">
        <v>-242742.61</v>
      </c>
    </row>
    <row r="351" spans="1:8" ht="20" hidden="1" customHeight="1" x14ac:dyDescent="0.3">
      <c r="A351" s="19">
        <v>524</v>
      </c>
      <c r="B351" s="19" t="s">
        <v>613</v>
      </c>
      <c r="C351" s="19" t="s">
        <v>198</v>
      </c>
      <c r="D351" s="331">
        <v>1937355.6</v>
      </c>
      <c r="E351" s="331">
        <v>3233474.96</v>
      </c>
      <c r="F351" s="331">
        <v>-1296119.3600000001</v>
      </c>
      <c r="G351" s="331">
        <v>1460074.96</v>
      </c>
      <c r="H351" s="331">
        <v>163955.6</v>
      </c>
    </row>
    <row r="352" spans="1:8" ht="20" hidden="1" customHeight="1" x14ac:dyDescent="0.3">
      <c r="A352" s="19">
        <v>126</v>
      </c>
      <c r="B352" s="19" t="s">
        <v>613</v>
      </c>
      <c r="C352" s="19" t="s">
        <v>201</v>
      </c>
      <c r="D352" s="331">
        <v>0</v>
      </c>
      <c r="E352" s="331">
        <v>0</v>
      </c>
      <c r="F352" s="331">
        <v>0</v>
      </c>
      <c r="G352" s="331">
        <v>0</v>
      </c>
      <c r="H352" s="331">
        <v>0</v>
      </c>
    </row>
    <row r="353" spans="1:8" ht="20" hidden="1" customHeight="1" x14ac:dyDescent="0.3">
      <c r="A353" s="19">
        <v>191</v>
      </c>
      <c r="B353" s="19" t="s">
        <v>613</v>
      </c>
      <c r="C353" s="19" t="s">
        <v>206</v>
      </c>
      <c r="D353" s="331">
        <v>0</v>
      </c>
      <c r="E353" s="331">
        <v>0</v>
      </c>
      <c r="F353" s="331">
        <v>0</v>
      </c>
      <c r="G353" s="331">
        <v>0</v>
      </c>
      <c r="H353" s="331">
        <v>0</v>
      </c>
    </row>
    <row r="354" spans="1:8" ht="20" hidden="1" customHeight="1" x14ac:dyDescent="0.3">
      <c r="A354" s="19">
        <v>1358</v>
      </c>
      <c r="B354" s="19" t="s">
        <v>613</v>
      </c>
      <c r="C354" s="19" t="s">
        <v>209</v>
      </c>
      <c r="D354" s="331">
        <v>60241.42</v>
      </c>
      <c r="E354" s="331">
        <v>0</v>
      </c>
      <c r="F354" s="331">
        <v>60241.42</v>
      </c>
      <c r="G354" s="331">
        <v>0</v>
      </c>
      <c r="H354" s="331">
        <v>60241.42</v>
      </c>
    </row>
    <row r="355" spans="1:8" ht="20" hidden="1" customHeight="1" x14ac:dyDescent="0.3">
      <c r="A355" s="19">
        <v>459</v>
      </c>
      <c r="B355" s="19" t="s">
        <v>613</v>
      </c>
      <c r="C355" s="19" t="s">
        <v>216</v>
      </c>
      <c r="D355" s="331">
        <v>633533.4</v>
      </c>
      <c r="E355" s="331">
        <v>1110683.8999999999</v>
      </c>
      <c r="F355" s="331">
        <v>-477150.5</v>
      </c>
      <c r="G355" s="331">
        <v>0</v>
      </c>
      <c r="H355" s="331">
        <v>-477150.5</v>
      </c>
    </row>
    <row r="356" spans="1:8" ht="20" hidden="1" customHeight="1" x14ac:dyDescent="0.3">
      <c r="A356" s="19">
        <v>256</v>
      </c>
      <c r="B356" s="19" t="s">
        <v>613</v>
      </c>
      <c r="C356" s="19" t="s">
        <v>219</v>
      </c>
      <c r="D356" s="331">
        <v>0</v>
      </c>
      <c r="E356" s="331">
        <v>0</v>
      </c>
      <c r="F356" s="331">
        <v>0</v>
      </c>
      <c r="G356" s="331">
        <v>0</v>
      </c>
      <c r="H356" s="331">
        <v>0</v>
      </c>
    </row>
    <row r="357" spans="1:8" ht="20" hidden="1" customHeight="1" x14ac:dyDescent="0.3">
      <c r="A357" s="19">
        <v>1944</v>
      </c>
      <c r="B357" s="19" t="s">
        <v>613</v>
      </c>
      <c r="C357" s="19" t="s">
        <v>225</v>
      </c>
      <c r="D357" s="331">
        <v>35406.720000000001</v>
      </c>
      <c r="E357" s="331">
        <v>0</v>
      </c>
      <c r="F357" s="331">
        <v>35406.720000000001</v>
      </c>
      <c r="G357" s="331">
        <v>0</v>
      </c>
      <c r="H357" s="331">
        <v>35406.720000000001</v>
      </c>
    </row>
    <row r="358" spans="1:8" ht="20" hidden="1" customHeight="1" x14ac:dyDescent="0.3">
      <c r="A358" s="19">
        <v>879</v>
      </c>
      <c r="B358" s="19" t="s">
        <v>616</v>
      </c>
      <c r="C358" s="19" t="s">
        <v>615</v>
      </c>
      <c r="D358" s="316">
        <v>83016.58</v>
      </c>
      <c r="E358" s="316">
        <v>83016.58</v>
      </c>
      <c r="F358" s="316">
        <f t="shared" ref="F358:F394" si="26">D358-E358</f>
        <v>0</v>
      </c>
      <c r="G358" s="316">
        <v>0</v>
      </c>
      <c r="H358" s="316">
        <f>F358+G358</f>
        <v>0</v>
      </c>
    </row>
    <row r="359" spans="1:8" ht="20" hidden="1" customHeight="1" x14ac:dyDescent="0.3">
      <c r="A359" s="19">
        <v>2278</v>
      </c>
      <c r="B359" s="19" t="s">
        <v>616</v>
      </c>
      <c r="C359" s="19" t="s">
        <v>182</v>
      </c>
      <c r="D359" s="316">
        <v>0</v>
      </c>
      <c r="E359" s="316">
        <v>0</v>
      </c>
      <c r="F359" s="316">
        <f t="shared" si="26"/>
        <v>0</v>
      </c>
      <c r="G359" s="316">
        <v>0</v>
      </c>
      <c r="H359" s="316">
        <f t="shared" ref="H359:H372" si="27">F359+G359</f>
        <v>0</v>
      </c>
    </row>
    <row r="360" spans="1:8" ht="20" hidden="1" customHeight="1" x14ac:dyDescent="0.3">
      <c r="A360" s="19">
        <v>1058</v>
      </c>
      <c r="B360" s="19" t="s">
        <v>616</v>
      </c>
      <c r="C360" s="19" t="s">
        <v>624</v>
      </c>
      <c r="D360" s="316">
        <v>18415.66</v>
      </c>
      <c r="E360" s="316">
        <v>18415.66</v>
      </c>
      <c r="F360" s="316">
        <f t="shared" si="26"/>
        <v>0</v>
      </c>
      <c r="G360" s="316">
        <v>0</v>
      </c>
      <c r="H360" s="316">
        <f t="shared" si="27"/>
        <v>0</v>
      </c>
    </row>
    <row r="361" spans="1:8" ht="20" hidden="1" customHeight="1" x14ac:dyDescent="0.3">
      <c r="A361" s="19">
        <v>387</v>
      </c>
      <c r="B361" s="19" t="s">
        <v>616</v>
      </c>
      <c r="C361" s="19" t="s">
        <v>188</v>
      </c>
      <c r="D361" s="316">
        <v>534956.9</v>
      </c>
      <c r="E361" s="316">
        <v>534956.9</v>
      </c>
      <c r="F361" s="316">
        <f t="shared" si="26"/>
        <v>0</v>
      </c>
      <c r="G361" s="316">
        <v>0</v>
      </c>
      <c r="H361" s="316">
        <f t="shared" si="27"/>
        <v>0</v>
      </c>
    </row>
    <row r="362" spans="1:8" ht="20" hidden="1" customHeight="1" x14ac:dyDescent="0.3">
      <c r="A362" s="19">
        <v>322</v>
      </c>
      <c r="B362" s="19" t="s">
        <v>616</v>
      </c>
      <c r="C362" s="19" t="s">
        <v>191</v>
      </c>
      <c r="D362" s="316">
        <v>108939.51</v>
      </c>
      <c r="E362" s="316">
        <v>108939.51</v>
      </c>
      <c r="F362" s="316">
        <f t="shared" si="26"/>
        <v>0</v>
      </c>
      <c r="G362" s="316">
        <v>0</v>
      </c>
      <c r="H362" s="316">
        <f t="shared" si="27"/>
        <v>0</v>
      </c>
    </row>
    <row r="363" spans="1:8" ht="20" hidden="1" customHeight="1" x14ac:dyDescent="0.3">
      <c r="A363" s="19">
        <v>762</v>
      </c>
      <c r="B363" s="19" t="s">
        <v>616</v>
      </c>
      <c r="C363" s="19" t="s">
        <v>634</v>
      </c>
      <c r="D363" s="316">
        <v>94025.44</v>
      </c>
      <c r="E363" s="316">
        <v>94025.44</v>
      </c>
      <c r="F363" s="316">
        <f t="shared" si="26"/>
        <v>0</v>
      </c>
      <c r="G363" s="316">
        <v>0</v>
      </c>
      <c r="H363" s="316">
        <f t="shared" si="27"/>
        <v>0</v>
      </c>
    </row>
    <row r="364" spans="1:8" ht="20" hidden="1" customHeight="1" x14ac:dyDescent="0.3">
      <c r="A364" s="19">
        <v>525</v>
      </c>
      <c r="B364" s="19" t="s">
        <v>616</v>
      </c>
      <c r="C364" s="19" t="s">
        <v>198</v>
      </c>
      <c r="D364" s="316">
        <v>184638.48</v>
      </c>
      <c r="E364" s="316">
        <v>184638.48</v>
      </c>
      <c r="F364" s="316">
        <f t="shared" si="26"/>
        <v>0</v>
      </c>
      <c r="G364" s="316">
        <v>0</v>
      </c>
      <c r="H364" s="316">
        <f t="shared" si="27"/>
        <v>0</v>
      </c>
    </row>
    <row r="365" spans="1:8" ht="20" hidden="1" customHeight="1" x14ac:dyDescent="0.3">
      <c r="A365" s="19">
        <v>603</v>
      </c>
      <c r="B365" s="19" t="s">
        <v>616</v>
      </c>
      <c r="C365" s="19" t="s">
        <v>641</v>
      </c>
      <c r="D365" s="316">
        <v>39173.199999999997</v>
      </c>
      <c r="E365" s="316">
        <v>39173.199999999997</v>
      </c>
      <c r="F365" s="316">
        <v>304.38</v>
      </c>
      <c r="G365" s="316">
        <v>0</v>
      </c>
      <c r="H365" s="316">
        <f t="shared" si="27"/>
        <v>304.38</v>
      </c>
    </row>
    <row r="366" spans="1:8" ht="20" hidden="1" customHeight="1" x14ac:dyDescent="0.3">
      <c r="A366" s="19">
        <v>127</v>
      </c>
      <c r="B366" s="19" t="s">
        <v>616</v>
      </c>
      <c r="C366" s="19" t="s">
        <v>201</v>
      </c>
      <c r="D366" s="316">
        <v>104459.32</v>
      </c>
      <c r="E366" s="316">
        <v>104459.32</v>
      </c>
      <c r="F366" s="316">
        <f t="shared" si="26"/>
        <v>0</v>
      </c>
      <c r="G366" s="316">
        <v>0</v>
      </c>
      <c r="H366" s="316">
        <f t="shared" si="27"/>
        <v>0</v>
      </c>
    </row>
    <row r="367" spans="1:8" ht="20" hidden="1" customHeight="1" x14ac:dyDescent="0.3">
      <c r="A367" s="19">
        <v>192</v>
      </c>
      <c r="B367" s="19" t="s">
        <v>616</v>
      </c>
      <c r="C367" s="19" t="s">
        <v>206</v>
      </c>
      <c r="D367" s="316">
        <v>144095.43</v>
      </c>
      <c r="E367" s="316">
        <v>133730.03</v>
      </c>
      <c r="F367" s="316">
        <f t="shared" si="26"/>
        <v>10365.399999999994</v>
      </c>
      <c r="G367" s="316">
        <v>0</v>
      </c>
      <c r="H367" s="316">
        <f t="shared" si="27"/>
        <v>10365.399999999994</v>
      </c>
    </row>
    <row r="368" spans="1:8" ht="20" hidden="1" customHeight="1" x14ac:dyDescent="0.3">
      <c r="A368" s="19">
        <v>1793</v>
      </c>
      <c r="B368" s="19" t="s">
        <v>616</v>
      </c>
      <c r="C368" s="19" t="s">
        <v>209</v>
      </c>
      <c r="D368" s="316">
        <v>5544.5</v>
      </c>
      <c r="E368" s="316">
        <v>5544.5</v>
      </c>
      <c r="F368" s="316">
        <f t="shared" si="26"/>
        <v>0</v>
      </c>
      <c r="G368" s="316">
        <v>0</v>
      </c>
      <c r="H368" s="316">
        <f t="shared" si="27"/>
        <v>0</v>
      </c>
    </row>
    <row r="369" spans="1:8" ht="20" hidden="1" customHeight="1" x14ac:dyDescent="0.3">
      <c r="A369" s="19">
        <v>460</v>
      </c>
      <c r="B369" s="19" t="s">
        <v>616</v>
      </c>
      <c r="C369" s="19" t="s">
        <v>216</v>
      </c>
      <c r="D369" s="316">
        <v>91236.82</v>
      </c>
      <c r="E369" s="316">
        <v>90000</v>
      </c>
      <c r="F369" s="316">
        <f t="shared" si="26"/>
        <v>1236.820000000007</v>
      </c>
      <c r="G369" s="316">
        <v>0</v>
      </c>
      <c r="H369" s="316">
        <f t="shared" si="27"/>
        <v>1236.820000000007</v>
      </c>
    </row>
    <row r="370" spans="1:8" ht="20" hidden="1" customHeight="1" x14ac:dyDescent="0.3">
      <c r="A370" s="19">
        <v>398</v>
      </c>
      <c r="B370" s="19" t="s">
        <v>616</v>
      </c>
      <c r="C370" s="19" t="s">
        <v>655</v>
      </c>
      <c r="D370" s="316">
        <v>39477.519999999997</v>
      </c>
      <c r="E370" s="316">
        <v>36000</v>
      </c>
      <c r="F370" s="316">
        <f t="shared" si="26"/>
        <v>3477.5199999999968</v>
      </c>
      <c r="G370" s="316">
        <v>0</v>
      </c>
      <c r="H370" s="316">
        <f t="shared" si="27"/>
        <v>3477.5199999999968</v>
      </c>
    </row>
    <row r="371" spans="1:8" ht="20" hidden="1" customHeight="1" x14ac:dyDescent="0.3">
      <c r="A371" s="19">
        <v>257</v>
      </c>
      <c r="B371" s="19" t="s">
        <v>616</v>
      </c>
      <c r="C371" s="19" t="s">
        <v>219</v>
      </c>
      <c r="D371" s="316">
        <v>91107.82</v>
      </c>
      <c r="E371" s="316">
        <v>91107.82</v>
      </c>
      <c r="F371" s="316">
        <f t="shared" si="26"/>
        <v>0</v>
      </c>
      <c r="G371" s="316">
        <v>0</v>
      </c>
      <c r="H371" s="316">
        <f t="shared" si="27"/>
        <v>0</v>
      </c>
    </row>
    <row r="372" spans="1:8" ht="20" hidden="1" customHeight="1" x14ac:dyDescent="0.3">
      <c r="A372" s="19">
        <v>2298</v>
      </c>
      <c r="B372" s="19" t="s">
        <v>616</v>
      </c>
      <c r="C372" s="19" t="s">
        <v>225</v>
      </c>
      <c r="D372" s="316">
        <v>2574.23</v>
      </c>
      <c r="E372" s="316">
        <v>2574.23</v>
      </c>
      <c r="F372" s="316">
        <f t="shared" si="26"/>
        <v>0</v>
      </c>
      <c r="G372" s="316">
        <v>0</v>
      </c>
      <c r="H372" s="316">
        <f t="shared" si="27"/>
        <v>0</v>
      </c>
    </row>
    <row r="373" spans="1:8" ht="20" hidden="1" customHeight="1" x14ac:dyDescent="0.3">
      <c r="A373" s="19">
        <v>2399</v>
      </c>
      <c r="B373" s="19" t="s">
        <v>664</v>
      </c>
      <c r="C373" s="19" t="s">
        <v>182</v>
      </c>
      <c r="D373" s="316">
        <v>19833</v>
      </c>
      <c r="E373" s="316">
        <v>19833</v>
      </c>
      <c r="F373" s="316">
        <f t="shared" si="26"/>
        <v>0</v>
      </c>
      <c r="G373" s="317"/>
      <c r="H373" s="316">
        <f>F373+G373</f>
        <v>0</v>
      </c>
    </row>
    <row r="374" spans="1:8" ht="20" hidden="1" customHeight="1" x14ac:dyDescent="0.3">
      <c r="A374" s="19">
        <v>388</v>
      </c>
      <c r="B374" s="19" t="s">
        <v>664</v>
      </c>
      <c r="C374" s="19" t="s">
        <v>188</v>
      </c>
      <c r="D374" s="316">
        <v>3483753</v>
      </c>
      <c r="E374" s="316">
        <v>3426317.33</v>
      </c>
      <c r="F374" s="316">
        <f t="shared" si="26"/>
        <v>57435.669999999925</v>
      </c>
      <c r="G374" s="317"/>
      <c r="H374" s="316">
        <f t="shared" ref="H374:H386" si="28">F374+G374</f>
        <v>57435.669999999925</v>
      </c>
    </row>
    <row r="375" spans="1:8" ht="20" hidden="1" customHeight="1" x14ac:dyDescent="0.3">
      <c r="A375" s="19">
        <v>323</v>
      </c>
      <c r="B375" s="19" t="s">
        <v>664</v>
      </c>
      <c r="C375" s="19" t="s">
        <v>191</v>
      </c>
      <c r="D375" s="316">
        <v>0</v>
      </c>
      <c r="E375" s="316">
        <v>0</v>
      </c>
      <c r="F375" s="316">
        <f t="shared" si="26"/>
        <v>0</v>
      </c>
      <c r="G375" s="317"/>
      <c r="H375" s="316">
        <f t="shared" si="28"/>
        <v>0</v>
      </c>
    </row>
    <row r="376" spans="1:8" ht="20" hidden="1" customHeight="1" x14ac:dyDescent="0.3">
      <c r="A376" s="19">
        <v>526</v>
      </c>
      <c r="B376" s="19" t="s">
        <v>664</v>
      </c>
      <c r="C376" s="19" t="s">
        <v>198</v>
      </c>
      <c r="D376" s="316">
        <v>2416208</v>
      </c>
      <c r="E376" s="316">
        <v>2416208</v>
      </c>
      <c r="F376" s="316">
        <f t="shared" si="26"/>
        <v>0</v>
      </c>
      <c r="G376" s="317"/>
      <c r="H376" s="316">
        <f t="shared" si="28"/>
        <v>0</v>
      </c>
    </row>
    <row r="377" spans="1:8" ht="20" hidden="1" customHeight="1" x14ac:dyDescent="0.3">
      <c r="A377" s="19">
        <v>1098</v>
      </c>
      <c r="B377" s="19" t="s">
        <v>664</v>
      </c>
      <c r="C377" s="19" t="s">
        <v>666</v>
      </c>
      <c r="D377" s="316">
        <v>146766</v>
      </c>
      <c r="E377" s="316">
        <v>146766</v>
      </c>
      <c r="F377" s="316">
        <f t="shared" si="26"/>
        <v>0</v>
      </c>
      <c r="G377" s="317"/>
      <c r="H377" s="316">
        <f t="shared" si="28"/>
        <v>0</v>
      </c>
    </row>
    <row r="378" spans="1:8" ht="20" hidden="1" customHeight="1" x14ac:dyDescent="0.3">
      <c r="A378" s="19">
        <v>128</v>
      </c>
      <c r="B378" s="19" t="s">
        <v>664</v>
      </c>
      <c r="C378" s="19" t="s">
        <v>201</v>
      </c>
      <c r="D378" s="316">
        <v>844833</v>
      </c>
      <c r="E378" s="316">
        <v>844833</v>
      </c>
      <c r="F378" s="316">
        <f t="shared" si="26"/>
        <v>0</v>
      </c>
      <c r="G378" s="317"/>
      <c r="H378" s="316">
        <f t="shared" si="28"/>
        <v>0</v>
      </c>
    </row>
    <row r="379" spans="1:8" ht="20" hidden="1" customHeight="1" x14ac:dyDescent="0.3">
      <c r="A379" s="19">
        <v>193</v>
      </c>
      <c r="B379" s="19" t="s">
        <v>664</v>
      </c>
      <c r="C379" s="19" t="s">
        <v>206</v>
      </c>
      <c r="D379" s="316">
        <v>0</v>
      </c>
      <c r="E379" s="316">
        <v>0</v>
      </c>
      <c r="F379" s="316">
        <f t="shared" si="26"/>
        <v>0</v>
      </c>
      <c r="G379" s="317"/>
      <c r="H379" s="316">
        <f t="shared" si="28"/>
        <v>0</v>
      </c>
    </row>
    <row r="380" spans="1:8" ht="20" hidden="1" customHeight="1" x14ac:dyDescent="0.3">
      <c r="A380" s="19">
        <v>1538</v>
      </c>
      <c r="B380" s="19" t="s">
        <v>664</v>
      </c>
      <c r="C380" s="19" t="s">
        <v>209</v>
      </c>
      <c r="D380" s="316">
        <v>67433</v>
      </c>
      <c r="E380" s="316">
        <v>67433</v>
      </c>
      <c r="F380" s="316">
        <f t="shared" si="26"/>
        <v>0</v>
      </c>
      <c r="G380" s="317"/>
      <c r="H380" s="316">
        <f t="shared" si="28"/>
        <v>0</v>
      </c>
    </row>
    <row r="381" spans="1:8" ht="20" hidden="1" customHeight="1" x14ac:dyDescent="0.3">
      <c r="A381" s="19">
        <v>461</v>
      </c>
      <c r="B381" s="19" t="s">
        <v>664</v>
      </c>
      <c r="C381" s="19" t="s">
        <v>216</v>
      </c>
      <c r="D381" s="316">
        <v>1380451</v>
      </c>
      <c r="E381" s="316">
        <v>1380451</v>
      </c>
      <c r="F381" s="316">
        <f t="shared" si="26"/>
        <v>0</v>
      </c>
      <c r="G381" s="317"/>
      <c r="H381" s="316">
        <f t="shared" si="28"/>
        <v>0</v>
      </c>
    </row>
    <row r="382" spans="1:8" ht="20" hidden="1" customHeight="1" x14ac:dyDescent="0.3">
      <c r="A382" s="19">
        <v>1099</v>
      </c>
      <c r="B382" s="19" t="s">
        <v>664</v>
      </c>
      <c r="C382" s="19" t="s">
        <v>667</v>
      </c>
      <c r="D382" s="316">
        <v>146766</v>
      </c>
      <c r="E382" s="316">
        <v>146766</v>
      </c>
      <c r="F382" s="316">
        <f t="shared" si="26"/>
        <v>0</v>
      </c>
      <c r="G382" s="317"/>
      <c r="H382" s="316">
        <f t="shared" si="28"/>
        <v>0</v>
      </c>
    </row>
    <row r="383" spans="1:8" ht="20" hidden="1" customHeight="1" x14ac:dyDescent="0.3">
      <c r="A383" s="19">
        <v>258</v>
      </c>
      <c r="B383" s="19" t="s">
        <v>664</v>
      </c>
      <c r="C383" s="19" t="s">
        <v>219</v>
      </c>
      <c r="D383" s="316">
        <v>828053</v>
      </c>
      <c r="E383" s="316">
        <v>828053</v>
      </c>
      <c r="F383" s="316">
        <f t="shared" si="26"/>
        <v>0</v>
      </c>
      <c r="G383" s="317"/>
      <c r="H383" s="316">
        <f t="shared" si="28"/>
        <v>0</v>
      </c>
    </row>
    <row r="384" spans="1:8" ht="20" hidden="1" customHeight="1" x14ac:dyDescent="0.3">
      <c r="A384" s="19">
        <v>1100</v>
      </c>
      <c r="B384" s="19" t="s">
        <v>664</v>
      </c>
      <c r="C384" s="19" t="s">
        <v>351</v>
      </c>
      <c r="D384" s="316">
        <v>146766</v>
      </c>
      <c r="E384" s="316">
        <v>133040</v>
      </c>
      <c r="F384" s="316">
        <f t="shared" si="26"/>
        <v>13726</v>
      </c>
      <c r="G384" s="317"/>
      <c r="H384" s="316">
        <f t="shared" si="28"/>
        <v>13726</v>
      </c>
    </row>
    <row r="385" spans="1:8" ht="20" hidden="1" customHeight="1" x14ac:dyDescent="0.3">
      <c r="A385" s="19">
        <v>2400</v>
      </c>
      <c r="B385" s="19" t="s">
        <v>664</v>
      </c>
      <c r="C385" s="19" t="s">
        <v>225</v>
      </c>
      <c r="D385" s="316">
        <v>19833</v>
      </c>
      <c r="E385" s="316">
        <v>19833</v>
      </c>
      <c r="F385" s="316">
        <f t="shared" si="26"/>
        <v>0</v>
      </c>
      <c r="G385" s="317"/>
      <c r="H385" s="316">
        <f t="shared" si="28"/>
        <v>0</v>
      </c>
    </row>
    <row r="386" spans="1:8" ht="20" hidden="1" customHeight="1" x14ac:dyDescent="0.3">
      <c r="A386" s="19">
        <v>1118</v>
      </c>
      <c r="B386" s="19" t="s">
        <v>664</v>
      </c>
      <c r="C386" s="19" t="s">
        <v>668</v>
      </c>
      <c r="D386" s="316">
        <v>146766</v>
      </c>
      <c r="E386" s="316">
        <v>146766</v>
      </c>
      <c r="F386" s="316">
        <f t="shared" si="26"/>
        <v>0</v>
      </c>
      <c r="G386" s="317"/>
      <c r="H386" s="316">
        <f t="shared" si="28"/>
        <v>0</v>
      </c>
    </row>
    <row r="387" spans="1:8" ht="20" hidden="1" customHeight="1" x14ac:dyDescent="0.3">
      <c r="A387" s="19">
        <v>2038</v>
      </c>
      <c r="B387" s="19" t="s">
        <v>669</v>
      </c>
      <c r="C387" s="19" t="s">
        <v>182</v>
      </c>
      <c r="D387" s="316">
        <v>40507.56</v>
      </c>
      <c r="E387" s="316">
        <v>40507.56</v>
      </c>
      <c r="F387" s="316">
        <f t="shared" si="26"/>
        <v>0</v>
      </c>
      <c r="G387" s="206" t="s">
        <v>1122</v>
      </c>
      <c r="H387" s="206" t="s">
        <v>222</v>
      </c>
    </row>
    <row r="388" spans="1:8" ht="20" hidden="1" customHeight="1" x14ac:dyDescent="0.3">
      <c r="A388" s="19">
        <v>389</v>
      </c>
      <c r="B388" s="19" t="s">
        <v>669</v>
      </c>
      <c r="C388" s="19" t="s">
        <v>188</v>
      </c>
      <c r="D388" s="316">
        <v>1223497.72</v>
      </c>
      <c r="E388" s="316">
        <v>451878</v>
      </c>
      <c r="F388" s="316">
        <f t="shared" si="26"/>
        <v>771619.72</v>
      </c>
      <c r="G388" s="207" t="s">
        <v>1122</v>
      </c>
      <c r="H388" s="207" t="s">
        <v>222</v>
      </c>
    </row>
    <row r="389" spans="1:8" ht="20" hidden="1" customHeight="1" x14ac:dyDescent="0.3">
      <c r="A389" s="19">
        <v>324</v>
      </c>
      <c r="B389" s="19" t="s">
        <v>669</v>
      </c>
      <c r="C389" s="19" t="s">
        <v>191</v>
      </c>
      <c r="D389" s="316">
        <v>0</v>
      </c>
      <c r="E389" s="316">
        <v>0</v>
      </c>
      <c r="F389" s="316">
        <f t="shared" si="26"/>
        <v>0</v>
      </c>
      <c r="G389" s="207" t="s">
        <v>1122</v>
      </c>
      <c r="H389" s="207" t="s">
        <v>222</v>
      </c>
    </row>
    <row r="390" spans="1:8" ht="20" hidden="1" customHeight="1" x14ac:dyDescent="0.3">
      <c r="A390" s="19">
        <v>763</v>
      </c>
      <c r="B390" s="19" t="s">
        <v>669</v>
      </c>
      <c r="C390" s="19" t="s">
        <v>676</v>
      </c>
      <c r="D390" s="316">
        <v>405866.88</v>
      </c>
      <c r="E390" s="316">
        <v>405866.88</v>
      </c>
      <c r="F390" s="316">
        <f t="shared" si="26"/>
        <v>0</v>
      </c>
      <c r="G390" s="207" t="s">
        <v>2220</v>
      </c>
      <c r="H390" s="207" t="s">
        <v>2221</v>
      </c>
    </row>
    <row r="391" spans="1:8" ht="20" hidden="1" customHeight="1" x14ac:dyDescent="0.3">
      <c r="A391" s="19">
        <v>527</v>
      </c>
      <c r="B391" s="19" t="s">
        <v>669</v>
      </c>
      <c r="C391" s="19" t="s">
        <v>198</v>
      </c>
      <c r="D391" s="316">
        <v>1690334.8</v>
      </c>
      <c r="E391" s="316">
        <v>1267944.6599999999</v>
      </c>
      <c r="F391" s="316">
        <f t="shared" si="26"/>
        <v>422390.14000000013</v>
      </c>
      <c r="G391" s="207" t="s">
        <v>1122</v>
      </c>
      <c r="H391" s="207" t="s">
        <v>222</v>
      </c>
    </row>
    <row r="392" spans="1:8" ht="20" hidden="1" customHeight="1" x14ac:dyDescent="0.3">
      <c r="A392" s="19">
        <v>129</v>
      </c>
      <c r="B392" s="19" t="s">
        <v>669</v>
      </c>
      <c r="C392" s="19" t="s">
        <v>201</v>
      </c>
      <c r="D392" s="316">
        <v>414197.1</v>
      </c>
      <c r="E392" s="316">
        <v>295699.84000000003</v>
      </c>
      <c r="F392" s="316">
        <f t="shared" si="26"/>
        <v>118497.25999999995</v>
      </c>
      <c r="G392" s="207" t="s">
        <v>2222</v>
      </c>
      <c r="H392" s="207" t="s">
        <v>2223</v>
      </c>
    </row>
    <row r="393" spans="1:8" ht="20" hidden="1" customHeight="1" x14ac:dyDescent="0.3">
      <c r="A393" s="19">
        <v>194</v>
      </c>
      <c r="B393" s="19" t="s">
        <v>669</v>
      </c>
      <c r="C393" s="19" t="s">
        <v>206</v>
      </c>
      <c r="D393" s="316">
        <v>0</v>
      </c>
      <c r="E393" s="316">
        <v>0</v>
      </c>
      <c r="F393" s="316">
        <f t="shared" si="26"/>
        <v>0</v>
      </c>
      <c r="G393" s="207" t="s">
        <v>1122</v>
      </c>
      <c r="H393" s="207" t="s">
        <v>222</v>
      </c>
    </row>
    <row r="394" spans="1:8" ht="20" hidden="1" customHeight="1" x14ac:dyDescent="0.3">
      <c r="A394" s="19">
        <v>1638</v>
      </c>
      <c r="B394" s="19" t="s">
        <v>669</v>
      </c>
      <c r="C394" s="19" t="s">
        <v>209</v>
      </c>
      <c r="D394" s="316">
        <v>75228.14</v>
      </c>
      <c r="E394" s="316">
        <v>56421.1</v>
      </c>
      <c r="F394" s="316">
        <f t="shared" si="26"/>
        <v>18807.04</v>
      </c>
      <c r="G394" s="207" t="s">
        <v>2224</v>
      </c>
      <c r="H394" s="207" t="s">
        <v>2225</v>
      </c>
    </row>
    <row r="395" spans="1:8" ht="20" hidden="1" customHeight="1" x14ac:dyDescent="0.3">
      <c r="A395" s="19">
        <v>462</v>
      </c>
      <c r="B395" s="19" t="s">
        <v>669</v>
      </c>
      <c r="C395" s="19" t="s">
        <v>216</v>
      </c>
      <c r="D395" s="316">
        <v>1776014.08</v>
      </c>
      <c r="E395" s="316">
        <v>1384692</v>
      </c>
      <c r="F395" s="316">
        <f t="shared" ref="F395:F412" si="29">D395-E395</f>
        <v>391322.08000000007</v>
      </c>
      <c r="G395" s="207" t="s">
        <v>222</v>
      </c>
      <c r="H395" s="207" t="s">
        <v>222</v>
      </c>
    </row>
    <row r="396" spans="1:8" ht="20" hidden="1" customHeight="1" x14ac:dyDescent="0.3">
      <c r="A396" s="19">
        <v>259</v>
      </c>
      <c r="B396" s="19" t="s">
        <v>669</v>
      </c>
      <c r="C396" s="19" t="s">
        <v>219</v>
      </c>
      <c r="D396" s="316">
        <v>436006.5</v>
      </c>
      <c r="E396" s="316">
        <v>436006.5</v>
      </c>
      <c r="F396" s="316">
        <f t="shared" si="29"/>
        <v>0</v>
      </c>
      <c r="G396" s="207" t="s">
        <v>222</v>
      </c>
      <c r="H396" s="207" t="s">
        <v>222</v>
      </c>
    </row>
    <row r="397" spans="1:8" ht="20" hidden="1" customHeight="1" x14ac:dyDescent="0.3">
      <c r="A397" s="19">
        <v>2019</v>
      </c>
      <c r="B397" s="19" t="s">
        <v>669</v>
      </c>
      <c r="C397" s="19" t="s">
        <v>225</v>
      </c>
      <c r="D397" s="316">
        <v>40507.550000000003</v>
      </c>
      <c r="E397" s="316">
        <v>0</v>
      </c>
      <c r="F397" s="316">
        <f t="shared" si="29"/>
        <v>40507.550000000003</v>
      </c>
      <c r="G397" s="207" t="s">
        <v>222</v>
      </c>
      <c r="H397" s="207" t="s">
        <v>2226</v>
      </c>
    </row>
    <row r="398" spans="1:8" ht="20" hidden="1" customHeight="1" x14ac:dyDescent="0.3">
      <c r="A398" s="19">
        <v>2039</v>
      </c>
      <c r="B398" s="19" t="s">
        <v>687</v>
      </c>
      <c r="C398" s="19" t="s">
        <v>182</v>
      </c>
      <c r="D398" s="316">
        <v>7511.04</v>
      </c>
      <c r="E398" s="316">
        <v>7511.04</v>
      </c>
      <c r="F398" s="316">
        <f t="shared" si="29"/>
        <v>0</v>
      </c>
      <c r="G398" s="316"/>
      <c r="H398" s="206" t="s">
        <v>222</v>
      </c>
    </row>
    <row r="399" spans="1:8" ht="20" hidden="1" customHeight="1" x14ac:dyDescent="0.3">
      <c r="A399" s="19">
        <v>638</v>
      </c>
      <c r="B399" s="19" t="s">
        <v>687</v>
      </c>
      <c r="C399" s="19" t="s">
        <v>691</v>
      </c>
      <c r="D399" s="316">
        <v>24388.36</v>
      </c>
      <c r="E399" s="316">
        <v>24388.36</v>
      </c>
      <c r="F399" s="316">
        <f t="shared" si="29"/>
        <v>0</v>
      </c>
      <c r="G399" s="316"/>
      <c r="H399" s="207" t="s">
        <v>222</v>
      </c>
    </row>
    <row r="400" spans="1:8" ht="20" hidden="1" customHeight="1" x14ac:dyDescent="0.3">
      <c r="A400" s="19">
        <v>390</v>
      </c>
      <c r="B400" s="19" t="s">
        <v>687</v>
      </c>
      <c r="C400" s="19" t="s">
        <v>188</v>
      </c>
      <c r="D400" s="316">
        <v>488877.02</v>
      </c>
      <c r="E400" s="316">
        <v>488877.02</v>
      </c>
      <c r="F400" s="316">
        <f t="shared" si="29"/>
        <v>0</v>
      </c>
      <c r="G400" s="316"/>
      <c r="H400" s="207" t="s">
        <v>222</v>
      </c>
    </row>
    <row r="401" spans="1:8" ht="20" hidden="1" customHeight="1" x14ac:dyDescent="0.3">
      <c r="A401" s="19">
        <v>325</v>
      </c>
      <c r="B401" s="19" t="s">
        <v>687</v>
      </c>
      <c r="C401" s="19" t="s">
        <v>191</v>
      </c>
      <c r="D401" s="316">
        <v>0</v>
      </c>
      <c r="E401" s="316">
        <v>0</v>
      </c>
      <c r="F401" s="316">
        <f t="shared" si="29"/>
        <v>0</v>
      </c>
      <c r="G401" s="316"/>
      <c r="H401" s="207" t="s">
        <v>222</v>
      </c>
    </row>
    <row r="402" spans="1:8" ht="20" hidden="1" customHeight="1" x14ac:dyDescent="0.3">
      <c r="A402" s="19">
        <v>637</v>
      </c>
      <c r="B402" s="19" t="s">
        <v>687</v>
      </c>
      <c r="C402" s="19" t="s">
        <v>696</v>
      </c>
      <c r="D402" s="316">
        <v>27830.77</v>
      </c>
      <c r="E402" s="316">
        <v>0</v>
      </c>
      <c r="F402" s="316">
        <f t="shared" si="29"/>
        <v>27830.77</v>
      </c>
      <c r="G402" s="316"/>
      <c r="H402" s="207" t="s">
        <v>2034</v>
      </c>
    </row>
    <row r="403" spans="1:8" ht="20" hidden="1" customHeight="1" x14ac:dyDescent="0.3">
      <c r="A403" s="19">
        <v>764</v>
      </c>
      <c r="B403" s="19" t="s">
        <v>687</v>
      </c>
      <c r="C403" s="19" t="s">
        <v>697</v>
      </c>
      <c r="D403" s="316">
        <v>134537.24</v>
      </c>
      <c r="E403" s="316">
        <v>134537.24</v>
      </c>
      <c r="F403" s="316">
        <f t="shared" si="29"/>
        <v>0</v>
      </c>
      <c r="G403" s="316"/>
      <c r="H403" s="207" t="s">
        <v>222</v>
      </c>
    </row>
    <row r="404" spans="1:8" ht="20" hidden="1" customHeight="1" x14ac:dyDescent="0.3">
      <c r="A404" s="19">
        <v>528</v>
      </c>
      <c r="B404" s="19" t="s">
        <v>687</v>
      </c>
      <c r="C404" s="19" t="s">
        <v>198</v>
      </c>
      <c r="D404" s="316">
        <v>259366.97</v>
      </c>
      <c r="E404" s="316">
        <v>259366.97</v>
      </c>
      <c r="F404" s="316">
        <f t="shared" si="29"/>
        <v>0</v>
      </c>
      <c r="G404" s="316"/>
      <c r="H404" s="207" t="s">
        <v>222</v>
      </c>
    </row>
    <row r="405" spans="1:8" ht="20" hidden="1" customHeight="1" x14ac:dyDescent="0.3">
      <c r="A405" s="19">
        <v>130</v>
      </c>
      <c r="B405" s="19" t="s">
        <v>687</v>
      </c>
      <c r="C405" s="19" t="s">
        <v>201</v>
      </c>
      <c r="D405" s="316">
        <v>159668.54</v>
      </c>
      <c r="E405" s="316">
        <v>159668.54</v>
      </c>
      <c r="F405" s="316">
        <f t="shared" si="29"/>
        <v>0</v>
      </c>
      <c r="G405" s="316"/>
      <c r="H405" s="207" t="s">
        <v>222</v>
      </c>
    </row>
    <row r="406" spans="1:8" ht="20" hidden="1" customHeight="1" x14ac:dyDescent="0.3">
      <c r="A406" s="19">
        <v>639</v>
      </c>
      <c r="B406" s="19" t="s">
        <v>687</v>
      </c>
      <c r="C406" s="19" t="s">
        <v>704</v>
      </c>
      <c r="D406" s="316">
        <v>24388.36</v>
      </c>
      <c r="E406" s="316">
        <v>24309.99</v>
      </c>
      <c r="F406" s="316">
        <f t="shared" si="29"/>
        <v>78.369999999998981</v>
      </c>
      <c r="G406" s="316"/>
      <c r="H406" s="207" t="s">
        <v>2227</v>
      </c>
    </row>
    <row r="407" spans="1:8" ht="20" hidden="1" customHeight="1" x14ac:dyDescent="0.3">
      <c r="A407" s="19">
        <v>195</v>
      </c>
      <c r="B407" s="19" t="s">
        <v>687</v>
      </c>
      <c r="C407" s="19" t="s">
        <v>206</v>
      </c>
      <c r="D407" s="316">
        <v>174353.02</v>
      </c>
      <c r="E407" s="316">
        <v>174353.02</v>
      </c>
      <c r="F407" s="316">
        <f t="shared" si="29"/>
        <v>0</v>
      </c>
      <c r="G407" s="316"/>
      <c r="H407" s="207" t="s">
        <v>222</v>
      </c>
    </row>
    <row r="408" spans="1:8" ht="20" hidden="1" customHeight="1" x14ac:dyDescent="0.3">
      <c r="A408" s="19">
        <v>1379</v>
      </c>
      <c r="B408" s="19" t="s">
        <v>687</v>
      </c>
      <c r="C408" s="19" t="s">
        <v>209</v>
      </c>
      <c r="D408" s="316">
        <v>12439.2</v>
      </c>
      <c r="E408" s="316">
        <v>12439.2</v>
      </c>
      <c r="F408" s="316">
        <f t="shared" si="29"/>
        <v>0</v>
      </c>
      <c r="G408" s="316"/>
      <c r="H408" s="207" t="s">
        <v>222</v>
      </c>
    </row>
    <row r="409" spans="1:8" ht="20" hidden="1" customHeight="1" x14ac:dyDescent="0.3">
      <c r="A409" s="19">
        <v>463</v>
      </c>
      <c r="B409" s="19" t="s">
        <v>687</v>
      </c>
      <c r="C409" s="19" t="s">
        <v>216</v>
      </c>
      <c r="D409" s="316">
        <v>459894.99</v>
      </c>
      <c r="E409" s="316">
        <v>459894.99</v>
      </c>
      <c r="F409" s="316">
        <f t="shared" si="29"/>
        <v>0</v>
      </c>
      <c r="G409" s="316"/>
      <c r="H409" s="207" t="s">
        <v>222</v>
      </c>
    </row>
    <row r="410" spans="1:8" ht="20" hidden="1" customHeight="1" x14ac:dyDescent="0.3">
      <c r="A410" s="19">
        <v>260</v>
      </c>
      <c r="B410" s="19" t="s">
        <v>687</v>
      </c>
      <c r="C410" s="19" t="s">
        <v>219</v>
      </c>
      <c r="D410" s="316">
        <v>169729.7</v>
      </c>
      <c r="E410" s="316">
        <v>169729.7</v>
      </c>
      <c r="F410" s="316">
        <f t="shared" si="29"/>
        <v>0</v>
      </c>
      <c r="G410" s="316"/>
      <c r="H410" s="207" t="s">
        <v>222</v>
      </c>
    </row>
    <row r="411" spans="1:8" ht="20" hidden="1" customHeight="1" x14ac:dyDescent="0.3">
      <c r="A411" s="19">
        <v>633</v>
      </c>
      <c r="B411" s="19" t="s">
        <v>687</v>
      </c>
      <c r="C411" s="19" t="s">
        <v>715</v>
      </c>
      <c r="D411" s="316">
        <v>24388.36</v>
      </c>
      <c r="E411" s="316">
        <v>0</v>
      </c>
      <c r="F411" s="316">
        <f t="shared" si="29"/>
        <v>24388.36</v>
      </c>
      <c r="G411" s="316"/>
      <c r="H411" s="207" t="s">
        <v>2034</v>
      </c>
    </row>
    <row r="412" spans="1:8" ht="20" hidden="1" customHeight="1" x14ac:dyDescent="0.3">
      <c r="A412" s="19">
        <v>2020</v>
      </c>
      <c r="B412" s="19" t="s">
        <v>687</v>
      </c>
      <c r="C412" s="19" t="s">
        <v>225</v>
      </c>
      <c r="D412" s="316">
        <v>7511.04</v>
      </c>
      <c r="E412" s="316">
        <v>7511.04</v>
      </c>
      <c r="F412" s="316">
        <f t="shared" si="29"/>
        <v>0</v>
      </c>
      <c r="G412" s="316"/>
      <c r="H412" s="207" t="s">
        <v>716</v>
      </c>
    </row>
  </sheetData>
  <autoFilter ref="A8:H412" xr:uid="{00000000-0009-0000-0000-000004000000}">
    <filterColumn colId="1">
      <filters>
        <filter val="CEN y CDE´s"/>
      </filters>
    </filterColumn>
    <filterColumn colId="2">
      <filters>
        <filter val="PARTIDO ACCIÓN NACIONAL"/>
      </filters>
    </filterColumn>
  </autoFilter>
  <mergeCells count="13">
    <mergeCell ref="F6:F7"/>
    <mergeCell ref="G6:G7"/>
    <mergeCell ref="H6:H7"/>
    <mergeCell ref="B1:H1"/>
    <mergeCell ref="B2:H2"/>
    <mergeCell ref="B3:H3"/>
    <mergeCell ref="B4:H4"/>
    <mergeCell ref="B5:H5"/>
    <mergeCell ref="A6:A7"/>
    <mergeCell ref="B6:B7"/>
    <mergeCell ref="C6:C7"/>
    <mergeCell ref="D6:D7"/>
    <mergeCell ref="E6:E7"/>
  </mergeCells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49b245d-199b-4292-a4f0-632c2d8df586">
      <UserInfo>
        <DisplayName>ALVARADO MEJIA BEATRIZ ELOISA</DisplayName>
        <AccountId>166</AccountId>
        <AccountType/>
      </UserInfo>
      <UserInfo>
        <DisplayName>MORALES DOMINGUEZ CARLOS ALBERTO</DisplayName>
        <AccountId>177</AccountId>
        <AccountType/>
      </UserInfo>
      <UserInfo>
        <DisplayName>JUSTO BAUTISTA ENRIQUE</DisplayName>
        <AccountId>168</AccountId>
        <AccountType/>
      </UserInfo>
      <UserInfo>
        <DisplayName>CARMONA TUFIÑO JASMINA</DisplayName>
        <AccountId>13</AccountId>
        <AccountType/>
      </UserInfo>
      <UserInfo>
        <DisplayName>CHAVEZ MUÑOZ NAIN</DisplayName>
        <AccountId>172</AccountId>
        <AccountType/>
      </UserInfo>
      <UserInfo>
        <DisplayName>JIMENEZ BARRERA MARIO FERNANDO</DisplayName>
        <AccountId>178</AccountId>
        <AccountType/>
      </UserInfo>
      <UserInfo>
        <DisplayName>LAGUNES DOMINGUEZ KARLA IRENE</DisplayName>
        <AccountId>171</AccountId>
        <AccountType/>
      </UserInfo>
      <UserInfo>
        <DisplayName>LUNA FLORES VERONICA</DisplayName>
        <AccountId>179</AccountId>
        <AccountType/>
      </UserInfo>
      <UserInfo>
        <DisplayName>CONTRERAS GARCIA PAULINA YOLANDA</DisplayName>
        <AccountId>180</AccountId>
        <AccountType/>
      </UserInfo>
      <UserInfo>
        <DisplayName>VELASCO ROSAS ABEL</DisplayName>
        <AccountId>27</AccountId>
        <AccountType/>
      </UserInfo>
      <UserInfo>
        <DisplayName>CALNACASCO MARTELL ALBERTO</DisplayName>
        <AccountId>92</AccountId>
        <AccountType/>
      </UserInfo>
      <UserInfo>
        <DisplayName>CESAR JUAREZ OMAR CESAR</DisplayName>
        <AccountId>175</AccountId>
        <AccountType/>
      </UserInfo>
      <UserInfo>
        <DisplayName>JASSO EGUIA PABLO</DisplayName>
        <AccountId>81</AccountId>
        <AccountType/>
      </UserInfo>
      <UserInfo>
        <DisplayName>BUSTOS NIETO ENRIQUE JUAN DE DIOS</DisplayName>
        <AccountId>181</AccountId>
        <AccountType/>
      </UserInfo>
      <UserInfo>
        <DisplayName>COY AVILA JOEL</DisplayName>
        <AccountId>182</AccountId>
        <AccountType/>
      </UserInfo>
      <UserInfo>
        <DisplayName>FRIAS VALTIERRA BERNARDO</DisplayName>
        <AccountId>183</AccountId>
        <AccountType/>
      </UserInfo>
      <UserInfo>
        <DisplayName>CICILIA CALNACASCO LUCERO</DisplayName>
        <AccountId>184</AccountId>
        <AccountType/>
      </UserInfo>
      <UserInfo>
        <DisplayName>ISLAS IBAÑEZ CHRISTIAN DANIEL</DisplayName>
        <AccountId>185</AccountId>
        <AccountType/>
      </UserInfo>
      <UserInfo>
        <DisplayName>RUIZ AGUILAR ISRAEL</DisplayName>
        <AccountId>186</AccountId>
        <AccountType/>
      </UserInfo>
      <UserInfo>
        <DisplayName>ESPINOZA DE LOS MONTEROS ESPINOZA JESUS ALBERTO</DisplayName>
        <AccountId>17</AccountId>
        <AccountType/>
      </UserInfo>
      <UserInfo>
        <DisplayName>HERNANDEZ LOPEZ JOSE DIEGO</DisplayName>
        <AccountId>136</AccountId>
        <AccountType/>
      </UserInfo>
      <UserInfo>
        <DisplayName>VARGAS LOPEZ NANCY BETSABE</DisplayName>
        <AccountId>187</AccountId>
        <AccountType/>
      </UserInfo>
      <UserInfo>
        <DisplayName>OCHOA ORTIZ EDUARDO</DisplayName>
        <AccountId>173</AccountId>
        <AccountType/>
      </UserInfo>
      <UserInfo>
        <DisplayName>AGUILAR SANTOS MARIA CONCEPCION</DisplayName>
        <AccountId>188</AccountId>
        <AccountType/>
      </UserInfo>
      <UserInfo>
        <DisplayName>MENDOZA RAMIREZ ERIC</DisplayName>
        <AccountId>128</AccountId>
        <AccountType/>
      </UserInfo>
      <UserInfo>
        <DisplayName>VARGAS CONTRERAS OSCAR</DisplayName>
        <AccountId>68</AccountId>
        <AccountType/>
      </UserInfo>
      <UserInfo>
        <DisplayName>MARTINEZ RAMIREZ KAROL LIZHEYDI</DisplayName>
        <AccountId>189</AccountId>
        <AccountType/>
      </UserInfo>
      <UserInfo>
        <DisplayName>HERNANDEZ VAZQUEZ VERONICA YUDITH</DisplayName>
        <AccountId>10</AccountId>
        <AccountType/>
      </UserInfo>
      <UserInfo>
        <DisplayName>TINOCO FIGUEROA SERGIO MIGUEL</DisplayName>
        <AccountId>131</AccountId>
        <AccountType/>
      </UserInfo>
      <UserInfo>
        <DisplayName>CORNEJO LUVIANO ARTURO OSVALDO</DisplayName>
        <AccountId>116</AccountId>
        <AccountType/>
      </UserInfo>
      <UserInfo>
        <DisplayName>CRUZ BENITEZ MARIA GUADALUPE</DisplayName>
        <AccountId>190</AccountId>
        <AccountType/>
      </UserInfo>
      <UserInfo>
        <DisplayName>TELLEZ RUIZ VANESSA</DisplayName>
        <AccountId>176</AccountId>
        <AccountType/>
      </UserInfo>
      <UserInfo>
        <DisplayName>LEON DIAZ EDITH</DisplayName>
        <AccountId>108</AccountId>
        <AccountType/>
      </UserInfo>
      <UserInfo>
        <DisplayName>GARCIA RIVERA CONCEPCION</DisplayName>
        <AccountId>37</AccountId>
        <AccountType/>
      </UserInfo>
      <UserInfo>
        <DisplayName>BASTIDA GODINEZ MARIEL</DisplayName>
        <AccountId>157</AccountId>
        <AccountType/>
      </UserInfo>
      <UserInfo>
        <DisplayName>ROJAS PINEDA ORBELIN</DisplayName>
        <AccountId>201</AccountId>
        <AccountType/>
      </UserInfo>
      <UserInfo>
        <DisplayName>PASCUAL ROMERO ALFREDO</DisplayName>
        <AccountId>160</AccountId>
        <AccountType/>
      </UserInfo>
      <UserInfo>
        <DisplayName>TORRES VAZQUEZ MARCOS</DisplayName>
        <AccountId>22</AccountId>
        <AccountType/>
      </UserInfo>
      <UserInfo>
        <DisplayName>MORALES CRUZ PERLA EUGENIA</DisplayName>
        <AccountId>44</AccountId>
        <AccountType/>
      </UserInfo>
      <UserInfo>
        <DisplayName>ENRIQUEZ ACOSTA PATRICIA</DisplayName>
        <AccountId>49</AccountId>
        <AccountType/>
      </UserInfo>
      <UserInfo>
        <DisplayName>RENDON GALICIA JOSE FERNANDO</DisplayName>
        <AccountId>202</AccountId>
        <AccountType/>
      </UserInfo>
      <UserInfo>
        <DisplayName>MORALES GONZALEZ JUAN MANUEL</DisplayName>
        <AccountId>203</AccountId>
        <AccountType/>
      </UserInfo>
      <UserInfo>
        <DisplayName>AGUIRRE NAVARRO GERARDO</DisplayName>
        <AccountId>204</AccountId>
        <AccountType/>
      </UserInfo>
      <UserInfo>
        <DisplayName>VALENZUELA VILLANUEVA DAFNAE YUSEF</DisplayName>
        <AccountId>205</AccountId>
        <AccountType/>
      </UserInfo>
      <UserInfo>
        <DisplayName>HERNANDEZ TORRES ADRIANA PAOLA</DisplayName>
        <AccountId>206</AccountId>
        <AccountType/>
      </UserInfo>
      <UserInfo>
        <DisplayName>ROSAS LUNA JUAN CARLOS</DisplayName>
        <AccountId>207</AccountId>
        <AccountType/>
      </UserInfo>
      <UserInfo>
        <DisplayName>GUZMAN CARAPIA JUAN</DisplayName>
        <AccountId>99</AccountId>
        <AccountType/>
      </UserInfo>
      <UserInfo>
        <DisplayName>RAMIREZ MORALES JUAN GABRIEL</DisplayName>
        <AccountId>115</AccountId>
        <AccountType/>
      </UserInfo>
      <UserInfo>
        <DisplayName>SANDOVAL MIRANDA LUCERO DE ASIS</DisplayName>
        <AccountId>113</AccountId>
        <AccountType/>
      </UserInfo>
      <UserInfo>
        <DisplayName>ROMAN MARTINEZ ANDRES GUADALUPE</DisplayName>
        <AccountId>24</AccountId>
        <AccountType/>
      </UserInfo>
      <UserInfo>
        <DisplayName>GONZALEZ LUNA ROBERTO</DisplayName>
        <AccountId>208</AccountId>
        <AccountType/>
      </UserInfo>
      <UserInfo>
        <DisplayName>MARTINEZ GOMEZ ANTONIO ALBERTO</DisplayName>
        <AccountId>209</AccountId>
        <AccountType/>
      </UserInfo>
      <UserInfo>
        <DisplayName>MORALES VENTURA BERENICE</DisplayName>
        <AccountId>110</AccountId>
        <AccountType/>
      </UserInfo>
      <UserInfo>
        <DisplayName>VILLANUEVA GUILLEN MARIA GUADALUPE</DisplayName>
        <AccountId>210</AccountId>
        <AccountType/>
      </UserInfo>
      <UserInfo>
        <DisplayName>GOMEZ DE JESUS CARMELO</DisplayName>
        <AccountId>141</AccountId>
        <AccountType/>
      </UserInfo>
      <UserInfo>
        <DisplayName>MENDOZA SANCHEZ ELVA LETICIA</DisplayName>
        <AccountId>211</AccountId>
        <AccountType/>
      </UserInfo>
    </SharedWithUsers>
    <TaxCatchAll xmlns="649b245d-199b-4292-a4f0-632c2d8df586" xsi:nil="true"/>
    <lcf76f155ced4ddcb4097134ff3c332f xmlns="ce7022be-ab65-46cd-b256-baadebd5897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E7DB8AB25975438103014F991CF1AB" ma:contentTypeVersion="14" ma:contentTypeDescription="Crear nuevo documento." ma:contentTypeScope="" ma:versionID="a1de4ebd4f232511e2334ef5d2e345e8">
  <xsd:schema xmlns:xsd="http://www.w3.org/2001/XMLSchema" xmlns:xs="http://www.w3.org/2001/XMLSchema" xmlns:p="http://schemas.microsoft.com/office/2006/metadata/properties" xmlns:ns2="ce7022be-ab65-46cd-b256-baadebd58975" xmlns:ns3="649b245d-199b-4292-a4f0-632c2d8df586" targetNamespace="http://schemas.microsoft.com/office/2006/metadata/properties" ma:root="true" ma:fieldsID="af3c813a78c8fe340c4f97a27426263e" ns2:_="" ns3:_="">
    <xsd:import namespace="ce7022be-ab65-46cd-b256-baadebd58975"/>
    <xsd:import namespace="649b245d-199b-4292-a4f0-632c2d8df5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7022be-ab65-46cd-b256-baadebd589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9b245d-199b-4292-a4f0-632c2d8df58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becae44-7488-4dba-88fa-26d17a1cac9d}" ma:internalName="TaxCatchAll" ma:showField="CatchAllData" ma:web="649b245d-199b-4292-a4f0-632c2d8df5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E37B1E-946C-4284-ACEA-8D5F8D8F6B96}">
  <ds:schemaRefs>
    <ds:schemaRef ds:uri="http://schemas.microsoft.com/office/2006/metadata/properties"/>
    <ds:schemaRef ds:uri="http://schemas.microsoft.com/office/infopath/2007/PartnerControls"/>
    <ds:schemaRef ds:uri="649b245d-199b-4292-a4f0-632c2d8df586"/>
    <ds:schemaRef ds:uri="ce7022be-ab65-46cd-b256-baadebd58975"/>
  </ds:schemaRefs>
</ds:datastoreItem>
</file>

<file path=customXml/itemProps2.xml><?xml version="1.0" encoding="utf-8"?>
<ds:datastoreItem xmlns:ds="http://schemas.openxmlformats.org/officeDocument/2006/customXml" ds:itemID="{99D1264C-B304-4D48-AFA5-9E7E2FC59EE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D7C0DD-2B1C-4C0B-A8F0-427ACD22E4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7022be-ab65-46cd-b256-baadebd58975"/>
    <ds:schemaRef ds:uri="649b245d-199b-4292-a4f0-632c2d8df5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Anexo lV</vt:lpstr>
      <vt:lpstr>IA Anexo Vll</vt:lpstr>
      <vt:lpstr>IA Anexo Vlll</vt:lpstr>
      <vt:lpstr>IA Anexo X</vt:lpstr>
      <vt:lpstr>IA Anexo XI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INE</dc:creator>
  <cp:keywords/>
  <dc:description/>
  <cp:lastModifiedBy>NIETO CRUZ DAMIAN</cp:lastModifiedBy>
  <cp:revision/>
  <dcterms:created xsi:type="dcterms:W3CDTF">2017-10-18T20:50:18Z</dcterms:created>
  <dcterms:modified xsi:type="dcterms:W3CDTF">2025-02-21T18:31:46Z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0x01010014E7DB8AB25975438103014F991CF1AB</vt:lpwstr>
  </property>
  <property fmtid="{D5CDD505-2E9C-101B-9397-08002B2CF9AE}" pid="3" name="MediaServiceImageTags">
    <vt:lpwstr/>
  </property>
</Properties>
</file>