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INICIAL\MORELOS\"/>
    </mc:Choice>
  </mc:AlternateContent>
  <xr:revisionPtr revIDLastSave="0" documentId="13_ncr:1_{D967DB63-9897-4AC2-AC5E-63FC2EB03C5A}" xr6:coauthVersionLast="47" xr6:coauthVersionMax="47" xr10:uidLastSave="{00000000-0000-0000-0000-000000000000}"/>
  <bookViews>
    <workbookView xWindow="-108" yWindow="-108" windowWidth="22140" windowHeight="13176" xr2:uid="{00000000-000D-0000-FFFF-FFFF00000000}"/>
  </bookViews>
  <sheets>
    <sheet name="PAAASINE 2024" sheetId="13" r:id="rId1"/>
    <sheet name="instrucciones" sheetId="9" r:id="rId2"/>
  </sheets>
  <externalReferences>
    <externalReference r:id="rId3"/>
    <externalReference r:id="rId4"/>
    <externalReference r:id="rId5"/>
    <externalReference r:id="rId6"/>
  </externalReferences>
  <definedNames>
    <definedName name="_xlnm._FilterDatabase" localSheetId="0" hidden="1">'PAAASINE 2024'!$A$10:$AJ$636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'PAAASINE 2024'!$10:$10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7" i="13" l="1"/>
  <c r="R116" i="13"/>
  <c r="R115" i="13"/>
  <c r="R114" i="13"/>
  <c r="R113" i="13"/>
  <c r="R112" i="13"/>
  <c r="R111" i="13"/>
  <c r="R110" i="13"/>
  <c r="R109" i="13"/>
  <c r="R108" i="13"/>
  <c r="R107" i="13"/>
  <c r="R106" i="13"/>
  <c r="R105" i="13"/>
  <c r="R104" i="13"/>
  <c r="R103" i="13"/>
  <c r="R102" i="13"/>
  <c r="R101" i="13"/>
  <c r="R100" i="13"/>
  <c r="R99" i="13"/>
  <c r="R84" i="13"/>
  <c r="R98" i="13"/>
  <c r="R97" i="13"/>
  <c r="R96" i="13"/>
  <c r="R95" i="13"/>
  <c r="R94" i="13"/>
  <c r="R93" i="13"/>
  <c r="R92" i="13"/>
  <c r="R91" i="13"/>
  <c r="R90" i="13"/>
  <c r="R89" i="13"/>
  <c r="R88" i="13"/>
  <c r="R87" i="13"/>
  <c r="R86" i="13"/>
  <c r="R85" i="13"/>
  <c r="R83" i="13"/>
  <c r="R82" i="13"/>
  <c r="R81" i="13"/>
  <c r="R80" i="13"/>
  <c r="R79" i="13"/>
  <c r="R78" i="13"/>
  <c r="R77" i="13"/>
  <c r="R76" i="13"/>
  <c r="R75" i="13"/>
  <c r="R74" i="13"/>
  <c r="R73" i="13"/>
  <c r="R72" i="13"/>
  <c r="R71" i="13"/>
  <c r="R70" i="13"/>
  <c r="R69" i="13"/>
  <c r="R68" i="13"/>
  <c r="R67" i="13"/>
  <c r="R66" i="13"/>
  <c r="R65" i="13"/>
  <c r="R64" i="13"/>
  <c r="R63" i="13"/>
  <c r="R62" i="13"/>
  <c r="R61" i="13"/>
  <c r="R60" i="13"/>
  <c r="P60" i="13"/>
  <c r="R59" i="13"/>
  <c r="R58" i="13"/>
  <c r="R57" i="13"/>
  <c r="R56" i="13"/>
  <c r="R55" i="13"/>
  <c r="R54" i="13"/>
  <c r="R53" i="13"/>
  <c r="R52" i="13"/>
  <c r="R51" i="13"/>
  <c r="R50" i="13"/>
  <c r="R49" i="13"/>
  <c r="R48" i="13"/>
  <c r="R47" i="13"/>
  <c r="R46" i="13"/>
  <c r="R45" i="13"/>
  <c r="R44" i="13"/>
  <c r="R43" i="13"/>
  <c r="R42" i="13"/>
  <c r="R41" i="13"/>
  <c r="R40" i="13"/>
  <c r="R39" i="13"/>
  <c r="R38" i="13"/>
  <c r="R37" i="13"/>
  <c r="R36" i="13"/>
  <c r="R35" i="13"/>
  <c r="R34" i="13"/>
  <c r="R33" i="13"/>
  <c r="R32" i="13"/>
  <c r="R31" i="13"/>
  <c r="R30" i="13"/>
  <c r="R29" i="13"/>
  <c r="R28" i="13"/>
  <c r="R27" i="13"/>
  <c r="R26" i="13"/>
  <c r="R25" i="13"/>
  <c r="R24" i="13"/>
  <c r="R23" i="13"/>
  <c r="R22" i="13"/>
  <c r="R21" i="13"/>
  <c r="R20" i="13"/>
  <c r="R19" i="13"/>
  <c r="R18" i="13"/>
  <c r="R17" i="13"/>
  <c r="R16" i="13"/>
  <c r="R15" i="13"/>
  <c r="R14" i="13"/>
  <c r="R13" i="13"/>
  <c r="R12" i="13"/>
  <c r="R11" i="13" l="1"/>
  <c r="AC118" i="13" l="1"/>
  <c r="AB118" i="13"/>
  <c r="Z118" i="13"/>
  <c r="X118" i="13"/>
  <c r="W118" i="13"/>
  <c r="V118" i="13"/>
  <c r="T118" i="13"/>
  <c r="R118" i="13" l="1"/>
  <c r="O593" i="13"/>
  <c r="O594" i="13"/>
  <c r="O595" i="13"/>
  <c r="O596" i="13"/>
  <c r="O597" i="13"/>
  <c r="O598" i="13"/>
  <c r="O599" i="13"/>
  <c r="O600" i="13"/>
  <c r="O601" i="13"/>
  <c r="O602" i="13"/>
  <c r="O603" i="13"/>
  <c r="O604" i="13"/>
  <c r="O605" i="13"/>
  <c r="O606" i="13"/>
  <c r="O607" i="13"/>
  <c r="O608" i="13"/>
  <c r="O609" i="13"/>
  <c r="O610" i="13"/>
  <c r="O611" i="13"/>
  <c r="O612" i="13"/>
  <c r="O613" i="13"/>
  <c r="O614" i="13"/>
  <c r="O615" i="13"/>
  <c r="O616" i="13"/>
  <c r="O617" i="13"/>
  <c r="O618" i="13"/>
  <c r="O619" i="13"/>
  <c r="O620" i="13"/>
  <c r="O621" i="13"/>
  <c r="O622" i="13"/>
  <c r="O623" i="13"/>
  <c r="O625" i="13"/>
  <c r="O626" i="13"/>
  <c r="P627" i="13"/>
  <c r="P628" i="13"/>
  <c r="P629" i="13"/>
  <c r="P630" i="13"/>
  <c r="O631" i="13"/>
  <c r="O632" i="13"/>
  <c r="O633" i="13"/>
  <c r="O634" i="13"/>
  <c r="O635" i="13"/>
  <c r="R335" i="13" l="1"/>
  <c r="O335" i="13" s="1"/>
  <c r="AC334" i="13"/>
  <c r="Z334" i="13"/>
  <c r="X334" i="13"/>
  <c r="W334" i="13"/>
  <c r="AC333" i="13"/>
  <c r="AA333" i="13"/>
  <c r="T333" i="13"/>
  <c r="AC332" i="13"/>
  <c r="AA332" i="13"/>
  <c r="T332" i="13"/>
  <c r="R331" i="13"/>
  <c r="P331" i="13" s="1"/>
  <c r="V330" i="13"/>
  <c r="R330" i="13" s="1"/>
  <c r="O330" i="13" s="1"/>
  <c r="V329" i="13"/>
  <c r="R329" i="13" s="1"/>
  <c r="O329" i="13" s="1"/>
  <c r="V328" i="13"/>
  <c r="R328" i="13" s="1"/>
  <c r="O328" i="13" s="1"/>
  <c r="AC327" i="13"/>
  <c r="AA327" i="13"/>
  <c r="V327" i="13"/>
  <c r="V326" i="13"/>
  <c r="R326" i="13" s="1"/>
  <c r="O326" i="13" s="1"/>
  <c r="V325" i="13"/>
  <c r="R325" i="13" s="1"/>
  <c r="O325" i="13" s="1"/>
  <c r="AB324" i="13"/>
  <c r="V324" i="13"/>
  <c r="R323" i="13"/>
  <c r="O323" i="13" s="1"/>
  <c r="R322" i="13"/>
  <c r="O322" i="13" s="1"/>
  <c r="R321" i="13"/>
  <c r="O321" i="13" s="1"/>
  <c r="R320" i="13"/>
  <c r="O320" i="13" s="1"/>
  <c r="R319" i="13"/>
  <c r="O319" i="13" s="1"/>
  <c r="R318" i="13"/>
  <c r="O318" i="13" s="1"/>
  <c r="R317" i="13"/>
  <c r="R316" i="13"/>
  <c r="U315" i="13"/>
  <c r="R315" i="13" s="1"/>
  <c r="O315" i="13" s="1"/>
  <c r="U314" i="13"/>
  <c r="R314" i="13" s="1"/>
  <c r="O314" i="13" s="1"/>
  <c r="S313" i="13"/>
  <c r="R313" i="13" s="1"/>
  <c r="O313" i="13" s="1"/>
  <c r="S312" i="13"/>
  <c r="R312" i="13" s="1"/>
  <c r="O312" i="13" s="1"/>
  <c r="AB311" i="13"/>
  <c r="Z311" i="13"/>
  <c r="T311" i="13"/>
  <c r="X310" i="13"/>
  <c r="W310" i="13"/>
  <c r="T310" i="13"/>
  <c r="X309" i="13"/>
  <c r="U309" i="13"/>
  <c r="Y308" i="13"/>
  <c r="W308" i="13"/>
  <c r="U308" i="13"/>
  <c r="AC307" i="13"/>
  <c r="AB307" i="13"/>
  <c r="AA307" i="13"/>
  <c r="Y307" i="13"/>
  <c r="AC306" i="13"/>
  <c r="AB306" i="13"/>
  <c r="AA306" i="13"/>
  <c r="Z306" i="13"/>
  <c r="Y306" i="13"/>
  <c r="X306" i="13"/>
  <c r="U306" i="13"/>
  <c r="Y305" i="13"/>
  <c r="R305" i="13" s="1"/>
  <c r="O305" i="13" s="1"/>
  <c r="AC304" i="13"/>
  <c r="AB304" i="13"/>
  <c r="AA304" i="13"/>
  <c r="X304" i="13"/>
  <c r="U304" i="13"/>
  <c r="T304" i="13"/>
  <c r="AD303" i="13"/>
  <c r="X303" i="13"/>
  <c r="V303" i="13"/>
  <c r="U303" i="13"/>
  <c r="T303" i="13"/>
  <c r="Y302" i="13"/>
  <c r="V302" i="13"/>
  <c r="AC301" i="13"/>
  <c r="AB301" i="13"/>
  <c r="AA301" i="13"/>
  <c r="X301" i="13"/>
  <c r="R300" i="13"/>
  <c r="P300" i="13" s="1"/>
  <c r="R299" i="13"/>
  <c r="O299" i="13" s="1"/>
  <c r="R298" i="13"/>
  <c r="O298" i="13" s="1"/>
  <c r="R297" i="13"/>
  <c r="R296" i="13"/>
  <c r="O296" i="13" s="1"/>
  <c r="V295" i="13"/>
  <c r="R295" i="13" s="1"/>
  <c r="O295" i="13" s="1"/>
  <c r="U294" i="13"/>
  <c r="R294" i="13" s="1"/>
  <c r="O294" i="13" s="1"/>
  <c r="R293" i="13"/>
  <c r="O293" i="13" s="1"/>
  <c r="R292" i="13"/>
  <c r="O292" i="13" s="1"/>
  <c r="R291" i="13"/>
  <c r="R290" i="13"/>
  <c r="O290" i="13" s="1"/>
  <c r="AC289" i="13"/>
  <c r="AA289" i="13"/>
  <c r="T289" i="13"/>
  <c r="AC288" i="13"/>
  <c r="AA288" i="13"/>
  <c r="T288" i="13"/>
  <c r="AB287" i="13"/>
  <c r="Z287" i="13"/>
  <c r="T287" i="13"/>
  <c r="Y286" i="13"/>
  <c r="W286" i="13"/>
  <c r="U286" i="13"/>
  <c r="T286" i="13"/>
  <c r="X285" i="13"/>
  <c r="V285" i="13"/>
  <c r="T285" i="13"/>
  <c r="Y284" i="13"/>
  <c r="W284" i="13"/>
  <c r="T284" i="13"/>
  <c r="Y283" i="13"/>
  <c r="X283" i="13"/>
  <c r="Z282" i="13"/>
  <c r="Y282" i="13"/>
  <c r="V282" i="13"/>
  <c r="U282" i="13"/>
  <c r="AD281" i="13"/>
  <c r="Y281" i="13"/>
  <c r="X281" i="13"/>
  <c r="Z280" i="13"/>
  <c r="Y280" i="13"/>
  <c r="X280" i="13"/>
  <c r="AC279" i="13"/>
  <c r="AB279" i="13"/>
  <c r="AA279" i="13"/>
  <c r="Y279" i="13"/>
  <c r="W279" i="13"/>
  <c r="V279" i="13"/>
  <c r="Y278" i="13"/>
  <c r="X278" i="13"/>
  <c r="Z277" i="13"/>
  <c r="V277" i="13"/>
  <c r="Y276" i="13"/>
  <c r="W276" i="13"/>
  <c r="T276" i="13"/>
  <c r="AA275" i="13"/>
  <c r="Y275" i="13"/>
  <c r="X275" i="13"/>
  <c r="W274" i="13"/>
  <c r="T274" i="13"/>
  <c r="Z273" i="13"/>
  <c r="X273" i="13"/>
  <c r="V273" i="13"/>
  <c r="U273" i="13"/>
  <c r="T273" i="13"/>
  <c r="AD273" i="13" s="1"/>
  <c r="Y272" i="13"/>
  <c r="W272" i="13"/>
  <c r="Z271" i="13"/>
  <c r="Y271" i="13"/>
  <c r="W271" i="13"/>
  <c r="AC270" i="13"/>
  <c r="AB270" i="13"/>
  <c r="AA270" i="13"/>
  <c r="V270" i="13"/>
  <c r="T270" i="13"/>
  <c r="Z269" i="13"/>
  <c r="W269" i="13"/>
  <c r="AC268" i="13"/>
  <c r="AB268" i="13"/>
  <c r="AA268" i="13"/>
  <c r="X268" i="13"/>
  <c r="V268" i="13"/>
  <c r="U268" i="13"/>
  <c r="AC267" i="13"/>
  <c r="AB267" i="13"/>
  <c r="AA267" i="13"/>
  <c r="X267" i="13"/>
  <c r="V267" i="13"/>
  <c r="T267" i="13"/>
  <c r="R266" i="13"/>
  <c r="O266" i="13" s="1"/>
  <c r="AD265" i="13"/>
  <c r="AA265" i="13"/>
  <c r="Z265" i="13"/>
  <c r="X265" i="13"/>
  <c r="W265" i="13"/>
  <c r="U265" i="13"/>
  <c r="T265" i="13"/>
  <c r="R264" i="13"/>
  <c r="R263" i="13"/>
  <c r="O263" i="13" s="1"/>
  <c r="R262" i="13"/>
  <c r="O262" i="13" s="1"/>
  <c r="AB261" i="13"/>
  <c r="Z261" i="13"/>
  <c r="T261" i="13"/>
  <c r="R308" i="13" l="1"/>
  <c r="O308" i="13" s="1"/>
  <c r="R283" i="13"/>
  <c r="O283" i="13" s="1"/>
  <c r="R271" i="13"/>
  <c r="O271" i="13" s="1"/>
  <c r="R269" i="13"/>
  <c r="O269" i="13" s="1"/>
  <c r="R332" i="13"/>
  <c r="O332" i="13" s="1"/>
  <c r="R274" i="13"/>
  <c r="O274" i="13" s="1"/>
  <c r="R277" i="13"/>
  <c r="O277" i="13" s="1"/>
  <c r="R327" i="13"/>
  <c r="O327" i="13" s="1"/>
  <c r="R261" i="13"/>
  <c r="O261" i="13" s="1"/>
  <c r="R333" i="13"/>
  <c r="O333" i="13" s="1"/>
  <c r="R280" i="13"/>
  <c r="O280" i="13" s="1"/>
  <c r="R281" i="13"/>
  <c r="O281" i="13" s="1"/>
  <c r="R324" i="13"/>
  <c r="O324" i="13" s="1"/>
  <c r="R287" i="13"/>
  <c r="O287" i="13" s="1"/>
  <c r="R334" i="13"/>
  <c r="O334" i="13" s="1"/>
  <c r="R270" i="13"/>
  <c r="O270" i="13" s="1"/>
  <c r="R272" i="13"/>
  <c r="O272" i="13" s="1"/>
  <c r="R285" i="13"/>
  <c r="O285" i="13" s="1"/>
  <c r="R303" i="13"/>
  <c r="O303" i="13" s="1"/>
  <c r="R267" i="13"/>
  <c r="O267" i="13" s="1"/>
  <c r="R273" i="13"/>
  <c r="O273" i="13" s="1"/>
  <c r="R275" i="13"/>
  <c r="O275" i="13" s="1"/>
  <c r="R278" i="13"/>
  <c r="O278" i="13" s="1"/>
  <c r="R301" i="13"/>
  <c r="O301" i="13" s="1"/>
  <c r="R311" i="13"/>
  <c r="O311" i="13" s="1"/>
  <c r="R282" i="13"/>
  <c r="O282" i="13" s="1"/>
  <c r="R265" i="13"/>
  <c r="O265" i="13" s="1"/>
  <c r="O300" i="13"/>
  <c r="R288" i="13"/>
  <c r="O288" i="13" s="1"/>
  <c r="R309" i="13"/>
  <c r="O309" i="13" s="1"/>
  <c r="R286" i="13"/>
  <c r="O286" i="13" s="1"/>
  <c r="R276" i="13"/>
  <c r="O276" i="13" s="1"/>
  <c r="R304" i="13"/>
  <c r="O304" i="13" s="1"/>
  <c r="R307" i="13"/>
  <c r="O307" i="13" s="1"/>
  <c r="R310" i="13"/>
  <c r="O310" i="13" s="1"/>
  <c r="R279" i="13"/>
  <c r="O279" i="13" s="1"/>
  <c r="R306" i="13"/>
  <c r="O306" i="13" s="1"/>
  <c r="R268" i="13"/>
  <c r="O268" i="13" s="1"/>
  <c r="R284" i="13"/>
  <c r="O284" i="13" s="1"/>
  <c r="R289" i="13"/>
  <c r="O289" i="13" s="1"/>
  <c r="R302" i="13"/>
  <c r="O302" i="13" s="1"/>
  <c r="R260" i="13"/>
  <c r="R259" i="13"/>
  <c r="R258" i="13"/>
  <c r="R257" i="13"/>
  <c r="R256" i="13"/>
  <c r="R255" i="13"/>
  <c r="R254" i="13"/>
  <c r="R253" i="13"/>
  <c r="R252" i="13"/>
  <c r="R251" i="13"/>
  <c r="R250" i="13"/>
  <c r="R249" i="13"/>
  <c r="R248" i="13"/>
  <c r="R247" i="13"/>
  <c r="R246" i="13"/>
  <c r="R245" i="13"/>
  <c r="R244" i="13"/>
  <c r="R243" i="13"/>
  <c r="R242" i="13"/>
  <c r="R241" i="13"/>
  <c r="R240" i="13"/>
  <c r="R239" i="13"/>
  <c r="R238" i="13"/>
  <c r="R237" i="13"/>
  <c r="R236" i="13"/>
  <c r="R235" i="13"/>
  <c r="R234" i="13"/>
  <c r="R233" i="13"/>
  <c r="R232" i="13"/>
  <c r="R231" i="13"/>
  <c r="R230" i="13"/>
  <c r="R229" i="13"/>
  <c r="R228" i="13"/>
  <c r="R227" i="13"/>
  <c r="R226" i="13"/>
  <c r="R225" i="13"/>
  <c r="R224" i="13"/>
  <c r="R223" i="13"/>
  <c r="R222" i="13"/>
  <c r="R221" i="13"/>
  <c r="R220" i="13"/>
  <c r="R219" i="13"/>
  <c r="R218" i="13"/>
  <c r="R217" i="13"/>
  <c r="R216" i="13"/>
  <c r="R215" i="13"/>
  <c r="R214" i="13"/>
  <c r="R213" i="13"/>
  <c r="R212" i="13"/>
  <c r="R211" i="13"/>
  <c r="R210" i="13"/>
  <c r="R209" i="13"/>
  <c r="R208" i="13"/>
  <c r="R207" i="13"/>
  <c r="R206" i="13"/>
  <c r="R205" i="13" l="1"/>
  <c r="R204" i="13"/>
  <c r="R203" i="13"/>
  <c r="R202" i="13"/>
  <c r="R201" i="13"/>
  <c r="AC200" i="13"/>
  <c r="Y200" i="13"/>
  <c r="W200" i="13"/>
  <c r="T200" i="13"/>
  <c r="AC199" i="13"/>
  <c r="Z199" i="13"/>
  <c r="Y199" i="13"/>
  <c r="W199" i="13"/>
  <c r="T199" i="13"/>
  <c r="AC198" i="13"/>
  <c r="Y198" i="13"/>
  <c r="W198" i="13"/>
  <c r="T198" i="13"/>
  <c r="W197" i="13"/>
  <c r="T197" i="13"/>
  <c r="AC196" i="13"/>
  <c r="Z196" i="13"/>
  <c r="W196" i="13"/>
  <c r="T196" i="13"/>
  <c r="AC195" i="13"/>
  <c r="Z195" i="13"/>
  <c r="W195" i="13"/>
  <c r="T195" i="13"/>
  <c r="AC194" i="13"/>
  <c r="Z194" i="13"/>
  <c r="W194" i="13"/>
  <c r="T194" i="13"/>
  <c r="AC193" i="13"/>
  <c r="Z193" i="13"/>
  <c r="W193" i="13"/>
  <c r="T193" i="13"/>
  <c r="AC192" i="13"/>
  <c r="Z192" i="13"/>
  <c r="W192" i="13"/>
  <c r="T192" i="13"/>
  <c r="AC191" i="13"/>
  <c r="Z191" i="13"/>
  <c r="W191" i="13"/>
  <c r="T191" i="13"/>
  <c r="AC190" i="13"/>
  <c r="Z190" i="13"/>
  <c r="W190" i="13"/>
  <c r="T190" i="13"/>
  <c r="AC189" i="13"/>
  <c r="Z189" i="13"/>
  <c r="W189" i="13"/>
  <c r="T189" i="13"/>
  <c r="AC188" i="13"/>
  <c r="Z188" i="13"/>
  <c r="W188" i="13"/>
  <c r="T188" i="13"/>
  <c r="AC187" i="13"/>
  <c r="Z187" i="13"/>
  <c r="W187" i="13"/>
  <c r="T187" i="13"/>
  <c r="AC186" i="13"/>
  <c r="Z186" i="13"/>
  <c r="W186" i="13"/>
  <c r="T186" i="13"/>
  <c r="AC185" i="13"/>
  <c r="Z185" i="13"/>
  <c r="W185" i="13"/>
  <c r="T185" i="13"/>
  <c r="R184" i="13"/>
  <c r="R183" i="13"/>
  <c r="R182" i="13"/>
  <c r="R181" i="13"/>
  <c r="R180" i="13"/>
  <c r="R179" i="13"/>
  <c r="R178" i="13"/>
  <c r="R177" i="13"/>
  <c r="R176" i="13"/>
  <c r="R175" i="13"/>
  <c r="R174" i="13"/>
  <c r="R173" i="13"/>
  <c r="R172" i="13"/>
  <c r="R171" i="13"/>
  <c r="R170" i="13"/>
  <c r="R169" i="13"/>
  <c r="R168" i="13"/>
  <c r="R167" i="13"/>
  <c r="R166" i="13"/>
  <c r="R165" i="13"/>
  <c r="R164" i="13"/>
  <c r="R163" i="13"/>
  <c r="R162" i="13"/>
  <c r="R161" i="13"/>
  <c r="R160" i="13"/>
  <c r="T159" i="13"/>
  <c r="R159" i="13" s="1"/>
  <c r="T158" i="13"/>
  <c r="R158" i="13" s="1"/>
  <c r="R157" i="13"/>
  <c r="R156" i="13"/>
  <c r="R155" i="13"/>
  <c r="R154" i="13"/>
  <c r="R153" i="13"/>
  <c r="R152" i="13"/>
  <c r="R151" i="13"/>
  <c r="T150" i="13"/>
  <c r="R150" i="13" s="1"/>
  <c r="T149" i="13"/>
  <c r="R149" i="13" s="1"/>
  <c r="T148" i="13"/>
  <c r="AC147" i="13"/>
  <c r="AB147" i="13"/>
  <c r="AA147" i="13"/>
  <c r="Z147" i="13"/>
  <c r="Y147" i="13"/>
  <c r="X147" i="13"/>
  <c r="W147" i="13"/>
  <c r="V147" i="13"/>
  <c r="S147" i="13"/>
  <c r="AC146" i="13"/>
  <c r="AB146" i="13"/>
  <c r="AA146" i="13"/>
  <c r="Z146" i="13"/>
  <c r="Y146" i="13"/>
  <c r="X146" i="13"/>
  <c r="W146" i="13"/>
  <c r="V146" i="13"/>
  <c r="S146" i="13"/>
  <c r="AC145" i="13"/>
  <c r="AB145" i="13"/>
  <c r="AA145" i="13"/>
  <c r="Z145" i="13"/>
  <c r="Y145" i="13"/>
  <c r="X145" i="13"/>
  <c r="W145" i="13"/>
  <c r="V145" i="13"/>
  <c r="U145" i="13"/>
  <c r="T145" i="13"/>
  <c r="S145" i="13"/>
  <c r="AC144" i="13"/>
  <c r="AB144" i="13"/>
  <c r="AA144" i="13"/>
  <c r="Z144" i="13"/>
  <c r="Y144" i="13"/>
  <c r="X144" i="13"/>
  <c r="W144" i="13"/>
  <c r="V144" i="13"/>
  <c r="U144" i="13"/>
  <c r="T144" i="13"/>
  <c r="S144" i="13"/>
  <c r="AC143" i="13"/>
  <c r="AB143" i="13"/>
  <c r="AA143" i="13"/>
  <c r="Z143" i="13"/>
  <c r="Y143" i="13"/>
  <c r="X143" i="13"/>
  <c r="W143" i="13"/>
  <c r="V143" i="13"/>
  <c r="U143" i="13"/>
  <c r="T143" i="13"/>
  <c r="S143" i="13"/>
  <c r="AC142" i="13"/>
  <c r="AB142" i="13"/>
  <c r="AA142" i="13"/>
  <c r="Z142" i="13"/>
  <c r="Y142" i="13"/>
  <c r="X142" i="13"/>
  <c r="W142" i="13"/>
  <c r="V142" i="13"/>
  <c r="U142" i="13"/>
  <c r="T142" i="13"/>
  <c r="S142" i="13"/>
  <c r="AC141" i="13"/>
  <c r="AB141" i="13"/>
  <c r="AA141" i="13"/>
  <c r="Z141" i="13"/>
  <c r="Y141" i="13"/>
  <c r="X141" i="13"/>
  <c r="W141" i="13"/>
  <c r="V141" i="13"/>
  <c r="U141" i="13"/>
  <c r="T141" i="13"/>
  <c r="S141" i="13"/>
  <c r="AC140" i="13"/>
  <c r="AB140" i="13"/>
  <c r="AA140" i="13"/>
  <c r="Z140" i="13"/>
  <c r="Y140" i="13"/>
  <c r="X140" i="13"/>
  <c r="W140" i="13"/>
  <c r="V140" i="13"/>
  <c r="U140" i="13"/>
  <c r="T140" i="13"/>
  <c r="S140" i="13"/>
  <c r="AC139" i="13"/>
  <c r="AB139" i="13"/>
  <c r="AA139" i="13"/>
  <c r="Z139" i="13"/>
  <c r="Y139" i="13"/>
  <c r="X139" i="13"/>
  <c r="W139" i="13"/>
  <c r="V139" i="13"/>
  <c r="U139" i="13"/>
  <c r="T139" i="13"/>
  <c r="S139" i="13"/>
  <c r="AC138" i="13"/>
  <c r="AB138" i="13"/>
  <c r="AA138" i="13"/>
  <c r="Z138" i="13"/>
  <c r="Y138" i="13"/>
  <c r="X138" i="13"/>
  <c r="W138" i="13"/>
  <c r="V138" i="13"/>
  <c r="U138" i="13"/>
  <c r="T138" i="13"/>
  <c r="S138" i="13"/>
  <c r="R137" i="13"/>
  <c r="AB136" i="13"/>
  <c r="Y136" i="13"/>
  <c r="V136" i="13"/>
  <c r="T136" i="13"/>
  <c r="AB135" i="13"/>
  <c r="Y135" i="13"/>
  <c r="V135" i="13"/>
  <c r="T135" i="13"/>
  <c r="AI134" i="13"/>
  <c r="AB134" i="13"/>
  <c r="X134" i="13"/>
  <c r="T134" i="13"/>
  <c r="X133" i="13"/>
  <c r="T133" i="13"/>
  <c r="AB132" i="13"/>
  <c r="Z132" i="13"/>
  <c r="V132" i="13"/>
  <c r="T132" i="13"/>
  <c r="AB131" i="13"/>
  <c r="Z131" i="13"/>
  <c r="V131" i="13"/>
  <c r="T131" i="13"/>
  <c r="T130" i="13"/>
  <c r="R130" i="13" s="1"/>
  <c r="X129" i="13"/>
  <c r="T129" i="13"/>
  <c r="AC128" i="13"/>
  <c r="AB128" i="13"/>
  <c r="Z128" i="13"/>
  <c r="W128" i="13"/>
  <c r="T128" i="13"/>
  <c r="AC127" i="13"/>
  <c r="AB127" i="13"/>
  <c r="Z127" i="13"/>
  <c r="W127" i="13"/>
  <c r="V127" i="13"/>
  <c r="T127" i="13"/>
  <c r="AC126" i="13"/>
  <c r="AB126" i="13"/>
  <c r="Z126" i="13"/>
  <c r="W126" i="13"/>
  <c r="V126" i="13"/>
  <c r="T126" i="13"/>
  <c r="AC125" i="13"/>
  <c r="AB125" i="13"/>
  <c r="Z125" i="13"/>
  <c r="W125" i="13"/>
  <c r="V125" i="13"/>
  <c r="T125" i="13"/>
  <c r="Z124" i="13"/>
  <c r="X124" i="13"/>
  <c r="V124" i="13"/>
  <c r="T124" i="13"/>
  <c r="AC123" i="13"/>
  <c r="AB123" i="13"/>
  <c r="W123" i="13"/>
  <c r="V123" i="13"/>
  <c r="T123" i="13"/>
  <c r="AC122" i="13"/>
  <c r="R122" i="13" s="1"/>
  <c r="V121" i="13"/>
  <c r="R121" i="13" s="1"/>
  <c r="T120" i="13"/>
  <c r="R120" i="13" s="1"/>
  <c r="AB119" i="13"/>
  <c r="X119" i="13"/>
  <c r="T119" i="13"/>
  <c r="R129" i="13" l="1"/>
  <c r="R134" i="13"/>
  <c r="R140" i="13"/>
  <c r="R189" i="13"/>
  <c r="R193" i="13"/>
  <c r="R197" i="13"/>
  <c r="R199" i="13"/>
  <c r="R123" i="13"/>
  <c r="R127" i="13"/>
  <c r="R147" i="13"/>
  <c r="R119" i="13"/>
  <c r="R128" i="13"/>
  <c r="R139" i="13"/>
  <c r="R188" i="13"/>
  <c r="R192" i="13"/>
  <c r="R196" i="13"/>
  <c r="R200" i="13"/>
  <c r="R143" i="13"/>
  <c r="R142" i="13"/>
  <c r="R126" i="13"/>
  <c r="R132" i="13"/>
  <c r="R136" i="13"/>
  <c r="R187" i="13"/>
  <c r="R191" i="13"/>
  <c r="R195" i="13"/>
  <c r="S638" i="13"/>
  <c r="AA638" i="13"/>
  <c r="R141" i="13"/>
  <c r="R133" i="13"/>
  <c r="R145" i="13"/>
  <c r="AD638" i="13"/>
  <c r="R146" i="13"/>
  <c r="R186" i="13"/>
  <c r="R190" i="13"/>
  <c r="R194" i="13"/>
  <c r="R198" i="13"/>
  <c r="R125" i="13"/>
  <c r="R131" i="13"/>
  <c r="U638" i="13"/>
  <c r="R144" i="13"/>
  <c r="R185" i="13"/>
  <c r="R135" i="13"/>
  <c r="R148" i="13"/>
  <c r="R138" i="13"/>
  <c r="R124" i="13"/>
  <c r="Y638" i="13" l="1"/>
  <c r="AB638" i="13"/>
  <c r="W638" i="13"/>
  <c r="AC638" i="13"/>
  <c r="V638" i="13"/>
  <c r="X638" i="13"/>
  <c r="Z638" i="13"/>
  <c r="T638" i="13"/>
  <c r="R638" i="13" l="1"/>
</calcChain>
</file>

<file path=xl/sharedStrings.xml><?xml version="1.0" encoding="utf-8"?>
<sst xmlns="http://schemas.openxmlformats.org/spreadsheetml/2006/main" count="8671" uniqueCount="969">
  <si>
    <t>PP</t>
  </si>
  <si>
    <t>Total</t>
  </si>
  <si>
    <t>Enero</t>
  </si>
  <si>
    <t>A I</t>
  </si>
  <si>
    <t>Subprograma</t>
  </si>
  <si>
    <t>Proyecto</t>
  </si>
  <si>
    <t>Partida</t>
  </si>
  <si>
    <t>Descripción de la  partida</t>
  </si>
  <si>
    <t>Descripción del Bien o Servicio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</si>
  <si>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</si>
  <si>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</si>
  <si>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</si>
  <si>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</si>
  <si>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</si>
  <si>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</si>
  <si>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</si>
  <si>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</si>
  <si>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</si>
  <si>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</si>
  <si>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</si>
  <si>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</si>
  <si>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</si>
  <si>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</si>
  <si>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</si>
  <si>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</si>
  <si>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</si>
  <si>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</si>
  <si>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</si>
  <si>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</si>
  <si>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</si>
  <si>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</si>
  <si>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</si>
  <si>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</si>
  <si>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</si>
  <si>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</si>
  <si>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</si>
  <si>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</si>
  <si>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</si>
  <si>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</si>
  <si>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</si>
  <si>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</si>
  <si>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</si>
  <si>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</si>
  <si>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</si>
  <si>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</si>
  <si>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</si>
  <si>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</si>
  <si>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</si>
  <si>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</si>
  <si>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</si>
  <si>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</si>
  <si>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</si>
  <si>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</si>
  <si>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</si>
  <si>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</si>
  <si>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</si>
  <si>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</si>
  <si>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</si>
  <si>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2022</t>
  </si>
  <si>
    <t>MS01</t>
  </si>
  <si>
    <t>M001</t>
  </si>
  <si>
    <t>001</t>
  </si>
  <si>
    <t>N/A</t>
  </si>
  <si>
    <t>B00OD02</t>
  </si>
  <si>
    <t>21100087-0013</t>
  </si>
  <si>
    <t>R005</t>
  </si>
  <si>
    <t>-</t>
  </si>
  <si>
    <t>SERVICIO</t>
  </si>
  <si>
    <t>PIEZA</t>
  </si>
  <si>
    <t>PAQUETE</t>
  </si>
  <si>
    <t>ADJUDICACIÓN DIRECTA</t>
  </si>
  <si>
    <t>B00OD01</t>
  </si>
  <si>
    <t>PAPEL BOND T/CARTA 500 hjs.</t>
  </si>
  <si>
    <t>BOLIGRAFO (VARIOS)</t>
  </si>
  <si>
    <t>BORRADOR DE MIGAJON M-40</t>
  </si>
  <si>
    <t>CORRECTOR DE CINTA (MANUAL)</t>
  </si>
  <si>
    <t>CORRECTOR LIQUIDO T/LAPIZ</t>
  </si>
  <si>
    <t>LAPIZ</t>
  </si>
  <si>
    <t>PAPEL BOND T/OFICIO  C/500 hjs.</t>
  </si>
  <si>
    <t>CINTA ADHESIVA</t>
  </si>
  <si>
    <t>CINTA DIUREX</t>
  </si>
  <si>
    <t>FOLDER T/CARTA</t>
  </si>
  <si>
    <t>FOLDER T/OFICIO</t>
  </si>
  <si>
    <t>DESENGRAPADORA</t>
  </si>
  <si>
    <t>ENGRAPADORA</t>
  </si>
  <si>
    <t>MARCATEXTO</t>
  </si>
  <si>
    <t>21100013-0002</t>
  </si>
  <si>
    <t>21101001-0242</t>
  </si>
  <si>
    <t>21100044-0002</t>
  </si>
  <si>
    <t>21100044-0001</t>
  </si>
  <si>
    <t>21101001-0087</t>
  </si>
  <si>
    <t>21101001-0086</t>
  </si>
  <si>
    <t>21101001-0166</t>
  </si>
  <si>
    <t>21101001-0009</t>
  </si>
  <si>
    <t>21100087-0021</t>
  </si>
  <si>
    <t>21101001-0176</t>
  </si>
  <si>
    <t>21100040-0005</t>
  </si>
  <si>
    <t>21100039-0003</t>
  </si>
  <si>
    <t>21100014-0022</t>
  </si>
  <si>
    <t>MATERIALES Y ÚTILES DE OFICINA</t>
  </si>
  <si>
    <t>Febrero</t>
  </si>
  <si>
    <t>Marzo</t>
  </si>
  <si>
    <t>Abril</t>
  </si>
  <si>
    <t>Mayo</t>
  </si>
  <si>
    <t>Junio</t>
  </si>
  <si>
    <t>Julio</t>
  </si>
  <si>
    <t>Agosto</t>
  </si>
  <si>
    <t>Septiembre</t>
  </si>
  <si>
    <t>Octubre</t>
  </si>
  <si>
    <t>Noviembre</t>
  </si>
  <si>
    <t>Diciembre</t>
  </si>
  <si>
    <t>MATERIAL DE LIMPIEZA</t>
  </si>
  <si>
    <t xml:space="preserve">PAPEL HIGIENICO JUMBO </t>
  </si>
  <si>
    <t>TOALLA INTERDOBLADA C/20 PAQ</t>
  </si>
  <si>
    <t>21601001-0016</t>
  </si>
  <si>
    <t>ROLLO</t>
  </si>
  <si>
    <t>21601001-0017</t>
  </si>
  <si>
    <t>CAJA</t>
  </si>
  <si>
    <t>PRODUCTOS ALIMENTICIOS PARA EL PERSONAL EN LAS INSTALACIONES DE LAS UNIDADES RESPONSABLES</t>
  </si>
  <si>
    <t>CAFÉ DE GRANO BOLSA</t>
  </si>
  <si>
    <t>AZUCAR 2 KILO</t>
  </si>
  <si>
    <t>AZUCAR EN SOBRE CAJA</t>
  </si>
  <si>
    <t>TÉ CAJA</t>
  </si>
  <si>
    <t>REFRESCO EN LATA 12 PZA</t>
  </si>
  <si>
    <t>AGUA EN GARRAFON</t>
  </si>
  <si>
    <t>22104001-0133</t>
  </si>
  <si>
    <t>KILOGRAMO</t>
  </si>
  <si>
    <t>22104001-0069</t>
  </si>
  <si>
    <t>22104001-0093</t>
  </si>
  <si>
    <t>22104001-0150</t>
  </si>
  <si>
    <t>22104001-0063</t>
  </si>
  <si>
    <t>22104001-0068</t>
  </si>
  <si>
    <t>AGUA EMBOTELLADA 500 ML PAQUETE</t>
  </si>
  <si>
    <t>22104001-0090</t>
  </si>
  <si>
    <t>22104001-0087</t>
  </si>
  <si>
    <t>AGUA EMBOTELLADA 500 ML PIEZA</t>
  </si>
  <si>
    <t>MATERIAL ELÉCTRICO Y ELECTRÓNICO</t>
  </si>
  <si>
    <t>24600025-0002</t>
  </si>
  <si>
    <t>24600025-0004</t>
  </si>
  <si>
    <t>24600025-0003</t>
  </si>
  <si>
    <t xml:space="preserve">FOCO </t>
  </si>
  <si>
    <t>COMBUSTIBLES, LUBRICANTES Y ADITIVOS PARA VEHÍCULOS TERRESTRES, AÉREOS, MARÍTIMOS, LACUSTRES Y FLUVIALES DESTINADOS A SERVICIOS PÚBLICOS Y LA OPERACIÓN DE PROGRAMAS PÚBLICOS</t>
  </si>
  <si>
    <t>REFACCIONES Y ACCESORIOS PARA EQUIPO DE CÓMPUTO Y TELECOMUNICACIONES</t>
  </si>
  <si>
    <t>MEMORIA USB DE 32 GB</t>
  </si>
  <si>
    <t>29400013-0032</t>
  </si>
  <si>
    <t>29400013-0033</t>
  </si>
  <si>
    <t>SERVICIO TELEFÓNICO CONVENCIONAL</t>
  </si>
  <si>
    <t>ARRENDAMIENTO DE MAQUINARIA Y EQUIPO</t>
  </si>
  <si>
    <t>LICITACIÓN PUBLICA</t>
  </si>
  <si>
    <t>SERVICIO DE FOTOCOPIADO</t>
  </si>
  <si>
    <t>MANTENIMIENTO Y CONSERVACIÓN DE VEHÍCULOS</t>
  </si>
  <si>
    <t xml:space="preserve">VIÁTICOS NACIONALES </t>
  </si>
  <si>
    <t>MEDIO VIATICO</t>
  </si>
  <si>
    <t>OTROS IMPUESTOS Y DERECHOS</t>
  </si>
  <si>
    <t>SERVICIO DE AGUA</t>
  </si>
  <si>
    <t>ARRENDAMIENTO DE EDIFICIOS Y LOCALES</t>
  </si>
  <si>
    <t>SERVICIOS DE LAVANDERÍA, LIMPIEZA E HIGIENE</t>
  </si>
  <si>
    <t>SERVICIOS DE LIMPIEZA</t>
  </si>
  <si>
    <t>SERVICIOS DE VIGILANCIA</t>
  </si>
  <si>
    <t>MATERIALES, ACCESORIOS Y SUMINISTROS MÉDICOS</t>
  </si>
  <si>
    <t>GEL ANTIBACTERIAL 500 ML</t>
  </si>
  <si>
    <t>25401001-0139</t>
  </si>
  <si>
    <t>088</t>
  </si>
  <si>
    <t>B00MO02</t>
  </si>
  <si>
    <t>CINTA ADHESIVA SHURETAPE GRIS DE 48 X 50</t>
  </si>
  <si>
    <t>ETIQUETA ADHESIVA  19 X 38</t>
  </si>
  <si>
    <t>GRAPA PARA USO RUDO 1/2"</t>
  </si>
  <si>
    <t>CLIP ESTANDAR # 1</t>
  </si>
  <si>
    <t>CLIP ESTANDAR # 2</t>
  </si>
  <si>
    <t>LIGA</t>
  </si>
  <si>
    <t>21100033-0003</t>
  </si>
  <si>
    <t>21100081-0026</t>
  </si>
  <si>
    <t>21100065-0001</t>
  </si>
  <si>
    <t>21100074-0013</t>
  </si>
  <si>
    <t>21100036-0001</t>
  </si>
  <si>
    <t>21100036-0002</t>
  </si>
  <si>
    <t>21100072-0001</t>
  </si>
  <si>
    <t>SERVICIOS DE JARDINERÍA Y FUMIGACIÓN</t>
  </si>
  <si>
    <t>PRODUCTOS ALIMENTICIOS PARA EL PERSONAL QUE REALIZA LABORES EN CAMPO O DE SUPERVISION</t>
  </si>
  <si>
    <t>22103001-0003</t>
  </si>
  <si>
    <t>ALIMENTOS</t>
  </si>
  <si>
    <t>AGUA EMBOTELLADA 250 ML PIEZA</t>
  </si>
  <si>
    <t>GEL ANTIBACTERIAL GALON 20 LITROS</t>
  </si>
  <si>
    <t>GEL ANTIBACTERIAL GALON 4 LITROS</t>
  </si>
  <si>
    <t>26102001-0019</t>
  </si>
  <si>
    <t>DISPERSION ELECTRONICA DE COMBUSTIBLE PARA SERVICIOS PUBLICOS</t>
  </si>
  <si>
    <t>COMBUSTIBLES, LUBRICANTES Y ADITIVOS PARA MAQUINARIA, EQUIPO DE PRODUCCIÓN Y SERVICIOS ADMINISTRATIVOS</t>
  </si>
  <si>
    <t>26105001-0008</t>
  </si>
  <si>
    <t>GAS LP (SUMINISTRO )</t>
  </si>
  <si>
    <t>MEMORIA FLASH USB DE 62 GB</t>
  </si>
  <si>
    <t>INE/SERVS/JLE-MOR/03/2023</t>
  </si>
  <si>
    <t>MANTENIMIENTO Y CONSERVACIÓN DE MAQUINARIA Y EQUIPO</t>
  </si>
  <si>
    <t xml:space="preserve">SERVICOS DE JARDINERÍA Y FUMIGACIÓN </t>
  </si>
  <si>
    <t>INE/SERVS/JLE-MOR/02/2023</t>
  </si>
  <si>
    <t>INE/SERVS/JLE-MOR/01/2023</t>
  </si>
  <si>
    <t>01/2024</t>
  </si>
  <si>
    <t>B00CA01</t>
  </si>
  <si>
    <t>045</t>
  </si>
  <si>
    <t>02/2024</t>
  </si>
  <si>
    <t>Programa Anual de Adquisiciones, Arrendamientos y Servicios del INE  2024 (PAAASINE)</t>
  </si>
  <si>
    <t>B00PE02</t>
  </si>
  <si>
    <t xml:space="preserve">GASTOS PARA OPERATIVOS Y TRABAJOS DE CAMPO EN ÁREAS RURALES </t>
  </si>
  <si>
    <t>NO APLICA</t>
  </si>
  <si>
    <t>GASTOS DE CAMPO</t>
  </si>
  <si>
    <t>MS02</t>
  </si>
  <si>
    <t>SERVICIO DE RENTA DE INMUEBLEDE LA J.D.E.</t>
  </si>
  <si>
    <t>01-2024</t>
  </si>
  <si>
    <t>ANUAL</t>
  </si>
  <si>
    <t>SERVICIO DE RENTA DE MODULOS DE ATENCION CIUDADANA</t>
  </si>
  <si>
    <t>04/2023, 02-2024, 03-2024</t>
  </si>
  <si>
    <t>SERVICIO DE VIGILANCIA DE INMUEBLE</t>
  </si>
  <si>
    <t>SERVICIO DE LAVANDERIA, LIMPIEZA E HIGIENE</t>
  </si>
  <si>
    <t>SERVICIO DE LIMPIEZA DE INMUEBLE</t>
  </si>
  <si>
    <t xml:space="preserve"> INE/SERV/JLE-MOR/02/2023</t>
  </si>
  <si>
    <t>MANTENIMIENTO Y CONSERVACION DE INMUEBLES</t>
  </si>
  <si>
    <t>MANTENIMIENTO Y CONSERVACION DE INMUEBLE</t>
  </si>
  <si>
    <t>SERVICIO TELEFONICO CONVENCIONAL</t>
  </si>
  <si>
    <t>21100003-0001</t>
  </si>
  <si>
    <t>SACAPUNTAS DE METAL ESCOLAR</t>
  </si>
  <si>
    <t>21100013-0010</t>
  </si>
  <si>
    <t>MARCADOR AQUACOLOR C/ 8  pzs.</t>
  </si>
  <si>
    <t>21100016-0001</t>
  </si>
  <si>
    <t>BROCHE BACCO</t>
  </si>
  <si>
    <t>21100013-0025</t>
  </si>
  <si>
    <t>MARCATEXTO AMARILLO</t>
  </si>
  <si>
    <t>21100013-0026</t>
  </si>
  <si>
    <t>MARCATEXTO AZUL</t>
  </si>
  <si>
    <t>21100013-0027</t>
  </si>
  <si>
    <t>MARCATEXTO NARANJA</t>
  </si>
  <si>
    <t>21100013-0028</t>
  </si>
  <si>
    <t>MARCATEXTO NEGRO</t>
  </si>
  <si>
    <t>21100013-0030</t>
  </si>
  <si>
    <t>MARCATEXTO ROSA</t>
  </si>
  <si>
    <t>21100033-0018</t>
  </si>
  <si>
    <t>CINTA DIUREX 48 X 50</t>
  </si>
  <si>
    <t>21100036-0003</t>
  </si>
  <si>
    <t>CLIP ESTANDAR # 3</t>
  </si>
  <si>
    <t>21100013-0020</t>
  </si>
  <si>
    <t>MARCADOR TINTA PERMANENTE CAFE</t>
  </si>
  <si>
    <t>21100036-0005</t>
  </si>
  <si>
    <t>CLIP MARIPOSA  # 2</t>
  </si>
  <si>
    <t>21100036-0006</t>
  </si>
  <si>
    <t>CLIPS JUMBO</t>
  </si>
  <si>
    <t>21100017-0002</t>
  </si>
  <si>
    <t>CAJA DE ARCHIVO MUERTO T/CARTA</t>
  </si>
  <si>
    <t>21100017-0003</t>
  </si>
  <si>
    <t>CAJA DE ARCHIVO MUERTO T/OFICIO</t>
  </si>
  <si>
    <t>21100033-0006</t>
  </si>
  <si>
    <t>CINTA CANELA 48 X 50</t>
  </si>
  <si>
    <t>21100040-0004</t>
  </si>
  <si>
    <t>CORRECTOR LIQUIDO (ESCOBETILLA)</t>
  </si>
  <si>
    <t>21100041-0005</t>
  </si>
  <si>
    <t>BLOCK DE NOTAS POST-IT CHICO</t>
  </si>
  <si>
    <t>BLOCK</t>
  </si>
  <si>
    <t>21100023-0002</t>
  </si>
  <si>
    <t>REGISTRADOR  LEFORT T/CARTA</t>
  </si>
  <si>
    <t>21100036-0008</t>
  </si>
  <si>
    <t>SUJETADOR DE DOCUMENTOS PRES. CHICO</t>
  </si>
  <si>
    <t>21100036-0009</t>
  </si>
  <si>
    <t>SUJETADOR DE DOCUMENTOS PRES. GRANDE</t>
  </si>
  <si>
    <t>21100036-0010</t>
  </si>
  <si>
    <t>SUJETADOR DE DOCUMENTOS PRES. MEDIANO</t>
  </si>
  <si>
    <t>21100036-0011</t>
  </si>
  <si>
    <t>SUJETADOR DE DOCUMENTS PRES. MEDIANO</t>
  </si>
  <si>
    <t>21100041-0049</t>
  </si>
  <si>
    <t>LIBRETA PROFESIONAL DE RAYA 100 hjs.</t>
  </si>
  <si>
    <t>21100041-0047</t>
  </si>
  <si>
    <t>LIBRETA PROFESIONAL CUADRO GRANDE 100 hjs</t>
  </si>
  <si>
    <t>LIGAS NUMERO  10</t>
  </si>
  <si>
    <t>BOLSA</t>
  </si>
  <si>
    <t>21100041-0039</t>
  </si>
  <si>
    <t>LIBRETA F/FRANCESA PASTA DURA</t>
  </si>
  <si>
    <t>21100087-0015</t>
  </si>
  <si>
    <t>PAPEL BOND T/CARTA C/5000 hjs.</t>
  </si>
  <si>
    <t>21601001-0013</t>
  </si>
  <si>
    <t>PAPEL HIGIENICO</t>
  </si>
  <si>
    <t>TOALLA INTERDOBLADA</t>
  </si>
  <si>
    <t>25200001-0001</t>
  </si>
  <si>
    <t>INSECTICIDA</t>
  </si>
  <si>
    <t>21600001-0002</t>
  </si>
  <si>
    <t>ACEITE ABRILLANTADOR P/MUEBLES</t>
  </si>
  <si>
    <t>21601001-0117</t>
  </si>
  <si>
    <t>JABON LIQUIDO</t>
  </si>
  <si>
    <t>21600007-0003</t>
  </si>
  <si>
    <t>DESINFECTANTE LIMPIADOR (FABULOSO)</t>
  </si>
  <si>
    <t>21600006-0022</t>
  </si>
  <si>
    <t>BOLSA DE PLASTICO P/BASURA 90X1.20</t>
  </si>
  <si>
    <t>KILO</t>
  </si>
  <si>
    <t>21600012-0003</t>
  </si>
  <si>
    <t>ESCOBA DE PLASTICO TIPO CEPILLO</t>
  </si>
  <si>
    <t xml:space="preserve">PRODUCTOS ALIMENTICIOS PARA EL PERSONAL EN LAS INSTALACIONES DE LAS UNIDADES RESPONSABLES </t>
  </si>
  <si>
    <t>22104001-0161</t>
  </si>
  <si>
    <t>AGUA EMBOTELLADA</t>
  </si>
  <si>
    <t>MATERIAL ELÉCTRICO</t>
  </si>
  <si>
    <t>24600018-0018</t>
  </si>
  <si>
    <t>CONTACTO MULTIPLE C/SUPRESOR DE PICOS</t>
  </si>
  <si>
    <t>24600025-0021</t>
  </si>
  <si>
    <t>FOCO AHORRADOR DE ENERGIA EN ESPIRAL</t>
  </si>
  <si>
    <t xml:space="preserve">COMBUSTIBLES, LUBRICANTES Y ADITIVOS PARA VEHÍCULOS TERRESTRES, AÉREOS, MARÍTIMOS, LACUSTRES Y FLUVIALES DESTINADOS A SERVICIOS ADMINISTRATIVOS </t>
  </si>
  <si>
    <t>INE/SERVS/JLE-MOR/05/2023</t>
  </si>
  <si>
    <t>PESOS</t>
  </si>
  <si>
    <t>SERVICIO DE RENTA DE FOTOCOPIADORA</t>
  </si>
  <si>
    <t>SERVICIOS</t>
  </si>
  <si>
    <t>GASTOS PARA OPERATIVOS Y TRABAJOS DE CAMPO EN AREAS RURALES</t>
  </si>
  <si>
    <t>GASTOS DE CAMPO PERSONAL DE LA VRFE</t>
  </si>
  <si>
    <t>24601001-0075</t>
  </si>
  <si>
    <t>PILAS RECARGABLES AA</t>
  </si>
  <si>
    <t>DISPERSIÓN ELECTRÓNICA DE COMBUSTIBLE PARA SERVICIOS ADMINISTRATIVOS</t>
  </si>
  <si>
    <t>MS03</t>
  </si>
  <si>
    <t>Material de limpieza</t>
  </si>
  <si>
    <t>21601001-0067</t>
  </si>
  <si>
    <t>LIQUIDO DESINFECTANTE Y SANITIZANTE</t>
  </si>
  <si>
    <t>Adjudicación Directa</t>
  </si>
  <si>
    <t>Plaguicidas, abonos y fertilizantes</t>
  </si>
  <si>
    <t xml:space="preserve">INSECTICIDA EN AEROSOL </t>
  </si>
  <si>
    <t>Arrendamiento de maquinaria y equipo</t>
  </si>
  <si>
    <t>Servicios</t>
  </si>
  <si>
    <t>Invitación a cuando menos 3 persona</t>
  </si>
  <si>
    <t>Mantenimiento y conservación de vehículos terrestres, aéreos, marítimos, lacustres y fluviales</t>
  </si>
  <si>
    <t>Materiales y útiles de oficina</t>
  </si>
  <si>
    <t>21101001-0063</t>
  </si>
  <si>
    <t>Sobre bolsa Tamaño Carta / paq. 50 pzas</t>
  </si>
  <si>
    <t>21101001-0234</t>
  </si>
  <si>
    <t>Pluma / Punto Mediano / Azul 12 pzas</t>
  </si>
  <si>
    <t>Pluma / Punto Mediano / Negro 12 piezas</t>
  </si>
  <si>
    <t>21100092-0006</t>
  </si>
  <si>
    <t>Pegamento Blanco /225 grs</t>
  </si>
  <si>
    <t>Sujetadocumentos 19 mm</t>
  </si>
  <si>
    <t>21101001-0006</t>
  </si>
  <si>
    <t>Marcador Sharpee Rojo 12 piezas</t>
  </si>
  <si>
    <t>21100081-0012</t>
  </si>
  <si>
    <t>BLOCK DE NOTAS POST-IT DE COLORES</t>
  </si>
  <si>
    <t>Marcador Sharpee Negro 12 piezas</t>
  </si>
  <si>
    <t>21100094-0001</t>
  </si>
  <si>
    <t>PERFORADORA DOBLE ORIFICIO</t>
  </si>
  <si>
    <t>Engrapadora de golpe Tira completa</t>
  </si>
  <si>
    <t>21100006-0005</t>
  </si>
  <si>
    <t>Lupa</t>
  </si>
  <si>
    <t>21100104-0001</t>
  </si>
  <si>
    <t>PORTA LAPIZ</t>
  </si>
  <si>
    <t>21101001-0164</t>
  </si>
  <si>
    <t>GOMA DE BORRAR</t>
  </si>
  <si>
    <t>Materiales y útiles para el procesamiento en equipos y bienes informáticos</t>
  </si>
  <si>
    <t>21400013-0302</t>
  </si>
  <si>
    <t>TONER PARA IMPRESORA LASER JET HP Q3964A</t>
  </si>
  <si>
    <t>Compra Menor</t>
  </si>
  <si>
    <t>21400008-0006</t>
  </si>
  <si>
    <t>AIRE COMPRIMIDO PROPELENTE</t>
  </si>
  <si>
    <t>21600022-0009</t>
  </si>
  <si>
    <t>JABON LIQUIDO P/UTENCILIOS DE COCINA</t>
  </si>
  <si>
    <t>Productos alimenticios para el personal en las instalaciones de las Unidades Responsables</t>
  </si>
  <si>
    <t>22104001-0154</t>
  </si>
  <si>
    <t>GARRAFON  DE AGUA 20 LTS</t>
  </si>
  <si>
    <t>Combustibles, lubricantes y aditivos para maquinaria, equipo de producción y servicios administrativos</t>
  </si>
  <si>
    <t>Refacciones y Accesorios para Equipo de Cómputo y
Telecomunicaciones</t>
  </si>
  <si>
    <t>29400027-0015</t>
  </si>
  <si>
    <t>TECLADO USB</t>
  </si>
  <si>
    <t>29401001-0047</t>
  </si>
  <si>
    <t>CAMARA WEB - GASTO</t>
  </si>
  <si>
    <t>29901001-0017</t>
  </si>
  <si>
    <t>AUDIFONOS - GASTO</t>
  </si>
  <si>
    <t>29400015-0004</t>
  </si>
  <si>
    <t>MOUSE OPTICO</t>
  </si>
  <si>
    <t>Arrendamiento de edificios y locales</t>
  </si>
  <si>
    <t>Servicio de Arrendamiento de Inmueble</t>
  </si>
  <si>
    <t>INE/JDE03/MOR/01/2024</t>
  </si>
  <si>
    <t>Servicios de vigilancia</t>
  </si>
  <si>
    <t>Servicio de Vigilancia</t>
  </si>
  <si>
    <t>INE/SERVS/JLEMOR/01/2023</t>
  </si>
  <si>
    <t>Servicios de lavandería, limpieza e higiene</t>
  </si>
  <si>
    <t>Licitación Pública Nacional</t>
  </si>
  <si>
    <t>Servicio de agua</t>
  </si>
  <si>
    <t>Combustibles, lubricantes y aditivos para vehículos terrestres, aéreos, marítimos, lacustres y fluviales destinados a servicios públicos y la operación de programas públicos</t>
  </si>
  <si>
    <t>Cinta adhesiva 3 M Scotch 19 x 65 mm</t>
  </si>
  <si>
    <t>Clip Básico #1 c /10 pzas</t>
  </si>
  <si>
    <t>Clip Básico #2 C /10 pzas</t>
  </si>
  <si>
    <t>21101001-0074</t>
  </si>
  <si>
    <t>MINI ALMOHADILLA TAMPON PARA HUELLAS DACTILARES</t>
  </si>
  <si>
    <t>21401001-0617</t>
  </si>
  <si>
    <t>BOTELLA DE TINTA MAGENTA PARA IMPRESORA EPSON 544</t>
  </si>
  <si>
    <t>21400013-0423</t>
  </si>
  <si>
    <t>TONER IMPRESORA LEXMARK NEGRO</t>
  </si>
  <si>
    <t>21401001-0049</t>
  </si>
  <si>
    <t>DISCO COMPACTO CD-R</t>
  </si>
  <si>
    <t>TORRE</t>
  </si>
  <si>
    <t>21600022-0011</t>
  </si>
  <si>
    <t>JABON P/MANOS</t>
  </si>
  <si>
    <t>Material eléctrico y electrónico</t>
  </si>
  <si>
    <t>FOCO DE  25 w.</t>
  </si>
  <si>
    <t>Material Eléctrico y Electrónico</t>
  </si>
  <si>
    <t>24601001-0174</t>
  </si>
  <si>
    <t>EXTENSION ELECTRICA 15 M</t>
  </si>
  <si>
    <t>24601001-0326</t>
  </si>
  <si>
    <t>BATERIA ALCALINA  TAMAÑO AAA</t>
  </si>
  <si>
    <t>24601001-0327</t>
  </si>
  <si>
    <t>BATERIA ALCALINA AA TAMAÑO AA</t>
  </si>
  <si>
    <t>Mantenimiento y conservación de inmuebles</t>
  </si>
  <si>
    <t>MANTENIMIENTO DE INMUEBLE</t>
  </si>
  <si>
    <t>Servicios de jardinería y fumigación</t>
  </si>
  <si>
    <t>SERVICIO DE FUMIGACIÓN</t>
  </si>
  <si>
    <t>Viáticos Nacionales para Servidores Públicos en el Desempeño de Funciones Oficiales</t>
  </si>
  <si>
    <t>Viáticos nacionales para servidores públicos en el desempeño de funciones oficiales</t>
  </si>
  <si>
    <t>R002</t>
  </si>
  <si>
    <t>043</t>
  </si>
  <si>
    <t>R003</t>
  </si>
  <si>
    <t>044</t>
  </si>
  <si>
    <t>Servicio telefónico convencional</t>
  </si>
  <si>
    <t>33901</t>
  </si>
  <si>
    <t>Subcontratación de Servicios con Terceros.</t>
  </si>
  <si>
    <t>Servicio</t>
  </si>
  <si>
    <t>COMISIÓN DEL SERVICIO DE DISPERSIÓN DE COMBUSTIBLE A TRAVÉS DE MONEDERO ELECTRÓNICO.</t>
  </si>
  <si>
    <t>Material de Limpieza</t>
  </si>
  <si>
    <t>21600006-0020</t>
  </si>
  <si>
    <t>BOLSA DE PLASTICO P/BASURA 50X70</t>
  </si>
  <si>
    <t>21601001-0116</t>
  </si>
  <si>
    <t>TRAPO MICROFIBRA</t>
  </si>
  <si>
    <t>21600018-0005</t>
  </si>
  <si>
    <t>FRANELA</t>
  </si>
  <si>
    <t>METRO</t>
  </si>
  <si>
    <t>21600022-0004</t>
  </si>
  <si>
    <t>JABON DETERGENTE EN POLVO  1 kg.</t>
  </si>
  <si>
    <t>Pieza</t>
  </si>
  <si>
    <t>21600023-0001</t>
  </si>
  <si>
    <t>JALADOR DE HULE ( CHICO )</t>
  </si>
  <si>
    <t>21601001-0111</t>
  </si>
  <si>
    <t>GUANTES DE HULE P/LIMPIEZA</t>
  </si>
  <si>
    <t>21601001-0007</t>
  </si>
  <si>
    <t>PIEDRA POMEZ</t>
  </si>
  <si>
    <t>39202</t>
  </si>
  <si>
    <t>Otros impuestos y derechos</t>
  </si>
  <si>
    <t>21601001-0006</t>
  </si>
  <si>
    <t>DESINFECTANTE EN AEROSOL</t>
  </si>
  <si>
    <t>21601001-0002</t>
  </si>
  <si>
    <t>CLORO</t>
  </si>
  <si>
    <t>21601001-0036</t>
  </si>
  <si>
    <t>GEL SANITIZANTE PARA MANOS</t>
  </si>
  <si>
    <t>29401001-0219</t>
  </si>
  <si>
    <t>CABLE DE RED</t>
  </si>
  <si>
    <t>MS04</t>
  </si>
  <si>
    <t>21100004-0001</t>
  </si>
  <si>
    <t>AGENDA EJECUTIVA</t>
  </si>
  <si>
    <t>NA</t>
  </si>
  <si>
    <t>ADJUDICACION DIRECTA</t>
  </si>
  <si>
    <t>21100004-0004</t>
  </si>
  <si>
    <t>CALCULADORA CASIO MX-120B 12 DIG</t>
  </si>
  <si>
    <t>21100013-0007</t>
  </si>
  <si>
    <t>BOLIGRAFO TINTA ROJO</t>
  </si>
  <si>
    <t>21100013-0019</t>
  </si>
  <si>
    <t>MARCADOR TINTA PERMANENTE AZUL</t>
  </si>
  <si>
    <t>21100013-0022</t>
  </si>
  <si>
    <t>MARCADOR TINTA PERMANENTE NEGRO</t>
  </si>
  <si>
    <t>21100014-0006</t>
  </si>
  <si>
    <t>BORRADOR DE MIGAJON M-20</t>
  </si>
  <si>
    <t>21100033-0007</t>
  </si>
  <si>
    <t>CINTA CANELA TRANSPARENTE</t>
  </si>
  <si>
    <t>21100033-0008</t>
  </si>
  <si>
    <t>CINTA DE DOS CARAS</t>
  </si>
  <si>
    <t>CLIP ESTANDAR # 1 CAJA CON /100</t>
  </si>
  <si>
    <t>21100036-0004</t>
  </si>
  <si>
    <t>CLIP MARIPOSA  # 1</t>
  </si>
  <si>
    <t>21100041-0067</t>
  </si>
  <si>
    <t>LIBRETA F/FRANCESA P/DURA CUADRO GRANDE</t>
  </si>
  <si>
    <t>21100045-0004</t>
  </si>
  <si>
    <t>DESPACHADOR P/CINTA DIUREX 24 X 65</t>
  </si>
  <si>
    <t>21100055-0003</t>
  </si>
  <si>
    <t>CUTTER GRANDE</t>
  </si>
  <si>
    <t>21100055-0006</t>
  </si>
  <si>
    <t>REPUESTO P/CUTTER GRANDE</t>
  </si>
  <si>
    <t>GRAPA STANDAR</t>
  </si>
  <si>
    <t>21100072-0010</t>
  </si>
  <si>
    <t>LIGAS NUMERO  18</t>
  </si>
  <si>
    <t>21100074-0001</t>
  </si>
  <si>
    <t>BICOLOR</t>
  </si>
  <si>
    <t>BLOC</t>
  </si>
  <si>
    <t>21100081-0062</t>
  </si>
  <si>
    <t>ETIQUETA LASER-JET 8.5 X 11 J-5165</t>
  </si>
  <si>
    <t>21100083-0001</t>
  </si>
  <si>
    <t>PAÑUELOS KLEENEX C/100 hjs.</t>
  </si>
  <si>
    <t>21100083-0009</t>
  </si>
  <si>
    <t>SERVILLETAS DESECHABLES 500 PiezaS</t>
  </si>
  <si>
    <t>21100087-0040</t>
  </si>
  <si>
    <t>PAPEL BOND T/LEGAL 500 HJS.</t>
  </si>
  <si>
    <t>21100091-0001</t>
  </si>
  <si>
    <t>PEGAMENTO ADHESIVO T/ LAPIZ</t>
  </si>
  <si>
    <t>21100094-0005</t>
  </si>
  <si>
    <t>PINZA PERFORADORA DE UN ORIFICIO</t>
  </si>
  <si>
    <t>21100123-0015</t>
  </si>
  <si>
    <t>SOBRE BOLSA T/OFICIO S/IMP. C/HILO</t>
  </si>
  <si>
    <t>21100124-0011</t>
  </si>
  <si>
    <t>SOBRE T/ MINISTRO</t>
  </si>
  <si>
    <t>21100127-0005</t>
  </si>
  <si>
    <t>TIJERA DEL  # 8 (CODIGO 18494 TICO-8)</t>
  </si>
  <si>
    <t>21100132-0002</t>
  </si>
  <si>
    <t>CUCHARA DESECHABLE</t>
  </si>
  <si>
    <t>21100132-0004</t>
  </si>
  <si>
    <t>PLATO DESECHABLE TIPO CHAROLA</t>
  </si>
  <si>
    <t>21100132-0006</t>
  </si>
  <si>
    <t>TENEDOR DESECHABLE</t>
  </si>
  <si>
    <t>21100132-0008</t>
  </si>
  <si>
    <t>VASO DE PLASTICO DESECHABLE</t>
  </si>
  <si>
    <t>21101001-0067</t>
  </si>
  <si>
    <t>SUJETADOR DE DOCUMENTOS T/G</t>
  </si>
  <si>
    <t>21101001-0082</t>
  </si>
  <si>
    <t>PAPEL OPALINA T/C</t>
  </si>
  <si>
    <t>FOLDER T/C</t>
  </si>
  <si>
    <t>FOLDER T/O</t>
  </si>
  <si>
    <t>21101001-0182</t>
  </si>
  <si>
    <t>GRAPA 23/15</t>
  </si>
  <si>
    <t>21101001-0233</t>
  </si>
  <si>
    <t>MICA AUTOADHERIBLE 60 X 50 CM PAQ. C/10</t>
  </si>
  <si>
    <t>21101001-0376</t>
  </si>
  <si>
    <t>VASOS DE CARTON</t>
  </si>
  <si>
    <t>21101001-0392</t>
  </si>
  <si>
    <t>BOLIGRAFO PUNTO FINO</t>
  </si>
  <si>
    <t>21100033-0033</t>
  </si>
  <si>
    <t>CINTA MASKING TAPE  18 X 50</t>
  </si>
  <si>
    <t>21100045-0001</t>
  </si>
  <si>
    <t>DESPACHADOR DE CINTA CANELA</t>
  </si>
  <si>
    <t>21101001-0123</t>
  </si>
  <si>
    <t>GRAPAS PARA 250 HOJAS 15/16</t>
  </si>
  <si>
    <t>21101001-0349</t>
  </si>
  <si>
    <t>AGITADOR PARA CAFE BAMBU 18 CM  1000  UNIDADES</t>
  </si>
  <si>
    <t>CAJA/BOLSA</t>
  </si>
  <si>
    <t>Materialesyútiles para el procesamiento en equipos y bienes informáticos</t>
  </si>
  <si>
    <t>pza</t>
  </si>
  <si>
    <t>21401001-0155</t>
  </si>
  <si>
    <t>ALCOHOL ISOPROPILICO PARA LIMPIEZA DE EQUIPO DE COMPUTO (250ML)</t>
  </si>
  <si>
    <t>PZA</t>
  </si>
  <si>
    <t xml:space="preserve">Material de limpieza </t>
  </si>
  <si>
    <t>PASTILLA DESODORANTE PATO PURIFIC</t>
  </si>
  <si>
    <t>21600023-0002</t>
  </si>
  <si>
    <t>ESCOBA DE PLASTICO TIPO  CEPILLO PLUS</t>
  </si>
  <si>
    <t>21600032-0002</t>
  </si>
  <si>
    <t>JALADOR DE HULE ( GRANDE )</t>
  </si>
  <si>
    <t>TRAPEADOR TIPO MECHUDO</t>
  </si>
  <si>
    <t>21601001-0023</t>
  </si>
  <si>
    <t>cja</t>
  </si>
  <si>
    <t>21601001-0024</t>
  </si>
  <si>
    <t>CLORO 1 LITRO CLORALEX C/12 L</t>
  </si>
  <si>
    <t>21600010-0004</t>
  </si>
  <si>
    <t>FABULOSO LIMPIADOR LIQUIDO C/12 L</t>
  </si>
  <si>
    <t>21600022-0016</t>
  </si>
  <si>
    <t>DETERGENTE EN POLVO K ROMA</t>
  </si>
  <si>
    <t>KG</t>
  </si>
  <si>
    <t>JABON P/MANOS (SHAMPOO) LITRO</t>
  </si>
  <si>
    <t>21601001-0026</t>
  </si>
  <si>
    <t>21600006-0021</t>
  </si>
  <si>
    <t>TOALLA DE MICROFIBRA 40 X 40</t>
  </si>
  <si>
    <t>BOLSA DE PLASTICO P/BASURA 70X90</t>
  </si>
  <si>
    <t>21600015-0001</t>
  </si>
  <si>
    <t>21601001-0031</t>
  </si>
  <si>
    <t>ACIDO MURIATICO DE 1 LT.</t>
  </si>
  <si>
    <t>21601001-0032</t>
  </si>
  <si>
    <t>BASE PARA MOP</t>
  </si>
  <si>
    <t>21600022-0013</t>
  </si>
  <si>
    <t>FUNDA PARA MOP</t>
  </si>
  <si>
    <t>LIMPIA VIDRIOS</t>
  </si>
  <si>
    <t>21601001-0035</t>
  </si>
  <si>
    <t>FIBRA ESPONJA PARA TRASTES</t>
  </si>
  <si>
    <t>24601001-0363</t>
  </si>
  <si>
    <t>CARGADOR DE BATERIA AA, AA</t>
  </si>
  <si>
    <t>Refacciones y accesorios para equipo de cómputo y
telecomunicaciones.</t>
  </si>
  <si>
    <t>29401001-0080</t>
  </si>
  <si>
    <t>SWITCH 8 PUERTOS</t>
  </si>
  <si>
    <t xml:space="preserve">Refacciones y accesorios para equipo de cómputo y telecomunicaciones </t>
  </si>
  <si>
    <t>29401001-0052</t>
  </si>
  <si>
    <t>USB HUB 4 PUERTOS</t>
  </si>
  <si>
    <t>29400015-0003</t>
  </si>
  <si>
    <t xml:space="preserve">MOUSE  INALAMBRICO P CHOICE </t>
  </si>
  <si>
    <t>29401001-0139</t>
  </si>
  <si>
    <t>MEMORIA Kingston USB DTKyson 128GB METALICA</t>
  </si>
  <si>
    <t>29401001-0045</t>
  </si>
  <si>
    <t>DISCO DURO EXTERNO ADATA DE 3TERA</t>
  </si>
  <si>
    <t>Productos alimenticiospara el personal en las instalaciones de las Unidades Responsables</t>
  </si>
  <si>
    <t>REFRESCO DE LATA DE 355 ML C/24PZA</t>
  </si>
  <si>
    <t>22104001-0070</t>
  </si>
  <si>
    <t>CAFÉ DE GRANO</t>
  </si>
  <si>
    <t>22104001-0127</t>
  </si>
  <si>
    <t>AGUA PURIFICADA DE 600 ML</t>
  </si>
  <si>
    <t>SUMINISTRO DE AGUA EMBOTELLADA ( GARRAFON )</t>
  </si>
  <si>
    <t>AZUCAR INDIVIDUAL ZULKA 1000 SOBRES</t>
  </si>
  <si>
    <t>22104001-0083</t>
  </si>
  <si>
    <t>PALOMITAS (EXHIBIDOR)</t>
  </si>
  <si>
    <t>22104001-0101</t>
  </si>
  <si>
    <t>CREMA EN POLVO (SOBRE)</t>
  </si>
  <si>
    <t>22104001-0103</t>
  </si>
  <si>
    <t>FRUTA SECA</t>
  </si>
  <si>
    <t>22104001-0105</t>
  </si>
  <si>
    <t>BOTANA (CACAHUATE JAPONÉS)</t>
  </si>
  <si>
    <t>22104001-0145</t>
  </si>
  <si>
    <t>SALSA BOTANERA (VALENTINA 355ML)</t>
  </si>
  <si>
    <t>TE SURTIDO (20 SOBRES)</t>
  </si>
  <si>
    <t>22104001-0158</t>
  </si>
  <si>
    <t>GALLETAS (SURTIDO)</t>
  </si>
  <si>
    <t>Productos Alimenticios para el Personal Derivado de Actividades Extraordinarias</t>
  </si>
  <si>
    <t>22106001-0003</t>
  </si>
  <si>
    <t>ombustibles,   lubricantes   y   aditivos   para   vehículos   terrestres,   aéreos, marítimos,  lacustres  y  fluviales  destinados  a  servicios  públicos  y la  operación de programas públicos</t>
  </si>
  <si>
    <t>26102</t>
  </si>
  <si>
    <t>ombustibles, lubricantes y aditivos para vehículos terrestres, aéreos, marítimos, lacustres y fluviales destinados a servicios públicos y la operación de programas públicos</t>
  </si>
  <si>
    <t>26102001-0021</t>
  </si>
  <si>
    <t>LIQUIDO DE FRENOS 1/4</t>
  </si>
  <si>
    <t>26102001-0023</t>
  </si>
  <si>
    <t>ANTICONGELANTE (GALÓN)</t>
  </si>
  <si>
    <t>Combustibles, Lubricantes y Aditivos para Maquinaria, Equipo de Producción y Servicios Administrativos</t>
  </si>
  <si>
    <t>26105001-0015</t>
  </si>
  <si>
    <t>GAS L.P. ( SUMINISTRO )</t>
  </si>
  <si>
    <t>27101</t>
  </si>
  <si>
    <t>Vestuario y uniformes</t>
  </si>
  <si>
    <t>27101001-0008</t>
  </si>
  <si>
    <t>BLUSA CASUAL MANGA CORTA</t>
  </si>
  <si>
    <t>27101001-0010</t>
  </si>
  <si>
    <t>CAMISA CASUAL MANGA CORTA</t>
  </si>
  <si>
    <t>Refacciones y accesorios menores de equipo de transporte</t>
  </si>
  <si>
    <t>29600026-0001</t>
  </si>
  <si>
    <t>LIMPIA PARABRISAS (PLUMA)</t>
  </si>
  <si>
    <t>JUEGO</t>
  </si>
  <si>
    <t>29601</t>
  </si>
  <si>
    <t>29601001-0006</t>
  </si>
  <si>
    <t>LLANTA</t>
  </si>
  <si>
    <t>Servicio Telefónico Convencional</t>
  </si>
  <si>
    <t>Serv</t>
  </si>
  <si>
    <t xml:space="preserve">SERVICIO DE FOTOCOPIADO </t>
  </si>
  <si>
    <t>INVITACION A CUANDO MENOS TRES PERSONAS</t>
  </si>
  <si>
    <t>Subcontratación de Servicios con Terceros</t>
  </si>
  <si>
    <t>COMISIONES POR DISPERSION DE MONEDERO ELECTRICO DE COMBUSTIBLE</t>
  </si>
  <si>
    <t>Mantenimiento y Conservación de Mobiliario y Equipo de Administración</t>
  </si>
  <si>
    <t>Mantenimiento de aires acondicionados</t>
  </si>
  <si>
    <t>Mantenimiento y Conservación de Vehículos Terrestres, Aéreos, Marítimos,
Lacustres y Fluviales</t>
  </si>
  <si>
    <t>Servicios de vehículos previa verificación</t>
  </si>
  <si>
    <t>Mantenimiento y Conservación de Maquinaria y Equipo</t>
  </si>
  <si>
    <t>Recarga de extintores</t>
  </si>
  <si>
    <t>Servicios de Jardinería y Fumigación</t>
  </si>
  <si>
    <t>Fumigación JDE</t>
  </si>
  <si>
    <t>Otros Impuestos y Derechos</t>
  </si>
  <si>
    <t>Verificaciones</t>
  </si>
  <si>
    <t>Peajes</t>
  </si>
  <si>
    <t>Arrendamiento De Edificios Y Locales</t>
  </si>
  <si>
    <t>RENTA DEL INMUEBLE DE LA 04 JUNTA DISTRITAL EJECUTIVA.</t>
  </si>
  <si>
    <t>01/2022</t>
  </si>
  <si>
    <t>ARRENDAMIENTO</t>
  </si>
  <si>
    <t>ARRE</t>
  </si>
  <si>
    <t>Servicios De Vigilancia</t>
  </si>
  <si>
    <t>SERVICIO DE VIGILANCIA DE LAS INSTALACIONES DE LA 04 JUNTA DISTRITAL EJECUTIVA.</t>
  </si>
  <si>
    <t>Servicios De Lavandería, Limpieza E Higiene</t>
  </si>
  <si>
    <t>SERVICIO DE LIMPIEZA DE LAS INSTALACIONES DE LA 04 JUNTA DISTRITAL EJECUTIVA.</t>
  </si>
  <si>
    <t>21100013-0005</t>
  </si>
  <si>
    <t>BOLIGRAFO TINTA AZUL</t>
  </si>
  <si>
    <t>21100013-0031</t>
  </si>
  <si>
    <t>MARCATEXTO VERDE</t>
  </si>
  <si>
    <t>21100048-0003</t>
  </si>
  <si>
    <t>ENGRAPADORA DE PRESION (PLAST.Y METAL)</t>
  </si>
  <si>
    <t>21100058-0003</t>
  </si>
  <si>
    <t>Caja</t>
  </si>
  <si>
    <t>Material de limPieza</t>
  </si>
  <si>
    <t>21601001-0065</t>
  </si>
  <si>
    <t>TOALLAS HUMEDAS DESINFECTANTES</t>
  </si>
  <si>
    <t>Paquete</t>
  </si>
  <si>
    <t xml:space="preserve">Combustibles, lubricantes y aditivos para vehículos terrestres, aéreos, marítimos, lacustres y fluviales destinados a servicios públicos y la operación de programas públicos </t>
  </si>
  <si>
    <t>Pesos</t>
  </si>
  <si>
    <t>21100011-0010</t>
  </si>
  <si>
    <t>BOLSA DE PLASTICO TRANSP. 20 X 30</t>
  </si>
  <si>
    <t>Kilogramo</t>
  </si>
  <si>
    <t>21100011-0014</t>
  </si>
  <si>
    <t>BOLSA DE PLASTICO TRANSP. 35 X 45</t>
  </si>
  <si>
    <t>21100013-0004</t>
  </si>
  <si>
    <t>BOLIGRAFO PUNTO MEDIANO</t>
  </si>
  <si>
    <t>21100013-0023</t>
  </si>
  <si>
    <t>MARCADOR TINTA PERMANENTE ROJO</t>
  </si>
  <si>
    <t>21100038-0002</t>
  </si>
  <si>
    <t>COJIN P/SELLO #1</t>
  </si>
  <si>
    <t>21100114-0011</t>
  </si>
  <si>
    <t>REGLA METALICA   30cm.</t>
  </si>
  <si>
    <t>21100125-0004</t>
  </si>
  <si>
    <t>TABLA PORTAPAPEL EN MADERA T/OFICIO</t>
  </si>
  <si>
    <t>21100013-0003</t>
  </si>
  <si>
    <t>21100013-0018</t>
  </si>
  <si>
    <t>MARCADOR PARA PINTARRON</t>
  </si>
  <si>
    <t>Juego</t>
  </si>
  <si>
    <t>21100013-0024</t>
  </si>
  <si>
    <t>MARCADOR TINTA PERMANENTE VERDE</t>
  </si>
  <si>
    <t>21100031-0001</t>
  </si>
  <si>
    <t>CHAROLA ORGANITODO</t>
  </si>
  <si>
    <t>21100031-0002</t>
  </si>
  <si>
    <t>ORGANITODO GIRATORIO P/ESCRITORIO</t>
  </si>
  <si>
    <t>21100033-0015</t>
  </si>
  <si>
    <t>CINTA DIUREX 24 X 65</t>
  </si>
  <si>
    <t>21100033-0035</t>
  </si>
  <si>
    <t>CINTA MASKING TAPE  24 X 50</t>
  </si>
  <si>
    <t>21100036-0013</t>
  </si>
  <si>
    <t>CINTURON DE PLASTICO (CINCHO DE SEGURIDAD P/ENVOLTURA Y/O  MARCHAMOS DE PLOMO PARA ENVOLTURA)</t>
  </si>
  <si>
    <t>21100058-0002</t>
  </si>
  <si>
    <t>CUTTER GRANDE (CUTTER PROFESIONAL CON GRIP 18 MM TRUPER 16977)</t>
  </si>
  <si>
    <t>21100072-0003</t>
  </si>
  <si>
    <t>21100079-0001</t>
  </si>
  <si>
    <t>PAPEL CARBON T/CARTA</t>
  </si>
  <si>
    <t>21100081-0001</t>
  </si>
  <si>
    <t>BANDERITAS POST-IT (VARIAS)</t>
  </si>
  <si>
    <t>21100081-0007</t>
  </si>
  <si>
    <t>BLOCK DE NOTAS POST-IT  # 660</t>
  </si>
  <si>
    <t>Block</t>
  </si>
  <si>
    <t>21100081-0049</t>
  </si>
  <si>
    <t>ETIQUETA ADHESIVA FLUORECENTE</t>
  </si>
  <si>
    <t>21100081-0053</t>
  </si>
  <si>
    <t>ETIQUETA ADHESIVA T/CARTA</t>
  </si>
  <si>
    <t>21100081-0066</t>
  </si>
  <si>
    <t>MICA AUTO ADHERIBLE  .66 X 50  mts.</t>
  </si>
  <si>
    <t>21100087-0017</t>
  </si>
  <si>
    <t>PAPEL BOND T/DOBLE CARTA C/500 hjs.</t>
  </si>
  <si>
    <t>21100087-0022</t>
  </si>
  <si>
    <t>PAPEL BOND T/OFICIO  C/5000 hjs.</t>
  </si>
  <si>
    <t>21100090-0003</t>
  </si>
  <si>
    <t>PEGAMENTO 5000 DE 250 ml.</t>
  </si>
  <si>
    <t>21100092-0013</t>
  </si>
  <si>
    <t>PEGAMENTO KRAZY KOLA - LOKA</t>
  </si>
  <si>
    <t>21100101-0001</t>
  </si>
  <si>
    <t>PORTA CLIPS</t>
  </si>
  <si>
    <t>21100102-0004</t>
  </si>
  <si>
    <t>PORTA GAFETES TIPO YOYO</t>
  </si>
  <si>
    <t>21100124-0005</t>
  </si>
  <si>
    <t>SOBRE ABREFÁCIL CON VENTANA NASSA TAMAÑO OFICIO 10.5X24 CM</t>
  </si>
  <si>
    <t>TIJERA DEL  # 8</t>
  </si>
  <si>
    <t>21100128-0007</t>
  </si>
  <si>
    <t>TINTA P/SELLO DE GOMA (AZUL)</t>
  </si>
  <si>
    <t>21101001-0285</t>
  </si>
  <si>
    <t>PORTA-CARTEL DE ACRILICO</t>
  </si>
  <si>
    <t>21401001-0531</t>
  </si>
  <si>
    <t>CARTUCHO DE TONER PARA MULTIFUNCIONAL KYOCERA MOD. ECOSYS M4125 idn N/P TK-6117</t>
  </si>
  <si>
    <t>21400008-0008</t>
  </si>
  <si>
    <t>LIMPIADORPARA MONITOR</t>
  </si>
  <si>
    <t>21600005-0003</t>
  </si>
  <si>
    <t>CUBETA DE PLASTICO 15 LTS.</t>
  </si>
  <si>
    <t>21600007-0002</t>
  </si>
  <si>
    <t>CLORO 1 LITRO</t>
  </si>
  <si>
    <t>21600007-0004</t>
  </si>
  <si>
    <t>PASTILLA P/TANQUE W.C.</t>
  </si>
  <si>
    <t>21600007-0006</t>
  </si>
  <si>
    <t>PINOL 1 LITRO</t>
  </si>
  <si>
    <t>21600008-0009</t>
  </si>
  <si>
    <t>PASTILLA DESODORANTE</t>
  </si>
  <si>
    <t>21600012-0002</t>
  </si>
  <si>
    <t>ESCOBA DE PLASTICO</t>
  </si>
  <si>
    <t>21600013-0007</t>
  </si>
  <si>
    <t>CEPILLO P/W.C.</t>
  </si>
  <si>
    <t>21600017-0002</t>
  </si>
  <si>
    <t>FIBRA VERDE SCOTCH - BRITE</t>
  </si>
  <si>
    <t>21600019-0001</t>
  </si>
  <si>
    <t>GUANTES DE HULE P/LIMPieza</t>
  </si>
  <si>
    <t>Par</t>
  </si>
  <si>
    <t>21600022-0017</t>
  </si>
  <si>
    <t>JABON P/MANOS (SHAMPOO) 1 LITRO</t>
  </si>
  <si>
    <t>21600024-0006</t>
  </si>
  <si>
    <t>LIMPIADOR SARRICIDA 1 LITRO</t>
  </si>
  <si>
    <t>21600031-0001</t>
  </si>
  <si>
    <t>RECOGEDOR DE LAMINA O PLASTICO</t>
  </si>
  <si>
    <t>21600032-0007</t>
  </si>
  <si>
    <t>MOP COMPLETO DE 60 cm</t>
  </si>
  <si>
    <t>Rollo</t>
  </si>
  <si>
    <t>21601001-0021</t>
  </si>
  <si>
    <t>JICARA DE PLASTICO</t>
  </si>
  <si>
    <t>21601001-0064</t>
  </si>
  <si>
    <t>PAÑO PARA LIMPIEZA DE EQUIPO ELECTRONICO</t>
  </si>
  <si>
    <t>Productos alimenticios para el personal que realiza labores
de campo o de supervisión</t>
  </si>
  <si>
    <t>CONSUMOS</t>
  </si>
  <si>
    <t>AZUCAR</t>
  </si>
  <si>
    <t>KILOGRÁMO</t>
  </si>
  <si>
    <t>22104001-0072</t>
  </si>
  <si>
    <t>CREMA EN POLVO</t>
  </si>
  <si>
    <t>Frasco</t>
  </si>
  <si>
    <t>22104001-0073</t>
  </si>
  <si>
    <t>CAFÉ SOLUBLE</t>
  </si>
  <si>
    <t>PALOMITAS</t>
  </si>
  <si>
    <t>PZAS</t>
  </si>
  <si>
    <t>22104001-0131</t>
  </si>
  <si>
    <t>FRUTAS SECOS</t>
  </si>
  <si>
    <t>22104001-0134</t>
  </si>
  <si>
    <t>ARANDANOS</t>
  </si>
  <si>
    <t>SALSA BOTANERA</t>
  </si>
  <si>
    <t>TE SURTIDO</t>
  </si>
  <si>
    <t>22104001-0076</t>
  </si>
  <si>
    <t>GALLETAS</t>
  </si>
  <si>
    <t>24601001-0178</t>
  </si>
  <si>
    <t>FOCO AHORRADOR 27 W</t>
  </si>
  <si>
    <t>Medicinas y Productos Farmacéuticos</t>
  </si>
  <si>
    <t>25401001-0140</t>
  </si>
  <si>
    <t>BOTIQUIN</t>
  </si>
  <si>
    <t>Refacciones y accesorios para equipo de cómputo y telecomunicaciones</t>
  </si>
  <si>
    <t>29301001-0079</t>
  </si>
  <si>
    <t>SILLA PLEGABLE - GASTO</t>
  </si>
  <si>
    <t>29401001-0078</t>
  </si>
  <si>
    <t>MEMORIA USB 64 GB</t>
  </si>
  <si>
    <t>29401</t>
  </si>
  <si>
    <t>29400015-0001</t>
  </si>
  <si>
    <t>MOUSE (RATON ACCESORIO DE COMPUTACION)</t>
  </si>
  <si>
    <t>29401001-0212</t>
  </si>
  <si>
    <t>MEMORIA DE ALMACENAMIENTO</t>
  </si>
  <si>
    <t>29400009-0048</t>
  </si>
  <si>
    <t>USB MINIHUB</t>
  </si>
  <si>
    <t>RENTA DEL INMUEBLE DE LOS MODULO DE ATENCION CIUDADANA 170451</t>
  </si>
  <si>
    <t>02/2022</t>
  </si>
  <si>
    <t>Impresión y Elaboración de Material Informativo Derivado de la 
Operación y Administración de las Unidades Responsables.</t>
  </si>
  <si>
    <t>MINI VOLANTES, CARTELES Y LONAS MAC</t>
  </si>
  <si>
    <t xml:space="preserve">Mantenimiento y Conservación de Mobiliario y Equipo de 
Administración. </t>
  </si>
  <si>
    <t>MANTENIMIENTO DEL AIRE ACONDICIONADO</t>
  </si>
  <si>
    <t>PEAJES AUDITORIA</t>
  </si>
  <si>
    <t>MS05</t>
  </si>
  <si>
    <t>21101</t>
  </si>
  <si>
    <t xml:space="preserve">Materiales y útiles de oficina </t>
  </si>
  <si>
    <t>COMPRA MENOR</t>
  </si>
  <si>
    <t>21100023-0003</t>
  </si>
  <si>
    <t>REGISTRADOR  LEFORT T/OFICIO</t>
  </si>
  <si>
    <t>21400004-0015</t>
  </si>
  <si>
    <t>DISCO COMPACTO GRABABLE 80 MIN 700 MB</t>
  </si>
  <si>
    <t>21401001-0338</t>
  </si>
  <si>
    <t>UNIDAD DE IMAGEN LEXMARK</t>
  </si>
  <si>
    <t>CLORO 1  LITRO</t>
  </si>
  <si>
    <t>21601001-0012</t>
  </si>
  <si>
    <t>PINOL</t>
  </si>
  <si>
    <t>21601001-0018</t>
  </si>
  <si>
    <t>PAPEL TOALLA  EN ROLLO</t>
  </si>
  <si>
    <t>Productos alimenticios para el personal en las 
instalaciones de las Unidades Responsables</t>
  </si>
  <si>
    <t>24601001-0403</t>
  </si>
  <si>
    <t>FOCO AHORRADOR</t>
  </si>
  <si>
    <t xml:space="preserve">Subcontratación de servicios con terceros </t>
  </si>
  <si>
    <t>COMISION POR DISPERSION</t>
  </si>
  <si>
    <t>AGUA POTABLE</t>
  </si>
  <si>
    <t>ARRENDAMIENTO DE INMUEBLES</t>
  </si>
  <si>
    <t>ARRENDAM. MAQ. Y EQ. (FOTOCOPIADO)</t>
  </si>
  <si>
    <t>VIGILANCIA</t>
  </si>
  <si>
    <t>MANTENIMIENTO PREVENTIVO A SANITARIOS</t>
  </si>
  <si>
    <t>MANTENIMIENTO A MINISPLIT</t>
  </si>
  <si>
    <t>MANTENIMIENTO Y CONVERSION DE BALASTRA A FOCO</t>
  </si>
  <si>
    <t>MANTIMIENTO Y CAMBIO DE PUERTA EN SALA DE SESIONES</t>
  </si>
  <si>
    <t>Mantenimiento y conservación de vehículos terrestres, 
aéreos, marítimos, lacustres y fluviales</t>
  </si>
  <si>
    <t>MANTENIMIENTO A VEHICULOS</t>
  </si>
  <si>
    <t>Mantenimiento y conservación de maquinaria y equipo</t>
  </si>
  <si>
    <t>MANTENIMIENTO Y RECARGA A EXTINTORES</t>
  </si>
  <si>
    <t>SERVICIO DE LIMPIEZA</t>
  </si>
  <si>
    <t>OTROS IMPTOS. DER. (REFRENDO) y  (VERIF. VEH.)</t>
  </si>
  <si>
    <t xml:space="preserve">Servicios de jardinería y fumigación </t>
  </si>
  <si>
    <t>FUMIGACION</t>
  </si>
  <si>
    <t>Subdelegaciones</t>
  </si>
  <si>
    <t>Junta Distrital Ejecutiva</t>
  </si>
  <si>
    <t>Delegaciones</t>
  </si>
  <si>
    <t>Junta Local Ejecutiva</t>
  </si>
  <si>
    <t>MS00</t>
  </si>
  <si>
    <t>21100066-0006</t>
  </si>
  <si>
    <t>ARILLO METALICO 3/4 "</t>
  </si>
  <si>
    <t>21100066-0009</t>
  </si>
  <si>
    <t>ARILLO METALICO 5/8 "</t>
  </si>
  <si>
    <t>21101001-0104</t>
  </si>
  <si>
    <t>BOLIGRAFO ENERGEL DX AZUL PUNTO FINO</t>
  </si>
  <si>
    <t>21100013-0006</t>
  </si>
  <si>
    <t>BOLIGRAFO TINTA NEGRO</t>
  </si>
  <si>
    <t>21100022-0002</t>
  </si>
  <si>
    <t>CARPETA 3 ARGOLLAS TAMAÑO CARTA 3"</t>
  </si>
  <si>
    <t>21100032-0002</t>
  </si>
  <si>
    <t>CHINCHES</t>
  </si>
  <si>
    <t>21100033-0014</t>
  </si>
  <si>
    <t>CINTA DIUREX 18 X 65</t>
  </si>
  <si>
    <t>21100033-0029</t>
  </si>
  <si>
    <t>CINTA MAGICA 24 X 65</t>
  </si>
  <si>
    <t>21101001-0120</t>
  </si>
  <si>
    <t>DEDAL DE HULE N 12</t>
  </si>
  <si>
    <t>21100025-0015</t>
  </si>
  <si>
    <t>PAPEL OPALINA T/CARTA</t>
  </si>
  <si>
    <t>21100134-0003</t>
  </si>
  <si>
    <t>GUIA ALFABETICA T/CARTA</t>
  </si>
  <si>
    <t>21100105-0001</t>
  </si>
  <si>
    <t>PORTAMINAS y/o LAPICERO (VARIOS)</t>
  </si>
  <si>
    <t>21101001-0124</t>
  </si>
  <si>
    <t>LAPIZ DE COLOR VERITHIN ROJO</t>
  </si>
  <si>
    <t>21100081-0009</t>
  </si>
  <si>
    <t>BLOCK DE NOTAS POST-IT COLOR</t>
  </si>
  <si>
    <t>21100092-0005</t>
  </si>
  <si>
    <t>PEGAMENTO BLANCO 850   30 gr.</t>
  </si>
  <si>
    <t>PLATO DESECHABLE</t>
  </si>
  <si>
    <t>21101001-0056</t>
  </si>
  <si>
    <t>POSTE DE ALUMINIO 1"</t>
  </si>
  <si>
    <t>21100110-0006</t>
  </si>
  <si>
    <t>POSTE DE ALUMINIO DE 2"</t>
  </si>
  <si>
    <t>21101001-0052</t>
  </si>
  <si>
    <t>PROTECTOR DE HOJAS T/C</t>
  </si>
  <si>
    <t>21100103-0001</t>
  </si>
  <si>
    <t>REVISTERO DE ACRILICO</t>
  </si>
  <si>
    <t>21100083-0008</t>
  </si>
  <si>
    <t>SERVILLETAS DESECHABLES 250 PiezaS</t>
  </si>
  <si>
    <t>21100127-0004</t>
  </si>
  <si>
    <t>TIJERA DEL  # 7</t>
  </si>
  <si>
    <t>21100132-0007</t>
  </si>
  <si>
    <t>VASO THERMICO DESECHABLE</t>
  </si>
  <si>
    <t>21400004-0005</t>
  </si>
  <si>
    <t>21400004-0011</t>
  </si>
  <si>
    <t>DISCO COMPACTO DVD GRABABLE</t>
  </si>
  <si>
    <t>21401001-0013</t>
  </si>
  <si>
    <t>TONER HP</t>
  </si>
  <si>
    <t>Material de apoyo informativo</t>
  </si>
  <si>
    <t>21501001-0002</t>
  </si>
  <si>
    <t>SUSCRIPCIONES DE PERIODICOS Y/O REVISTAS</t>
  </si>
  <si>
    <t>TOALLA DE MICROFIBRA</t>
  </si>
  <si>
    <t>21600010-0001</t>
  </si>
  <si>
    <t>AJAX AMONIA</t>
  </si>
  <si>
    <t>DETERGENTE EN POLVO</t>
  </si>
  <si>
    <t>21601001-0014</t>
  </si>
  <si>
    <t>Productos alimenticios para el personal que realiza labores de campo o de supervisión</t>
  </si>
  <si>
    <t>22104001-0075</t>
  </si>
  <si>
    <t>24600010-0007</t>
  </si>
  <si>
    <t>EXTENSION DE CORRIENTE PARA USO RUDO</t>
  </si>
  <si>
    <t>Otros materiales y artículos de construcción y reparación</t>
  </si>
  <si>
    <t>24901001-0011</t>
  </si>
  <si>
    <t>PINTURA VINIL ACRILICA</t>
  </si>
  <si>
    <t>Herramientas menores</t>
  </si>
  <si>
    <t>29101001-0072</t>
  </si>
  <si>
    <t>ESCALERA DE ALUMINIO</t>
  </si>
  <si>
    <t>Refacciones y accesorios menores de mobiliario y equipo de administración, educacional y recreativo</t>
  </si>
  <si>
    <t>29301001-0008</t>
  </si>
  <si>
    <t>SILLON EJECUTIVO CON RODAJAS</t>
  </si>
  <si>
    <t>Refacciones y accesorios para equipo de cómputo y telecomunicaciones.</t>
  </si>
  <si>
    <t>29401001-0142</t>
  </si>
  <si>
    <t>DISCO DURO EXTERNO 4 Tb</t>
  </si>
  <si>
    <t>29600027-0013</t>
  </si>
  <si>
    <t>LLANTA 225/75 R15</t>
  </si>
  <si>
    <t>Servicios de telecomunicaciones</t>
  </si>
  <si>
    <t>SERVICIO DE TV POR CABLE</t>
  </si>
  <si>
    <t>Servicio postal</t>
  </si>
  <si>
    <t>SERVICIO DE MENSAJERIA A DIFERENTES PARTES DEL PAIS</t>
  </si>
  <si>
    <t>Otros servicios comerciales</t>
  </si>
  <si>
    <t>SERVICIO DE IMPRESIÓN, FOTOCOPIADO, ENGARGOLADO</t>
  </si>
  <si>
    <t>Impresión y elaboración de material informativo derivado de la operación y administración de las Unidades Responsables</t>
  </si>
  <si>
    <t>IMPRESIÓN DE LONAS CON INFORMACIÓN DEL INSTITUTO</t>
  </si>
  <si>
    <t>Subcontratación de servicios con terceros</t>
  </si>
  <si>
    <t>COMISIONES POR ADQUISICIÓN DE COMBUSTIBLE</t>
  </si>
  <si>
    <t>Servicios bancarios y financieros</t>
  </si>
  <si>
    <t>AVALUO DE BIENES MUEBLES PROPUESTOS EN LA DESINCORPORACIÓN</t>
  </si>
  <si>
    <t>Fletes y maniobras</t>
  </si>
  <si>
    <t>MANIOBRAS CON MOTIVO DE LIBERACION DE ESPACIOS</t>
  </si>
  <si>
    <t>REPARACION DE FILTRACION EN EL ESTACIONAMIENTO DEL EDIFICIO DE LA JUNTA LOCAL EJECUTIVA</t>
  </si>
  <si>
    <t>Mantenimiento y conservación de mobiliario y equipo de administración</t>
  </si>
  <si>
    <t>REPARACION , TAPIZADO DE SILLONES DE LA JUNTA LOCAL EJECUTIVA</t>
  </si>
  <si>
    <t>MANTENMIENTO PREVENTIVO Y CORRECTIVO AL PARQUE VEHICULAR PROPIO DEL INSTITUTO</t>
  </si>
  <si>
    <t>Pasajes terrestres nacionales para labores en campo y de supervisión</t>
  </si>
  <si>
    <t>PASAJES PARA FUNCIONARIOS QUE REALIZAN LABORES EN CAMPO</t>
  </si>
  <si>
    <t>VIATICOS NACIONALES PARA SERVIDORES PUBLICOS EN FUNCIONES OFICIALES</t>
  </si>
  <si>
    <t>Gastos para alimentación de servidores públicos de mando</t>
  </si>
  <si>
    <t>GASTOS PARA ALIMENTACIÓN PARA SERVIDORES PÚBLICOS DE MANDO</t>
  </si>
  <si>
    <t>REFRENDO EN EL PARQUE VEHICULAR</t>
  </si>
  <si>
    <t>PEAJES POR EL USO DE AUTOPISTA</t>
  </si>
  <si>
    <t>Cámaras fotográficas y de video</t>
  </si>
  <si>
    <t>52300013-0006</t>
  </si>
  <si>
    <t>CAMARA FOTOGRAFICA P/VIDEO C/ACCESORIOS</t>
  </si>
  <si>
    <t>ARRENDAMIENTO DE EQUIPO DE FOTOCOPIADO PARA LA JUNTA LOCAL EJECUTIVA</t>
  </si>
  <si>
    <t>INVITACION A CUANDO MENOS 3 PERSONAS</t>
  </si>
  <si>
    <t>SERVICIO TELEFÓNICO DE LA JUNTA LOCAL EJECUTIVA.</t>
  </si>
  <si>
    <t xml:space="preserve"> Arrendamiento de edificios y locales</t>
  </si>
  <si>
    <t>ARRENDAMIENTO DE LA BODEGA EMPLEADA PARA EL RESGUARDO DEL ARCHIVO INSTITUCIONAL</t>
  </si>
  <si>
    <t>INE/ARREND/JLE-MOR/01/2024</t>
  </si>
  <si>
    <t>SERVICIO DE VIGILANCIA EN LAS INSTALACIONES QUE OCUPAN LAS OFICINAS DE LA JUNTA LOCAL EJECUTIVA</t>
  </si>
  <si>
    <t>MANTENIMIENTO A LA TRITURADORA, MOBILIARIO Y EQUIPO DE ADMINISTRACIÓN DE LA JUNTA LOCAL EJECUTIVA.</t>
  </si>
  <si>
    <t>MODERNIZACIÓN TECNOLÓGICA EN LOS COMPONENTES ELÉCTRICOS-ELECTRÓNICOS DEL ELEVADOR</t>
  </si>
  <si>
    <t>SERVICIO DE LIMPIEZA EN EL EDIFICIO QUE OCUPAN LAS OFICINAS DE LA JUNTA LOCAL EJECUTIVA</t>
  </si>
  <si>
    <t>DEZASOLVE DE LA FOSA SEPTICA DE LA JUNTA LOCAL EJECUTIVA</t>
  </si>
  <si>
    <t>FUMIGACION EN EL EDIFICO QUE OCUPAN LAS OFICINAS DE LA JUNTA LOCAL EJECUTIVA.</t>
  </si>
  <si>
    <t>27100002-0001</t>
  </si>
  <si>
    <t>BLUSA</t>
  </si>
  <si>
    <t>Gastos para operativos y trabajos de campo en áreas rurales</t>
  </si>
  <si>
    <t>GASTOS OPERATIVOS Y TRABAJOS DE CAMPO EN ÁREAS RURALES</t>
  </si>
  <si>
    <t>27101001-0011</t>
  </si>
  <si>
    <t>CAMISA CASUAL MANGA LARGA</t>
  </si>
  <si>
    <t>27101001-0009</t>
  </si>
  <si>
    <t>BLUSA CASUAL MANGA LARGA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</si>
</sst>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_-* #,##0_-;\-* #,##0_-;_-* &quot;-&quot;??_-;_-@_-"/>
    <numFmt numFmtId="165" formatCode="000"/>
    <numFmt numFmtId="166" formatCode="#,##0_ ;[Red]\-#,##0\ "/>
  </numFmts>
  <fonts count="33"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10"/>
      <color rgb="FF000000"/>
      <name val="Calibri"/>
      <family val="2"/>
      <scheme val="minor"/>
    </font>
    <font>
      <sz val="8"/>
      <name val="Arial"/>
      <family val="2"/>
    </font>
    <font>
      <sz val="8"/>
      <color theme="1"/>
      <name val="Arial"/>
      <family val="2"/>
    </font>
    <font>
      <sz val="10"/>
      <color rgb="FF000000"/>
      <name val="Calibri"/>
      <family val="2"/>
    </font>
    <font>
      <sz val="10"/>
      <color rgb="FF444444"/>
      <name val="Calibri"/>
      <family val="2"/>
      <scheme val="minor"/>
    </font>
    <font>
      <sz val="9"/>
      <color theme="1"/>
      <name val="Calibri"/>
      <family val="2"/>
      <scheme val="minor"/>
    </font>
    <font>
      <sz val="10"/>
      <color rgb="FF000000"/>
      <name val="Arial Narrow"/>
      <family val="2"/>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9">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4" fillId="0" borderId="0"/>
    <xf numFmtId="0" fontId="27" fillId="0" borderId="0"/>
  </cellStyleXfs>
  <cellXfs count="186">
    <xf numFmtId="0" fontId="0" fillId="0" borderId="0" xfId="0"/>
    <xf numFmtId="0" fontId="2" fillId="0" borderId="0" xfId="4"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2" fillId="0" borderId="0" xfId="6" applyAlignment="1">
      <alignment horizontal="left" wrapText="1"/>
    </xf>
    <xf numFmtId="0" fontId="2" fillId="0" borderId="0" xfId="6" applyAlignment="1">
      <alignment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10" fillId="0" borderId="0" xfId="4" applyFont="1" applyAlignment="1">
      <alignment horizontal="center"/>
    </xf>
    <xf numFmtId="41" fontId="2" fillId="0" borderId="0" xfId="4" applyNumberFormat="1"/>
    <xf numFmtId="3" fontId="8" fillId="0" borderId="0" xfId="5" applyNumberFormat="1" applyFont="1" applyAlignment="1">
      <alignment horizontal="left"/>
    </xf>
    <xf numFmtId="0" fontId="10" fillId="0" borderId="0" xfId="4" applyFont="1"/>
    <xf numFmtId="1" fontId="1" fillId="3" borderId="5" xfId="2" applyNumberFormat="1" applyFont="1" applyFill="1" applyBorder="1" applyAlignment="1">
      <alignment horizontal="center" vertical="center" wrapText="1"/>
    </xf>
    <xf numFmtId="3" fontId="1" fillId="3" borderId="5" xfId="2" applyNumberFormat="1" applyFont="1" applyFill="1" applyBorder="1" applyAlignment="1">
      <alignment horizontal="center" vertical="center" wrapText="1"/>
    </xf>
    <xf numFmtId="4" fontId="2" fillId="0" borderId="0" xfId="6" applyNumberFormat="1"/>
    <xf numFmtId="3" fontId="1" fillId="3" borderId="0" xfId="2" applyNumberFormat="1" applyFont="1" applyFill="1" applyAlignment="1">
      <alignment horizontal="center" vertical="center" wrapText="1"/>
    </xf>
    <xf numFmtId="43" fontId="2" fillId="0" borderId="0" xfId="6" applyNumberFormat="1"/>
    <xf numFmtId="41" fontId="1" fillId="2" borderId="0" xfId="1" applyNumberFormat="1" applyFont="1" applyFill="1" applyAlignment="1"/>
    <xf numFmtId="3" fontId="1" fillId="3" borderId="5" xfId="3" applyNumberFormat="1" applyFont="1" applyFill="1" applyBorder="1" applyAlignment="1">
      <alignment horizontal="center" vertical="center" wrapText="1"/>
    </xf>
    <xf numFmtId="41" fontId="2" fillId="0" borderId="0" xfId="6" applyNumberFormat="1"/>
    <xf numFmtId="0" fontId="0" fillId="0" borderId="1" xfId="0" applyFill="1" applyBorder="1" applyAlignment="1">
      <alignment vertical="center"/>
    </xf>
    <xf numFmtId="0" fontId="5" fillId="0" borderId="2" xfId="4" applyFont="1" applyFill="1" applyBorder="1" applyAlignment="1">
      <alignment horizontal="center" vertical="center" wrapText="1"/>
    </xf>
    <xf numFmtId="49" fontId="6" fillId="0" borderId="1" xfId="4" applyNumberFormat="1" applyFont="1" applyFill="1" applyBorder="1" applyAlignment="1">
      <alignment horizontal="center" vertical="center" wrapText="1"/>
    </xf>
    <xf numFmtId="0" fontId="6" fillId="0" borderId="1" xfId="4" applyFont="1" applyFill="1" applyBorder="1" applyAlignment="1">
      <alignment horizontal="center" vertical="center" wrapText="1"/>
    </xf>
    <xf numFmtId="1" fontId="7" fillId="0" borderId="1" xfId="2" applyNumberFormat="1" applyFont="1" applyFill="1" applyBorder="1" applyAlignment="1">
      <alignment horizontal="left" vertical="center" wrapText="1"/>
    </xf>
    <xf numFmtId="0" fontId="27" fillId="0" borderId="1" xfId="8" applyFill="1" applyBorder="1" applyAlignment="1">
      <alignment horizontal="justify" vertical="top"/>
    </xf>
    <xf numFmtId="0" fontId="0" fillId="0" borderId="1" xfId="0" applyFill="1" applyBorder="1"/>
    <xf numFmtId="0" fontId="4" fillId="0" borderId="1" xfId="7" applyFill="1" applyBorder="1"/>
    <xf numFmtId="3" fontId="6" fillId="0" borderId="7" xfId="4" applyNumberFormat="1" applyFont="1" applyFill="1" applyBorder="1" applyAlignment="1">
      <alignment vertical="center" wrapText="1"/>
    </xf>
    <xf numFmtId="3" fontId="6" fillId="0" borderId="2" xfId="4" applyNumberFormat="1" applyFont="1" applyFill="1" applyBorder="1" applyAlignment="1">
      <alignment vertical="center" wrapText="1"/>
    </xf>
    <xf numFmtId="0" fontId="5" fillId="0" borderId="1" xfId="0" applyFont="1" applyFill="1" applyBorder="1" applyAlignment="1">
      <alignment horizontal="right" vertical="center" wrapText="1"/>
    </xf>
    <xf numFmtId="3" fontId="6" fillId="0" borderId="1" xfId="4" applyNumberFormat="1" applyFont="1" applyFill="1" applyBorder="1" applyAlignment="1">
      <alignment vertical="center" wrapText="1"/>
    </xf>
    <xf numFmtId="4" fontId="6" fillId="0" borderId="1" xfId="4" applyNumberFormat="1" applyFont="1" applyFill="1" applyBorder="1" applyAlignment="1">
      <alignment vertical="center" wrapText="1"/>
    </xf>
    <xf numFmtId="0" fontId="26" fillId="0" borderId="1" xfId="0" applyFont="1" applyFill="1" applyBorder="1" applyAlignment="1">
      <alignment vertical="center" wrapText="1"/>
    </xf>
    <xf numFmtId="4" fontId="6" fillId="0" borderId="1" xfId="4" applyNumberFormat="1" applyFont="1" applyFill="1" applyBorder="1" applyAlignment="1">
      <alignment horizontal="right" vertical="center"/>
    </xf>
    <xf numFmtId="0" fontId="7" fillId="0" borderId="0" xfId="4" applyFont="1" applyFill="1" applyAlignment="1">
      <alignment horizontal="center" vertical="center" wrapText="1"/>
    </xf>
    <xf numFmtId="4" fontId="7" fillId="0" borderId="0" xfId="4" applyNumberFormat="1" applyFont="1" applyFill="1" applyAlignment="1">
      <alignment horizontal="center" vertical="center" wrapText="1"/>
    </xf>
    <xf numFmtId="1" fontId="7" fillId="0" borderId="2" xfId="2" applyNumberFormat="1" applyFont="1" applyFill="1" applyBorder="1" applyAlignment="1">
      <alignment horizontal="left" vertical="center" wrapText="1"/>
    </xf>
    <xf numFmtId="16" fontId="5" fillId="0" borderId="1" xfId="0" applyNumberFormat="1" applyFont="1" applyFill="1" applyBorder="1" applyAlignment="1">
      <alignment horizontal="right" vertical="center" wrapText="1"/>
    </xf>
    <xf numFmtId="0" fontId="5" fillId="0" borderId="1" xfId="0" applyFont="1" applyBorder="1"/>
    <xf numFmtId="0" fontId="5" fillId="0" borderId="1" xfId="0" quotePrefix="1" applyFont="1" applyBorder="1" applyAlignment="1">
      <alignment horizontal="center"/>
    </xf>
    <xf numFmtId="0" fontId="7" fillId="0" borderId="1" xfId="0" applyFont="1" applyBorder="1" applyAlignment="1">
      <alignment horizontal="left" vertical="center" wrapText="1"/>
    </xf>
    <xf numFmtId="0" fontId="5" fillId="0" borderId="1" xfId="0" applyFont="1" applyBorder="1" applyAlignment="1">
      <alignment horizontal="center"/>
    </xf>
    <xf numFmtId="0" fontId="5" fillId="5" borderId="1" xfId="0" quotePrefix="1" applyFont="1" applyFill="1" applyBorder="1" applyAlignment="1">
      <alignment horizontal="center"/>
    </xf>
    <xf numFmtId="3" fontId="5" fillId="0" borderId="1" xfId="0" applyNumberFormat="1" applyFont="1" applyBorder="1" applyAlignment="1">
      <alignment horizontal="right"/>
    </xf>
    <xf numFmtId="3" fontId="5" fillId="0" borderId="1" xfId="0" applyNumberFormat="1" applyFont="1" applyBorder="1"/>
    <xf numFmtId="0" fontId="29" fillId="0" borderId="0" xfId="4" applyFont="1" applyAlignment="1">
      <alignment horizontal="center" vertical="center" wrapText="1"/>
    </xf>
    <xf numFmtId="0" fontId="29" fillId="0" borderId="0" xfId="0" applyFont="1"/>
    <xf numFmtId="0" fontId="5" fillId="5" borderId="1" xfId="0" applyFont="1" applyFill="1" applyBorder="1" applyAlignment="1">
      <alignment horizontal="center"/>
    </xf>
    <xf numFmtId="0" fontId="7" fillId="0" borderId="1" xfId="0" applyFont="1" applyBorder="1"/>
    <xf numFmtId="0" fontId="7" fillId="0" borderId="1" xfId="8" quotePrefix="1" applyFont="1" applyBorder="1" applyAlignment="1">
      <alignment horizontal="left"/>
    </xf>
    <xf numFmtId="0" fontId="7" fillId="0" borderId="1" xfId="0" applyFont="1" applyBorder="1" applyAlignment="1">
      <alignment horizontal="left"/>
    </xf>
    <xf numFmtId="0" fontId="7" fillId="0" borderId="1" xfId="0" applyFont="1" applyBorder="1" applyAlignment="1">
      <alignment horizontal="center" wrapText="1"/>
    </xf>
    <xf numFmtId="49" fontId="5" fillId="0" borderId="1" xfId="0" applyNumberFormat="1" applyFont="1" applyBorder="1" applyAlignment="1">
      <alignment horizontal="center"/>
    </xf>
    <xf numFmtId="0" fontId="7" fillId="0" borderId="1" xfId="8" applyFont="1" applyBorder="1" applyAlignment="1" applyProtection="1">
      <alignment horizontal="center"/>
      <protection locked="0"/>
    </xf>
    <xf numFmtId="0" fontId="7" fillId="0" borderId="1" xfId="0" applyFont="1" applyBorder="1" applyAlignment="1">
      <alignment horizontal="center"/>
    </xf>
    <xf numFmtId="0" fontId="5" fillId="0" borderId="1" xfId="0" applyFont="1" applyBorder="1" applyAlignment="1">
      <alignment wrapText="1"/>
    </xf>
    <xf numFmtId="1" fontId="7" fillId="0" borderId="1" xfId="2" applyNumberFormat="1" applyFont="1" applyBorder="1" applyAlignment="1">
      <alignment horizontal="center" wrapText="1"/>
    </xf>
    <xf numFmtId="0" fontId="7" fillId="0" borderId="1" xfId="4" applyFont="1" applyBorder="1" applyAlignment="1">
      <alignment horizontal="center" wrapText="1"/>
    </xf>
    <xf numFmtId="43" fontId="7" fillId="0" borderId="1" xfId="2" applyNumberFormat="1" applyFont="1" applyBorder="1" applyAlignment="1">
      <alignment horizontal="left" wrapText="1"/>
    </xf>
    <xf numFmtId="3" fontId="7" fillId="0" borderId="1" xfId="4" applyNumberFormat="1" applyFont="1" applyBorder="1" applyAlignment="1">
      <alignment horizontal="center" wrapText="1"/>
    </xf>
    <xf numFmtId="43" fontId="7" fillId="0" borderId="1" xfId="3" applyNumberFormat="1" applyFont="1" applyFill="1" applyBorder="1" applyAlignment="1">
      <alignment horizontal="center" wrapText="1"/>
    </xf>
    <xf numFmtId="43" fontId="5" fillId="0" borderId="1" xfId="4" applyNumberFormat="1" applyFont="1" applyBorder="1" applyAlignment="1">
      <alignment horizontal="left"/>
    </xf>
    <xf numFmtId="0" fontId="7" fillId="0" borderId="0" xfId="4" applyFont="1" applyAlignment="1">
      <alignment horizontal="center" wrapText="1"/>
    </xf>
    <xf numFmtId="49" fontId="7" fillId="0" borderId="1" xfId="0" applyNumberFormat="1" applyFont="1" applyBorder="1" applyAlignment="1">
      <alignment horizontal="center" wrapText="1"/>
    </xf>
    <xf numFmtId="49" fontId="7" fillId="0" borderId="1" xfId="0" quotePrefix="1" applyNumberFormat="1" applyFont="1" applyBorder="1" applyAlignment="1">
      <alignment horizontal="center" wrapText="1"/>
    </xf>
    <xf numFmtId="0" fontId="7" fillId="0" borderId="1" xfId="0" applyFont="1" applyBorder="1" applyAlignment="1">
      <alignment wrapText="1"/>
    </xf>
    <xf numFmtId="1" fontId="7" fillId="0" borderId="1" xfId="0" applyNumberFormat="1" applyFont="1" applyBorder="1" applyAlignment="1">
      <alignment horizontal="center"/>
    </xf>
    <xf numFmtId="164" fontId="7" fillId="0" borderId="1" xfId="3" applyNumberFormat="1" applyFont="1" applyFill="1" applyBorder="1" applyAlignment="1">
      <alignment horizontal="center" wrapText="1"/>
    </xf>
    <xf numFmtId="0" fontId="7" fillId="0" borderId="1" xfId="2" applyFont="1" applyBorder="1" applyAlignment="1">
      <alignment horizontal="center" wrapText="1"/>
    </xf>
    <xf numFmtId="0" fontId="7" fillId="0" borderId="1" xfId="2" quotePrefix="1" applyFont="1" applyBorder="1" applyAlignment="1">
      <alignment horizontal="center" wrapText="1"/>
    </xf>
    <xf numFmtId="0" fontId="7" fillId="0" borderId="1" xfId="8" applyFont="1" applyBorder="1" applyAlignment="1">
      <alignment wrapText="1"/>
    </xf>
    <xf numFmtId="0" fontId="7" fillId="0" borderId="1" xfId="8" applyFont="1" applyBorder="1" applyAlignment="1">
      <alignment horizontal="center"/>
    </xf>
    <xf numFmtId="3" fontId="6" fillId="0" borderId="1" xfId="4" applyNumberFormat="1" applyFont="1" applyBorder="1" applyAlignment="1">
      <alignment horizontal="center" wrapText="1"/>
    </xf>
    <xf numFmtId="1" fontId="7" fillId="0" borderId="1" xfId="4" applyNumberFormat="1" applyFont="1" applyBorder="1" applyAlignment="1">
      <alignment wrapText="1"/>
    </xf>
    <xf numFmtId="0" fontId="7" fillId="0" borderId="1" xfId="4" applyFont="1" applyBorder="1" applyAlignment="1">
      <alignment wrapText="1"/>
    </xf>
    <xf numFmtId="0" fontId="5" fillId="0" borderId="1" xfId="0" applyFont="1" applyBorder="1" applyAlignment="1">
      <alignment horizontal="center" wrapText="1"/>
    </xf>
    <xf numFmtId="1" fontId="7" fillId="0" borderId="1" xfId="8" applyNumberFormat="1" applyFont="1" applyBorder="1" applyAlignment="1">
      <alignment horizontal="center"/>
    </xf>
    <xf numFmtId="49" fontId="7" fillId="0" borderId="1" xfId="2" quotePrefix="1" applyNumberFormat="1" applyFont="1" applyBorder="1" applyAlignment="1">
      <alignment horizontal="center" wrapText="1"/>
    </xf>
    <xf numFmtId="3" fontId="7" fillId="0" borderId="1" xfId="3" applyNumberFormat="1" applyFont="1" applyFill="1" applyBorder="1" applyAlignment="1">
      <alignment horizontal="center" wrapText="1"/>
    </xf>
    <xf numFmtId="0" fontId="7" fillId="0" borderId="0" xfId="5" applyFont="1"/>
    <xf numFmtId="0" fontId="5" fillId="0" borderId="1" xfId="0" applyFont="1" applyBorder="1" applyAlignment="1">
      <alignment horizontal="left"/>
    </xf>
    <xf numFmtId="0" fontId="7" fillId="0" borderId="1" xfId="5" applyFont="1" applyBorder="1" applyAlignment="1">
      <alignment horizontal="center"/>
    </xf>
    <xf numFmtId="43" fontId="7" fillId="0" borderId="1" xfId="5" applyNumberFormat="1" applyFont="1" applyBorder="1" applyAlignment="1">
      <alignment horizontal="left"/>
    </xf>
    <xf numFmtId="0" fontId="7" fillId="0" borderId="0" xfId="5" applyFont="1" applyAlignment="1">
      <alignment horizontal="left"/>
    </xf>
    <xf numFmtId="43" fontId="5" fillId="0" borderId="1" xfId="0" applyNumberFormat="1" applyFont="1" applyBorder="1" applyAlignment="1">
      <alignment horizontal="left"/>
    </xf>
    <xf numFmtId="0" fontId="5" fillId="0" borderId="0" xfId="4" applyFont="1" applyAlignment="1">
      <alignment horizontal="left"/>
    </xf>
    <xf numFmtId="0" fontId="5" fillId="0" borderId="1" xfId="4" applyFont="1" applyBorder="1" applyAlignment="1">
      <alignment horizontal="center"/>
    </xf>
    <xf numFmtId="43" fontId="5" fillId="0" borderId="1" xfId="0" applyNumberFormat="1" applyFont="1" applyBorder="1"/>
    <xf numFmtId="43" fontId="5" fillId="0" borderId="1" xfId="4" applyNumberFormat="1" applyFont="1" applyBorder="1"/>
    <xf numFmtId="0" fontId="5" fillId="0" borderId="0" xfId="4" applyFont="1"/>
    <xf numFmtId="0" fontId="5" fillId="0" borderId="1" xfId="4" applyFont="1" applyBorder="1" applyAlignment="1">
      <alignment wrapText="1"/>
    </xf>
    <xf numFmtId="0" fontId="5" fillId="0" borderId="1" xfId="4" applyFont="1" applyBorder="1" applyAlignment="1">
      <alignment horizontal="center" wrapText="1"/>
    </xf>
    <xf numFmtId="0" fontId="5" fillId="0" borderId="1" xfId="0" applyFont="1" applyBorder="1" applyAlignment="1">
      <alignment horizontal="left"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3" fontId="6" fillId="0" borderId="1" xfId="4" applyNumberFormat="1" applyFont="1" applyBorder="1" applyAlignment="1">
      <alignment wrapText="1"/>
    </xf>
    <xf numFmtId="0" fontId="7" fillId="0" borderId="0" xfId="4" applyFont="1" applyAlignment="1">
      <alignment horizontal="center" vertical="center" wrapText="1"/>
    </xf>
    <xf numFmtId="1" fontId="6" fillId="0" borderId="1" xfId="4" applyNumberFormat="1" applyFont="1" applyBorder="1" applyAlignment="1">
      <alignment horizontal="left" vertical="center" wrapText="1"/>
    </xf>
    <xf numFmtId="3" fontId="7" fillId="0" borderId="1" xfId="2" applyNumberFormat="1" applyFont="1" applyBorder="1" applyAlignment="1">
      <alignment horizontal="center" wrapText="1"/>
    </xf>
    <xf numFmtId="0" fontId="5" fillId="0" borderId="1" xfId="0" applyFont="1" applyBorder="1" applyAlignment="1">
      <alignment horizontal="center" vertical="center" wrapText="1"/>
    </xf>
    <xf numFmtId="1" fontId="7" fillId="0" borderId="1" xfId="2" applyNumberFormat="1" applyFont="1" applyBorder="1" applyAlignment="1">
      <alignment horizontal="left" vertical="center" wrapText="1"/>
    </xf>
    <xf numFmtId="1" fontId="7" fillId="0" borderId="1" xfId="2" applyNumberFormat="1" applyFont="1" applyBorder="1" applyAlignment="1">
      <alignment horizontal="left" wrapText="1"/>
    </xf>
    <xf numFmtId="1" fontId="6" fillId="0" borderId="1" xfId="4" applyNumberFormat="1" applyFont="1" applyBorder="1" applyAlignment="1">
      <alignment horizontal="left" wrapText="1"/>
    </xf>
    <xf numFmtId="0" fontId="6" fillId="0" borderId="1" xfId="4" applyFont="1" applyBorder="1" applyAlignment="1">
      <alignment horizontal="center" wrapText="1"/>
    </xf>
    <xf numFmtId="0" fontId="26" fillId="0" borderId="1" xfId="0" applyFont="1" applyBorder="1" applyAlignment="1">
      <alignment horizontal="left" wrapText="1"/>
    </xf>
    <xf numFmtId="49" fontId="6" fillId="0" borderId="1" xfId="4" applyNumberFormat="1" applyFont="1" applyBorder="1" applyAlignment="1">
      <alignment horizontal="center" wrapText="1"/>
    </xf>
    <xf numFmtId="165" fontId="7" fillId="0" borderId="1" xfId="0" applyNumberFormat="1" applyFont="1" applyBorder="1" applyAlignment="1">
      <alignment horizontal="center" wrapText="1"/>
    </xf>
    <xf numFmtId="0" fontId="7" fillId="0" borderId="1" xfId="0" applyFont="1" applyBorder="1" applyAlignment="1">
      <alignment horizontal="center" shrinkToFit="1"/>
    </xf>
    <xf numFmtId="0" fontId="7" fillId="0" borderId="1" xfId="4" applyFont="1" applyBorder="1" applyAlignment="1">
      <alignment horizontal="center" vertical="center" wrapText="1"/>
    </xf>
    <xf numFmtId="0" fontId="7" fillId="0" borderId="1" xfId="0" applyFont="1" applyBorder="1" applyAlignment="1">
      <alignment shrinkToFit="1"/>
    </xf>
    <xf numFmtId="1" fontId="7" fillId="0" borderId="1" xfId="4" applyNumberFormat="1" applyFont="1" applyBorder="1" applyAlignment="1">
      <alignment horizontal="center" wrapText="1"/>
    </xf>
    <xf numFmtId="3" fontId="7" fillId="0" borderId="1" xfId="2" applyNumberFormat="1" applyFont="1" applyBorder="1" applyAlignment="1">
      <alignment horizontal="center" shrinkToFit="1"/>
    </xf>
    <xf numFmtId="3" fontId="7" fillId="0" borderId="1" xfId="4" applyNumberFormat="1" applyFont="1" applyBorder="1" applyAlignment="1">
      <alignment wrapText="1"/>
    </xf>
    <xf numFmtId="0" fontId="5" fillId="5" borderId="1" xfId="0" applyFont="1" applyFill="1" applyBorder="1" applyAlignment="1">
      <alignment horizontal="center" wrapText="1"/>
    </xf>
    <xf numFmtId="3" fontId="7" fillId="0" borderId="1" xfId="4" applyNumberFormat="1" applyFont="1" applyBorder="1" applyAlignment="1">
      <alignment horizontal="right" wrapText="1"/>
    </xf>
    <xf numFmtId="0" fontId="7" fillId="5" borderId="1" xfId="4" applyFont="1" applyFill="1" applyBorder="1" applyAlignment="1">
      <alignment horizontal="center" vertical="center" wrapText="1"/>
    </xf>
    <xf numFmtId="4" fontId="6" fillId="5" borderId="1" xfId="4" applyNumberFormat="1" applyFont="1" applyFill="1" applyBorder="1" applyAlignment="1">
      <alignment horizontal="left" vertical="center" wrapText="1"/>
    </xf>
    <xf numFmtId="0" fontId="4" fillId="5" borderId="1" xfId="7" applyFill="1" applyBorder="1" applyAlignment="1">
      <alignment wrapText="1"/>
    </xf>
    <xf numFmtId="3" fontId="6" fillId="5" borderId="1" xfId="4" applyNumberFormat="1" applyFont="1" applyFill="1" applyBorder="1" applyAlignment="1">
      <alignment vertical="center" wrapText="1"/>
    </xf>
    <xf numFmtId="1" fontId="7" fillId="5" borderId="1" xfId="2" applyNumberFormat="1" applyFont="1" applyFill="1" applyBorder="1" applyAlignment="1">
      <alignment horizontal="center" vertical="center" wrapText="1"/>
    </xf>
    <xf numFmtId="0" fontId="0" fillId="5" borderId="1" xfId="0" applyFill="1" applyBorder="1" applyAlignment="1">
      <alignment wrapText="1"/>
    </xf>
    <xf numFmtId="4" fontId="6" fillId="5" borderId="1" xfId="4" applyNumberFormat="1" applyFont="1" applyFill="1" applyBorder="1" applyAlignment="1">
      <alignment vertical="center" wrapText="1"/>
    </xf>
    <xf numFmtId="2" fontId="7" fillId="5" borderId="1" xfId="4" applyNumberFormat="1" applyFont="1" applyFill="1" applyBorder="1" applyAlignment="1">
      <alignment horizontal="center" vertical="center" wrapText="1"/>
    </xf>
    <xf numFmtId="3" fontId="6" fillId="0" borderId="1" xfId="4" applyNumberFormat="1" applyFont="1" applyBorder="1" applyAlignment="1">
      <alignment vertical="center" wrapText="1"/>
    </xf>
    <xf numFmtId="0" fontId="31" fillId="0" borderId="1" xfId="0" applyFont="1" applyBorder="1" applyAlignment="1">
      <alignment vertical="center"/>
    </xf>
    <xf numFmtId="0" fontId="2" fillId="0" borderId="0" xfId="6" applyAlignment="1">
      <alignment horizontal="left"/>
    </xf>
    <xf numFmtId="0" fontId="10" fillId="0" borderId="0" xfId="4" applyFont="1" applyAlignment="1">
      <alignment horizontal="left"/>
    </xf>
    <xf numFmtId="0" fontId="7" fillId="0" borderId="1" xfId="0" applyFont="1" applyBorder="1" applyAlignment="1">
      <alignment horizontal="left" vertical="center"/>
    </xf>
    <xf numFmtId="0" fontId="7" fillId="0" borderId="1" xfId="8" applyFont="1" applyBorder="1" applyAlignment="1" applyProtection="1">
      <alignment horizontal="left"/>
      <protection locked="0"/>
    </xf>
    <xf numFmtId="0" fontId="7" fillId="0" borderId="1" xfId="8" applyFont="1" applyBorder="1" applyAlignment="1">
      <alignment horizontal="left"/>
    </xf>
    <xf numFmtId="49" fontId="5" fillId="0" borderId="1" xfId="0" applyNumberFormat="1" applyFont="1" applyBorder="1" applyAlignment="1">
      <alignment horizontal="left"/>
    </xf>
    <xf numFmtId="1" fontId="5" fillId="0" borderId="1" xfId="4" applyNumberFormat="1" applyFont="1" applyBorder="1" applyAlignment="1">
      <alignment horizontal="left"/>
    </xf>
    <xf numFmtId="0" fontId="7" fillId="0" borderId="1" xfId="0" applyFont="1" applyBorder="1" applyAlignment="1">
      <alignment horizontal="left" wrapText="1"/>
    </xf>
    <xf numFmtId="0" fontId="7" fillId="5" borderId="1" xfId="4" applyFont="1" applyFill="1" applyBorder="1" applyAlignment="1">
      <alignment horizontal="left" vertical="center" wrapText="1"/>
    </xf>
    <xf numFmtId="1" fontId="8" fillId="0" borderId="0" xfId="5" applyNumberFormat="1" applyFont="1" applyAlignment="1">
      <alignment horizontal="left"/>
    </xf>
    <xf numFmtId="1" fontId="2" fillId="0" borderId="0" xfId="4" applyNumberFormat="1" applyAlignment="1">
      <alignment horizontal="left"/>
    </xf>
    <xf numFmtId="0" fontId="1" fillId="3" borderId="5" xfId="2" applyFont="1" applyFill="1" applyBorder="1" applyAlignment="1">
      <alignment horizontal="center" vertical="center" wrapText="1"/>
    </xf>
    <xf numFmtId="1" fontId="1" fillId="3" borderId="5" xfId="2" applyNumberFormat="1" applyFont="1" applyFill="1" applyBorder="1" applyAlignment="1">
      <alignment horizontal="left" vertical="center" wrapText="1"/>
    </xf>
    <xf numFmtId="0" fontId="5" fillId="0" borderId="1" xfId="4" applyFont="1" applyFill="1" applyBorder="1" applyAlignment="1">
      <alignment horizontal="center" vertical="center" wrapText="1"/>
    </xf>
    <xf numFmtId="0" fontId="31" fillId="0" borderId="1" xfId="4" applyFont="1" applyBorder="1" applyAlignment="1">
      <alignment horizontal="center" vertical="center" wrapText="1"/>
    </xf>
    <xf numFmtId="0" fontId="28" fillId="0" borderId="1" xfId="0" applyFont="1" applyFill="1" applyBorder="1"/>
    <xf numFmtId="49" fontId="6" fillId="0" borderId="1" xfId="4" applyNumberFormat="1" applyFont="1" applyFill="1" applyBorder="1" applyAlignment="1">
      <alignment vertical="center" wrapText="1"/>
    </xf>
    <xf numFmtId="3" fontId="6" fillId="0" borderId="1" xfId="4" applyNumberFormat="1" applyFont="1" applyFill="1" applyBorder="1" applyAlignment="1">
      <alignment horizontal="center" vertical="center" wrapText="1"/>
    </xf>
    <xf numFmtId="0" fontId="7" fillId="0" borderId="1" xfId="4" applyFont="1" applyBorder="1" applyAlignment="1">
      <alignment horizontal="left" vertical="center" wrapText="1"/>
    </xf>
    <xf numFmtId="0" fontId="30" fillId="0" borderId="1" xfId="0" applyFont="1" applyBorder="1" applyAlignment="1">
      <alignment horizontal="left"/>
    </xf>
    <xf numFmtId="0" fontId="26" fillId="0" borderId="1" xfId="0" applyFont="1" applyBorder="1" applyAlignment="1">
      <alignment horizontal="left" vertical="center" wrapText="1"/>
    </xf>
    <xf numFmtId="0" fontId="26" fillId="0" borderId="1" xfId="0" applyFont="1" applyBorder="1" applyAlignment="1">
      <alignment horizontal="center" wrapText="1"/>
    </xf>
    <xf numFmtId="0" fontId="26" fillId="0" borderId="1" xfId="0" applyFont="1" applyBorder="1" applyAlignment="1">
      <alignment wrapText="1"/>
    </xf>
    <xf numFmtId="0" fontId="5" fillId="5" borderId="1" xfId="4" applyFont="1" applyFill="1" applyBorder="1" applyAlignment="1">
      <alignment horizontal="center" wrapText="1"/>
    </xf>
    <xf numFmtId="0" fontId="5" fillId="0" borderId="1" xfId="0" applyFont="1" applyFill="1" applyBorder="1" applyAlignment="1">
      <alignment vertical="center"/>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xf numFmtId="0" fontId="32" fillId="0" borderId="1" xfId="0" applyFont="1" applyFill="1" applyBorder="1" applyAlignment="1">
      <alignment vertical="top" wrapText="1"/>
    </xf>
    <xf numFmtId="166" fontId="5" fillId="0" borderId="1" xfId="0" applyNumberFormat="1" applyFont="1" applyFill="1" applyBorder="1" applyAlignment="1">
      <alignment vertical="center" wrapText="1"/>
    </xf>
    <xf numFmtId="41" fontId="1" fillId="2" borderId="0" xfId="1" applyNumberFormat="1" applyFont="1" applyFill="1" applyAlignment="1">
      <alignment horizontal="center"/>
    </xf>
    <xf numFmtId="0" fontId="13" fillId="0" borderId="0" xfId="0" applyFont="1" applyAlignment="1">
      <alignment vertical="center" wrapText="1"/>
    </xf>
    <xf numFmtId="0" fontId="2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5" fillId="0" borderId="0" xfId="0" applyFont="1" applyAlignment="1">
      <alignment horizontal="center" vertical="center"/>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wrapText="1"/>
    </xf>
  </cellXfs>
  <cellStyles count="9">
    <cellStyle name="Millares 2" xfId="3" xr:uid="{00000000-0005-0000-0000-000000000000}"/>
    <cellStyle name="Moneda" xfId="1" builtinId="4"/>
    <cellStyle name="Normal" xfId="0" builtinId="0"/>
    <cellStyle name="Normal 2" xfId="7" xr:uid="{7D96E885-64E7-4BFB-9A96-EED75C583655}"/>
    <cellStyle name="Normal 2 2" xfId="4" xr:uid="{00000000-0005-0000-0000-000003000000}"/>
    <cellStyle name="Normal 4 2" xfId="5" xr:uid="{00000000-0005-0000-0000-000004000000}"/>
    <cellStyle name="Normal 5" xfId="6" xr:uid="{00000000-0005-0000-0000-000005000000}"/>
    <cellStyle name="Normal 8" xfId="2" xr:uid="{00000000-0005-0000-0000-000006000000}"/>
    <cellStyle name="Normal_FORMATO_JUSTIFICACION DE AP 2004" xfId="8" xr:uid="{3D97D596-7BB3-4791-A3F7-5D35FDE384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424180</xdr:colOff>
      <xdr:row>0</xdr:row>
      <xdr:rowOff>93134</xdr:rowOff>
    </xdr:from>
    <xdr:to>
      <xdr:col>4</xdr:col>
      <xdr:colOff>25400</xdr:colOff>
      <xdr:row>4</xdr:row>
      <xdr:rowOff>160866</xdr:rowOff>
    </xdr:to>
    <xdr:pic>
      <xdr:nvPicPr>
        <xdr:cNvPr id="2" name="Imagen 1">
          <a:extLst>
            <a:ext uri="{FF2B5EF4-FFF2-40B4-BE49-F238E27FC236}">
              <a16:creationId xmlns:a16="http://schemas.microsoft.com/office/drawing/2014/main" id="{59864DA2-D3A9-49F3-920D-70EDD1A619FF}"/>
            </a:ext>
          </a:extLst>
        </xdr:cNvPr>
        <xdr:cNvPicPr>
          <a:picLocks noChangeAspect="1"/>
        </xdr:cNvPicPr>
      </xdr:nvPicPr>
      <xdr:blipFill>
        <a:blip xmlns:r="http://schemas.openxmlformats.org/officeDocument/2006/relationships" r:embed="rId1"/>
        <a:stretch>
          <a:fillRect/>
        </a:stretch>
      </xdr:blipFill>
      <xdr:spPr>
        <a:xfrm>
          <a:off x="424180" y="93134"/>
          <a:ext cx="2674620" cy="10921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B26B1-AC5B-40E9-A7F9-C7E57D322600}">
  <dimension ref="A1:XEZ649"/>
  <sheetViews>
    <sheetView tabSelected="1" zoomScale="90" zoomScaleNormal="90" workbookViewId="0">
      <pane ySplit="10" topLeftCell="A11" activePane="bottomLeft" state="frozen"/>
      <selection pane="bottomLeft" activeCell="A11" sqref="A11"/>
    </sheetView>
  </sheetViews>
  <sheetFormatPr baseColWidth="10" defaultColWidth="11.5546875" defaultRowHeight="14.4" x14ac:dyDescent="0.3"/>
  <cols>
    <col min="1" max="1" width="16.6640625" style="6" customWidth="1"/>
    <col min="2" max="2" width="13.109375" style="6" customWidth="1"/>
    <col min="3" max="6" width="7.5546875" style="6" customWidth="1"/>
    <col min="7" max="7" width="9.5546875" style="6" customWidth="1"/>
    <col min="8" max="8" width="8.5546875" style="145" customWidth="1"/>
    <col min="9" max="9" width="27.6640625" style="6" customWidth="1"/>
    <col min="10" max="10" width="15.109375" style="6" customWidth="1"/>
    <col min="11" max="11" width="32.5546875" style="6" customWidth="1"/>
    <col min="12" max="12" width="14.6640625" style="6" customWidth="1"/>
    <col min="13" max="13" width="11.5546875" style="6" customWidth="1"/>
    <col min="14" max="15" width="9.5546875" style="6" customWidth="1"/>
    <col min="16" max="16" width="11.6640625" style="6" customWidth="1"/>
    <col min="17" max="17" width="12.6640625" style="6" customWidth="1"/>
    <col min="18" max="18" width="13.88671875" style="6" customWidth="1"/>
    <col min="19" max="30" width="12.5546875" style="6" customWidth="1"/>
    <col min="31" max="16384" width="11.5546875" style="6"/>
  </cols>
  <sheetData>
    <row r="1" spans="1:31" ht="22.2" x14ac:dyDescent="0.3">
      <c r="S1" s="7" t="s">
        <v>10</v>
      </c>
      <c r="T1" s="7"/>
      <c r="U1" s="7"/>
      <c r="V1" s="7"/>
      <c r="W1" s="7"/>
      <c r="X1" s="7"/>
      <c r="Y1" s="7"/>
      <c r="Z1" s="7"/>
      <c r="AA1" s="7"/>
      <c r="AB1" s="7"/>
      <c r="AC1" s="7"/>
      <c r="AD1" s="7"/>
    </row>
    <row r="2" spans="1:31" ht="22.2" x14ac:dyDescent="0.3">
      <c r="S2" s="7" t="s">
        <v>11</v>
      </c>
      <c r="T2" s="7"/>
      <c r="U2" s="7"/>
      <c r="V2" s="7"/>
      <c r="W2" s="7"/>
      <c r="X2" s="7"/>
      <c r="Y2" s="7"/>
      <c r="Z2" s="7"/>
      <c r="AA2" s="7"/>
      <c r="AB2" s="7"/>
      <c r="AC2" s="7"/>
      <c r="AD2" s="7"/>
    </row>
    <row r="3" spans="1:31" ht="22.2" x14ac:dyDescent="0.3">
      <c r="S3" s="7" t="s">
        <v>12</v>
      </c>
      <c r="T3" s="7"/>
      <c r="U3" s="7"/>
      <c r="V3" s="7"/>
      <c r="W3" s="7"/>
      <c r="X3" s="7"/>
      <c r="Y3" s="7"/>
      <c r="Z3" s="7"/>
      <c r="AA3" s="7"/>
      <c r="AB3" s="7"/>
      <c r="AC3" s="7"/>
      <c r="AD3" s="7"/>
    </row>
    <row r="7" spans="1:31" ht="25.8" x14ac:dyDescent="0.5">
      <c r="A7" s="30" t="s">
        <v>199</v>
      </c>
      <c r="B7" s="30"/>
      <c r="C7" s="30"/>
      <c r="D7" s="30"/>
      <c r="E7" s="30"/>
      <c r="F7" s="30"/>
      <c r="G7" s="30"/>
      <c r="H7" s="146"/>
      <c r="I7" s="30"/>
      <c r="J7" s="30"/>
      <c r="K7" s="30"/>
      <c r="L7" s="30"/>
      <c r="M7" s="30"/>
      <c r="N7" s="30"/>
      <c r="O7" s="30"/>
      <c r="P7" s="30"/>
      <c r="Q7" s="30"/>
      <c r="R7" s="30"/>
      <c r="S7" s="30"/>
      <c r="T7" s="30"/>
      <c r="U7" s="30"/>
      <c r="V7" s="30"/>
      <c r="W7" s="30"/>
      <c r="X7" s="30"/>
      <c r="Y7" s="30"/>
      <c r="Z7" s="30"/>
      <c r="AA7" s="30"/>
      <c r="AB7" s="30"/>
      <c r="AC7" s="30"/>
      <c r="AD7" s="30"/>
    </row>
    <row r="8" spans="1:31" ht="25.8" x14ac:dyDescent="0.5">
      <c r="A8" s="27"/>
      <c r="B8" s="27"/>
      <c r="C8" s="27"/>
      <c r="D8" s="27"/>
      <c r="E8" s="27"/>
      <c r="F8" s="27"/>
      <c r="G8" s="27"/>
      <c r="H8" s="146"/>
      <c r="I8" s="27"/>
      <c r="J8" s="27"/>
      <c r="K8" s="27"/>
      <c r="L8" s="27"/>
      <c r="M8" s="27"/>
      <c r="N8" s="27"/>
      <c r="O8" s="27"/>
      <c r="P8" s="27"/>
      <c r="Q8" s="27"/>
      <c r="R8" s="27"/>
      <c r="S8" s="27"/>
      <c r="T8" s="27"/>
      <c r="U8" s="27"/>
      <c r="V8" s="27"/>
      <c r="W8" s="27"/>
      <c r="X8" s="27"/>
      <c r="Y8" s="27"/>
      <c r="Z8" s="27"/>
      <c r="AA8" s="27"/>
      <c r="AB8" s="27"/>
      <c r="AC8" s="27"/>
      <c r="AD8" s="27"/>
    </row>
    <row r="10" spans="1:31" s="1" customFormat="1" ht="56.25" customHeight="1" x14ac:dyDescent="0.3">
      <c r="A10" s="156" t="s">
        <v>13</v>
      </c>
      <c r="B10" s="156" t="s">
        <v>14</v>
      </c>
      <c r="C10" s="156" t="s">
        <v>15</v>
      </c>
      <c r="D10" s="156" t="s">
        <v>3</v>
      </c>
      <c r="E10" s="156" t="s">
        <v>0</v>
      </c>
      <c r="F10" s="156" t="s">
        <v>4</v>
      </c>
      <c r="G10" s="156" t="s">
        <v>5</v>
      </c>
      <c r="H10" s="31" t="s">
        <v>6</v>
      </c>
      <c r="I10" s="157" t="s">
        <v>7</v>
      </c>
      <c r="J10" s="31" t="s">
        <v>9</v>
      </c>
      <c r="K10" s="31" t="s">
        <v>8</v>
      </c>
      <c r="L10" s="31" t="s">
        <v>16</v>
      </c>
      <c r="M10" s="31" t="s">
        <v>17</v>
      </c>
      <c r="N10" s="31" t="s">
        <v>18</v>
      </c>
      <c r="O10" s="34" t="s">
        <v>19</v>
      </c>
      <c r="P10" s="31" t="s">
        <v>20</v>
      </c>
      <c r="Q10" s="32" t="s">
        <v>21</v>
      </c>
      <c r="R10" s="37" t="s">
        <v>1</v>
      </c>
      <c r="S10" s="37" t="s">
        <v>2</v>
      </c>
      <c r="T10" s="37" t="s">
        <v>100</v>
      </c>
      <c r="U10" s="37" t="s">
        <v>101</v>
      </c>
      <c r="V10" s="37" t="s">
        <v>102</v>
      </c>
      <c r="W10" s="37" t="s">
        <v>103</v>
      </c>
      <c r="X10" s="37" t="s">
        <v>104</v>
      </c>
      <c r="Y10" s="37" t="s">
        <v>105</v>
      </c>
      <c r="Z10" s="37" t="s">
        <v>106</v>
      </c>
      <c r="AA10" s="37" t="s">
        <v>107</v>
      </c>
      <c r="AB10" s="37" t="s">
        <v>108</v>
      </c>
      <c r="AC10" s="37" t="s">
        <v>109</v>
      </c>
      <c r="AD10" s="37" t="s">
        <v>110</v>
      </c>
    </row>
    <row r="11" spans="1:31" s="54" customFormat="1" ht="27.6" x14ac:dyDescent="0.3">
      <c r="A11" s="169" t="s">
        <v>842</v>
      </c>
      <c r="B11" s="158" t="s">
        <v>843</v>
      </c>
      <c r="C11" s="158" t="s">
        <v>844</v>
      </c>
      <c r="D11" s="170" t="s">
        <v>61</v>
      </c>
      <c r="E11" s="170" t="s">
        <v>60</v>
      </c>
      <c r="F11" s="170" t="s">
        <v>61</v>
      </c>
      <c r="G11" s="170" t="s">
        <v>71</v>
      </c>
      <c r="H11" s="171">
        <v>21101</v>
      </c>
      <c r="I11" s="170" t="s">
        <v>319</v>
      </c>
      <c r="J11" s="172" t="s">
        <v>845</v>
      </c>
      <c r="K11" s="172" t="s">
        <v>846</v>
      </c>
      <c r="L11" s="50" t="s">
        <v>62</v>
      </c>
      <c r="M11" s="50" t="s">
        <v>62</v>
      </c>
      <c r="N11" s="172" t="s">
        <v>421</v>
      </c>
      <c r="O11" s="172">
        <v>2</v>
      </c>
      <c r="P11" s="170">
        <v>258</v>
      </c>
      <c r="Q11" s="52" t="s">
        <v>442</v>
      </c>
      <c r="R11" s="51">
        <f t="shared" ref="R11:R85" si="0">SUM(S11:AD11)</f>
        <v>516</v>
      </c>
      <c r="S11" s="172">
        <v>516</v>
      </c>
      <c r="T11" s="53"/>
      <c r="U11" s="53"/>
      <c r="V11" s="53"/>
      <c r="W11" s="172">
        <v>0</v>
      </c>
      <c r="X11" s="53"/>
      <c r="Y11" s="53"/>
      <c r="Z11" s="172">
        <v>0</v>
      </c>
      <c r="AA11" s="53"/>
      <c r="AB11" s="53"/>
      <c r="AC11" s="53"/>
      <c r="AD11" s="53"/>
      <c r="AE11" s="55"/>
    </row>
    <row r="12" spans="1:31" s="54" customFormat="1" ht="27.6" x14ac:dyDescent="0.3">
      <c r="A12" s="169" t="s">
        <v>842</v>
      </c>
      <c r="B12" s="158" t="s">
        <v>843</v>
      </c>
      <c r="C12" s="158" t="s">
        <v>844</v>
      </c>
      <c r="D12" s="170" t="s">
        <v>61</v>
      </c>
      <c r="E12" s="170" t="s">
        <v>60</v>
      </c>
      <c r="F12" s="170" t="s">
        <v>61</v>
      </c>
      <c r="G12" s="170" t="s">
        <v>71</v>
      </c>
      <c r="H12" s="171">
        <v>21101</v>
      </c>
      <c r="I12" s="170" t="s">
        <v>319</v>
      </c>
      <c r="J12" s="172" t="s">
        <v>847</v>
      </c>
      <c r="K12" s="172" t="s">
        <v>848</v>
      </c>
      <c r="L12" s="50" t="s">
        <v>62</v>
      </c>
      <c r="M12" s="50" t="s">
        <v>62</v>
      </c>
      <c r="N12" s="172" t="s">
        <v>421</v>
      </c>
      <c r="O12" s="172">
        <v>2</v>
      </c>
      <c r="P12" s="170">
        <v>249.04</v>
      </c>
      <c r="Q12" s="52" t="s">
        <v>442</v>
      </c>
      <c r="R12" s="51">
        <f t="shared" si="0"/>
        <v>498.08</v>
      </c>
      <c r="S12" s="172">
        <v>498.08</v>
      </c>
      <c r="T12" s="53"/>
      <c r="U12" s="53"/>
      <c r="V12" s="53"/>
      <c r="W12" s="172">
        <v>0</v>
      </c>
      <c r="X12" s="53"/>
      <c r="Y12" s="53"/>
      <c r="Z12" s="172">
        <v>0</v>
      </c>
      <c r="AA12" s="53"/>
      <c r="AB12" s="53"/>
      <c r="AC12" s="53"/>
      <c r="AD12" s="53"/>
      <c r="AE12" s="55"/>
    </row>
    <row r="13" spans="1:31" s="54" customFormat="1" ht="27.6" x14ac:dyDescent="0.3">
      <c r="A13" s="169" t="s">
        <v>842</v>
      </c>
      <c r="B13" s="158" t="s">
        <v>843</v>
      </c>
      <c r="C13" s="158" t="s">
        <v>844</v>
      </c>
      <c r="D13" s="170" t="s">
        <v>61</v>
      </c>
      <c r="E13" s="170" t="s">
        <v>60</v>
      </c>
      <c r="F13" s="170" t="s">
        <v>61</v>
      </c>
      <c r="G13" s="170" t="s">
        <v>71</v>
      </c>
      <c r="H13" s="171">
        <v>21101</v>
      </c>
      <c r="I13" s="170" t="s">
        <v>319</v>
      </c>
      <c r="J13" s="172" t="s">
        <v>471</v>
      </c>
      <c r="K13" s="172" t="s">
        <v>472</v>
      </c>
      <c r="L13" s="50" t="s">
        <v>62</v>
      </c>
      <c r="M13" s="50" t="s">
        <v>62</v>
      </c>
      <c r="N13" s="172" t="s">
        <v>421</v>
      </c>
      <c r="O13" s="172">
        <v>10</v>
      </c>
      <c r="P13" s="170">
        <v>5.36</v>
      </c>
      <c r="Q13" s="52" t="s">
        <v>442</v>
      </c>
      <c r="R13" s="51">
        <f t="shared" si="0"/>
        <v>53.6</v>
      </c>
      <c r="S13" s="172">
        <v>53.6</v>
      </c>
      <c r="T13" s="53"/>
      <c r="U13" s="53"/>
      <c r="V13" s="53"/>
      <c r="W13" s="172">
        <v>0</v>
      </c>
      <c r="X13" s="53"/>
      <c r="Y13" s="53"/>
      <c r="Z13" s="172">
        <v>0</v>
      </c>
      <c r="AA13" s="53"/>
      <c r="AB13" s="53"/>
      <c r="AC13" s="53"/>
      <c r="AD13" s="53"/>
      <c r="AE13" s="55"/>
    </row>
    <row r="14" spans="1:31" s="54" customFormat="1" ht="27.6" x14ac:dyDescent="0.3">
      <c r="A14" s="169" t="s">
        <v>842</v>
      </c>
      <c r="B14" s="158" t="s">
        <v>843</v>
      </c>
      <c r="C14" s="158" t="s">
        <v>844</v>
      </c>
      <c r="D14" s="170" t="s">
        <v>61</v>
      </c>
      <c r="E14" s="170" t="s">
        <v>60</v>
      </c>
      <c r="F14" s="170" t="s">
        <v>61</v>
      </c>
      <c r="G14" s="170" t="s">
        <v>71</v>
      </c>
      <c r="H14" s="171">
        <v>21101</v>
      </c>
      <c r="I14" s="170" t="s">
        <v>319</v>
      </c>
      <c r="J14" s="172" t="s">
        <v>849</v>
      </c>
      <c r="K14" s="172" t="s">
        <v>850</v>
      </c>
      <c r="L14" s="50" t="s">
        <v>62</v>
      </c>
      <c r="M14" s="50" t="s">
        <v>62</v>
      </c>
      <c r="N14" s="172" t="s">
        <v>421</v>
      </c>
      <c r="O14" s="172">
        <v>120</v>
      </c>
      <c r="P14" s="170">
        <v>32.700000000000003</v>
      </c>
      <c r="Q14" s="52" t="s">
        <v>442</v>
      </c>
      <c r="R14" s="51">
        <f t="shared" si="0"/>
        <v>3924</v>
      </c>
      <c r="S14" s="172">
        <v>1308</v>
      </c>
      <c r="T14" s="53"/>
      <c r="U14" s="53"/>
      <c r="V14" s="53"/>
      <c r="W14" s="172">
        <v>1308</v>
      </c>
      <c r="X14" s="53"/>
      <c r="Y14" s="53"/>
      <c r="Z14" s="172">
        <v>1308</v>
      </c>
      <c r="AA14" s="53"/>
      <c r="AB14" s="53"/>
      <c r="AC14" s="53"/>
      <c r="AD14" s="53"/>
      <c r="AE14" s="55"/>
    </row>
    <row r="15" spans="1:31" s="54" customFormat="1" ht="27.6" x14ac:dyDescent="0.3">
      <c r="A15" s="169" t="s">
        <v>842</v>
      </c>
      <c r="B15" s="158" t="s">
        <v>843</v>
      </c>
      <c r="C15" s="158" t="s">
        <v>844</v>
      </c>
      <c r="D15" s="170" t="s">
        <v>61</v>
      </c>
      <c r="E15" s="170" t="s">
        <v>60</v>
      </c>
      <c r="F15" s="170" t="s">
        <v>61</v>
      </c>
      <c r="G15" s="170" t="s">
        <v>71</v>
      </c>
      <c r="H15" s="171">
        <v>21101</v>
      </c>
      <c r="I15" s="170" t="s">
        <v>319</v>
      </c>
      <c r="J15" s="172" t="s">
        <v>674</v>
      </c>
      <c r="K15" s="172" t="s">
        <v>513</v>
      </c>
      <c r="L15" s="50" t="s">
        <v>62</v>
      </c>
      <c r="M15" s="50" t="s">
        <v>62</v>
      </c>
      <c r="N15" s="172" t="s">
        <v>421</v>
      </c>
      <c r="O15" s="172">
        <v>72</v>
      </c>
      <c r="P15" s="170">
        <v>4.67</v>
      </c>
      <c r="Q15" s="52" t="s">
        <v>442</v>
      </c>
      <c r="R15" s="51">
        <f t="shared" si="0"/>
        <v>336.24</v>
      </c>
      <c r="S15" s="172">
        <v>112.08</v>
      </c>
      <c r="T15" s="53"/>
      <c r="U15" s="53"/>
      <c r="V15" s="53"/>
      <c r="W15" s="172">
        <v>112.08</v>
      </c>
      <c r="X15" s="53"/>
      <c r="Y15" s="53"/>
      <c r="Z15" s="172">
        <v>112.08</v>
      </c>
      <c r="AA15" s="53"/>
      <c r="AB15" s="53"/>
      <c r="AC15" s="53"/>
      <c r="AD15" s="53"/>
      <c r="AE15" s="55"/>
    </row>
    <row r="16" spans="1:31" s="54" customFormat="1" ht="27.6" x14ac:dyDescent="0.3">
      <c r="A16" s="169" t="s">
        <v>842</v>
      </c>
      <c r="B16" s="158" t="s">
        <v>843</v>
      </c>
      <c r="C16" s="158" t="s">
        <v>844</v>
      </c>
      <c r="D16" s="170" t="s">
        <v>61</v>
      </c>
      <c r="E16" s="170" t="s">
        <v>60</v>
      </c>
      <c r="F16" s="170" t="s">
        <v>61</v>
      </c>
      <c r="G16" s="170" t="s">
        <v>71</v>
      </c>
      <c r="H16" s="171">
        <v>21101</v>
      </c>
      <c r="I16" s="170" t="s">
        <v>319</v>
      </c>
      <c r="J16" s="172" t="s">
        <v>851</v>
      </c>
      <c r="K16" s="172" t="s">
        <v>852</v>
      </c>
      <c r="L16" s="50" t="s">
        <v>62</v>
      </c>
      <c r="M16" s="50" t="s">
        <v>62</v>
      </c>
      <c r="N16" s="172" t="s">
        <v>421</v>
      </c>
      <c r="O16" s="172">
        <v>36</v>
      </c>
      <c r="P16" s="170">
        <v>4.92</v>
      </c>
      <c r="Q16" s="52" t="s">
        <v>442</v>
      </c>
      <c r="R16" s="51">
        <f t="shared" si="0"/>
        <v>177.12</v>
      </c>
      <c r="S16" s="172">
        <v>177.12</v>
      </c>
      <c r="T16" s="53"/>
      <c r="U16" s="53"/>
      <c r="V16" s="53"/>
      <c r="W16" s="172">
        <v>0</v>
      </c>
      <c r="X16" s="53"/>
      <c r="Y16" s="53"/>
      <c r="Z16" s="172">
        <v>0</v>
      </c>
      <c r="AA16" s="53"/>
      <c r="AB16" s="53"/>
      <c r="AC16" s="53"/>
      <c r="AD16" s="53"/>
      <c r="AE16" s="55"/>
    </row>
    <row r="17" spans="1:31" s="54" customFormat="1" ht="27.6" x14ac:dyDescent="0.3">
      <c r="A17" s="169" t="s">
        <v>842</v>
      </c>
      <c r="B17" s="158" t="s">
        <v>843</v>
      </c>
      <c r="C17" s="158" t="s">
        <v>844</v>
      </c>
      <c r="D17" s="170" t="s">
        <v>61</v>
      </c>
      <c r="E17" s="170" t="s">
        <v>60</v>
      </c>
      <c r="F17" s="170" t="s">
        <v>61</v>
      </c>
      <c r="G17" s="170" t="s">
        <v>71</v>
      </c>
      <c r="H17" s="171">
        <v>21101</v>
      </c>
      <c r="I17" s="170" t="s">
        <v>319</v>
      </c>
      <c r="J17" s="172" t="s">
        <v>853</v>
      </c>
      <c r="K17" s="172" t="s">
        <v>854</v>
      </c>
      <c r="L17" s="50" t="s">
        <v>62</v>
      </c>
      <c r="M17" s="50" t="s">
        <v>62</v>
      </c>
      <c r="N17" s="172" t="s">
        <v>421</v>
      </c>
      <c r="O17" s="172">
        <v>5</v>
      </c>
      <c r="P17" s="170">
        <v>110.4</v>
      </c>
      <c r="Q17" s="52" t="s">
        <v>442</v>
      </c>
      <c r="R17" s="51">
        <f t="shared" si="0"/>
        <v>552</v>
      </c>
      <c r="S17" s="172">
        <v>552</v>
      </c>
      <c r="T17" s="53"/>
      <c r="U17" s="53"/>
      <c r="V17" s="53"/>
      <c r="W17" s="172">
        <v>0</v>
      </c>
      <c r="X17" s="53"/>
      <c r="Y17" s="53"/>
      <c r="Z17" s="172">
        <v>0</v>
      </c>
      <c r="AA17" s="53"/>
      <c r="AB17" s="53"/>
      <c r="AC17" s="53"/>
      <c r="AD17" s="53"/>
      <c r="AE17" s="55"/>
    </row>
    <row r="18" spans="1:31" s="54" customFormat="1" ht="27.6" x14ac:dyDescent="0.3">
      <c r="A18" s="169" t="s">
        <v>842</v>
      </c>
      <c r="B18" s="158" t="s">
        <v>843</v>
      </c>
      <c r="C18" s="158" t="s">
        <v>844</v>
      </c>
      <c r="D18" s="170" t="s">
        <v>61</v>
      </c>
      <c r="E18" s="170" t="s">
        <v>60</v>
      </c>
      <c r="F18" s="170" t="s">
        <v>61</v>
      </c>
      <c r="G18" s="170" t="s">
        <v>71</v>
      </c>
      <c r="H18" s="171">
        <v>21101</v>
      </c>
      <c r="I18" s="170" t="s">
        <v>319</v>
      </c>
      <c r="J18" s="172" t="s">
        <v>855</v>
      </c>
      <c r="K18" s="172" t="s">
        <v>856</v>
      </c>
      <c r="L18" s="50" t="s">
        <v>62</v>
      </c>
      <c r="M18" s="50" t="s">
        <v>62</v>
      </c>
      <c r="N18" s="172" t="s">
        <v>117</v>
      </c>
      <c r="O18" s="172">
        <v>3</v>
      </c>
      <c r="P18" s="170">
        <v>36.1</v>
      </c>
      <c r="Q18" s="52" t="s">
        <v>442</v>
      </c>
      <c r="R18" s="51">
        <f t="shared" si="0"/>
        <v>108.3</v>
      </c>
      <c r="S18" s="172">
        <v>108.3</v>
      </c>
      <c r="T18" s="53"/>
      <c r="U18" s="53"/>
      <c r="V18" s="53"/>
      <c r="W18" s="172">
        <v>0</v>
      </c>
      <c r="X18" s="53"/>
      <c r="Y18" s="53"/>
      <c r="Z18" s="172">
        <v>0</v>
      </c>
      <c r="AA18" s="53"/>
      <c r="AB18" s="53"/>
      <c r="AC18" s="53"/>
      <c r="AD18" s="53"/>
      <c r="AE18" s="55"/>
    </row>
    <row r="19" spans="1:31" s="54" customFormat="1" ht="27.6" x14ac:dyDescent="0.3">
      <c r="A19" s="169" t="s">
        <v>842</v>
      </c>
      <c r="B19" s="158" t="s">
        <v>843</v>
      </c>
      <c r="C19" s="158" t="s">
        <v>844</v>
      </c>
      <c r="D19" s="170" t="s">
        <v>61</v>
      </c>
      <c r="E19" s="170" t="s">
        <v>60</v>
      </c>
      <c r="F19" s="170" t="s">
        <v>61</v>
      </c>
      <c r="G19" s="170" t="s">
        <v>71</v>
      </c>
      <c r="H19" s="171">
        <v>21101</v>
      </c>
      <c r="I19" s="170" t="s">
        <v>319</v>
      </c>
      <c r="J19" s="172" t="s">
        <v>857</v>
      </c>
      <c r="K19" s="172" t="s">
        <v>858</v>
      </c>
      <c r="L19" s="50" t="s">
        <v>62</v>
      </c>
      <c r="M19" s="50" t="s">
        <v>62</v>
      </c>
      <c r="N19" s="172" t="s">
        <v>421</v>
      </c>
      <c r="O19" s="172">
        <v>40</v>
      </c>
      <c r="P19" s="170">
        <v>21.13</v>
      </c>
      <c r="Q19" s="52" t="s">
        <v>442</v>
      </c>
      <c r="R19" s="51">
        <f t="shared" si="0"/>
        <v>845.2</v>
      </c>
      <c r="S19" s="172">
        <v>422.6</v>
      </c>
      <c r="T19" s="53"/>
      <c r="U19" s="53"/>
      <c r="V19" s="53"/>
      <c r="W19" s="172">
        <v>211.3</v>
      </c>
      <c r="X19" s="53"/>
      <c r="Y19" s="53"/>
      <c r="Z19" s="172">
        <v>211.3</v>
      </c>
      <c r="AA19" s="53"/>
      <c r="AB19" s="53"/>
      <c r="AC19" s="53"/>
      <c r="AD19" s="53"/>
      <c r="AE19" s="55"/>
    </row>
    <row r="20" spans="1:31" s="54" customFormat="1" ht="27.6" x14ac:dyDescent="0.3">
      <c r="A20" s="169" t="s">
        <v>842</v>
      </c>
      <c r="B20" s="158" t="s">
        <v>843</v>
      </c>
      <c r="C20" s="158" t="s">
        <v>844</v>
      </c>
      <c r="D20" s="170" t="s">
        <v>61</v>
      </c>
      <c r="E20" s="170" t="s">
        <v>60</v>
      </c>
      <c r="F20" s="170" t="s">
        <v>61</v>
      </c>
      <c r="G20" s="170" t="s">
        <v>71</v>
      </c>
      <c r="H20" s="171">
        <v>21101</v>
      </c>
      <c r="I20" s="170" t="s">
        <v>319</v>
      </c>
      <c r="J20" s="172" t="s">
        <v>859</v>
      </c>
      <c r="K20" s="172" t="s">
        <v>860</v>
      </c>
      <c r="L20" s="50" t="s">
        <v>62</v>
      </c>
      <c r="M20" s="50" t="s">
        <v>62</v>
      </c>
      <c r="N20" s="172" t="s">
        <v>421</v>
      </c>
      <c r="O20" s="172">
        <v>5</v>
      </c>
      <c r="P20" s="170">
        <v>191.38</v>
      </c>
      <c r="Q20" s="52" t="s">
        <v>442</v>
      </c>
      <c r="R20" s="51">
        <f t="shared" si="0"/>
        <v>956.9</v>
      </c>
      <c r="S20" s="172">
        <v>956.9</v>
      </c>
      <c r="T20" s="53"/>
      <c r="U20" s="53"/>
      <c r="V20" s="53"/>
      <c r="W20" s="172">
        <v>0</v>
      </c>
      <c r="X20" s="53"/>
      <c r="Y20" s="53"/>
      <c r="Z20" s="172">
        <v>0</v>
      </c>
      <c r="AA20" s="53"/>
      <c r="AB20" s="53"/>
      <c r="AC20" s="53"/>
      <c r="AD20" s="53"/>
      <c r="AE20" s="55"/>
    </row>
    <row r="21" spans="1:31" s="54" customFormat="1" ht="27.6" x14ac:dyDescent="0.3">
      <c r="A21" s="169" t="s">
        <v>842</v>
      </c>
      <c r="B21" s="158" t="s">
        <v>843</v>
      </c>
      <c r="C21" s="158" t="s">
        <v>844</v>
      </c>
      <c r="D21" s="170" t="s">
        <v>61</v>
      </c>
      <c r="E21" s="170" t="s">
        <v>60</v>
      </c>
      <c r="F21" s="170" t="s">
        <v>61</v>
      </c>
      <c r="G21" s="170" t="s">
        <v>71</v>
      </c>
      <c r="H21" s="171">
        <v>21101</v>
      </c>
      <c r="I21" s="170" t="s">
        <v>319</v>
      </c>
      <c r="J21" s="172" t="s">
        <v>174</v>
      </c>
      <c r="K21" s="172" t="s">
        <v>167</v>
      </c>
      <c r="L21" s="50" t="s">
        <v>62</v>
      </c>
      <c r="M21" s="50" t="s">
        <v>62</v>
      </c>
      <c r="N21" s="172" t="s">
        <v>117</v>
      </c>
      <c r="O21" s="172">
        <v>60</v>
      </c>
      <c r="P21" s="170">
        <v>12.71</v>
      </c>
      <c r="Q21" s="52" t="s">
        <v>442</v>
      </c>
      <c r="R21" s="51">
        <f t="shared" si="0"/>
        <v>762.6</v>
      </c>
      <c r="S21" s="172">
        <v>381.3</v>
      </c>
      <c r="T21" s="53"/>
      <c r="U21" s="53"/>
      <c r="V21" s="53"/>
      <c r="W21" s="172">
        <v>190.65</v>
      </c>
      <c r="X21" s="53"/>
      <c r="Y21" s="53"/>
      <c r="Z21" s="172">
        <v>190.65</v>
      </c>
      <c r="AA21" s="53"/>
      <c r="AB21" s="53"/>
      <c r="AC21" s="53"/>
      <c r="AD21" s="53"/>
      <c r="AE21" s="55"/>
    </row>
    <row r="22" spans="1:31" s="54" customFormat="1" ht="27.6" x14ac:dyDescent="0.3">
      <c r="A22" s="169" t="s">
        <v>842</v>
      </c>
      <c r="B22" s="158" t="s">
        <v>843</v>
      </c>
      <c r="C22" s="158" t="s">
        <v>844</v>
      </c>
      <c r="D22" s="170" t="s">
        <v>61</v>
      </c>
      <c r="E22" s="170" t="s">
        <v>60</v>
      </c>
      <c r="F22" s="170" t="s">
        <v>61</v>
      </c>
      <c r="G22" s="170" t="s">
        <v>71</v>
      </c>
      <c r="H22" s="171">
        <v>21101</v>
      </c>
      <c r="I22" s="170" t="s">
        <v>319</v>
      </c>
      <c r="J22" s="172" t="s">
        <v>96</v>
      </c>
      <c r="K22" s="172" t="s">
        <v>76</v>
      </c>
      <c r="L22" s="50" t="s">
        <v>62</v>
      </c>
      <c r="M22" s="50" t="s">
        <v>62</v>
      </c>
      <c r="N22" s="172" t="s">
        <v>421</v>
      </c>
      <c r="O22" s="172">
        <v>36</v>
      </c>
      <c r="P22" s="170">
        <v>35.94</v>
      </c>
      <c r="Q22" s="52" t="s">
        <v>442</v>
      </c>
      <c r="R22" s="51">
        <f t="shared" si="0"/>
        <v>1293.8399999999999</v>
      </c>
      <c r="S22" s="172">
        <v>431.28</v>
      </c>
      <c r="T22" s="53"/>
      <c r="U22" s="53"/>
      <c r="V22" s="53"/>
      <c r="W22" s="172">
        <v>431.28</v>
      </c>
      <c r="X22" s="53"/>
      <c r="Y22" s="53"/>
      <c r="Z22" s="172">
        <v>431.28</v>
      </c>
      <c r="AA22" s="53"/>
      <c r="AB22" s="53"/>
      <c r="AC22" s="53"/>
      <c r="AD22" s="53"/>
      <c r="AE22" s="55"/>
    </row>
    <row r="23" spans="1:31" s="54" customFormat="1" ht="27.6" x14ac:dyDescent="0.3">
      <c r="A23" s="169" t="s">
        <v>842</v>
      </c>
      <c r="B23" s="158" t="s">
        <v>843</v>
      </c>
      <c r="C23" s="158" t="s">
        <v>844</v>
      </c>
      <c r="D23" s="170" t="s">
        <v>61</v>
      </c>
      <c r="E23" s="170" t="s">
        <v>60</v>
      </c>
      <c r="F23" s="170" t="s">
        <v>61</v>
      </c>
      <c r="G23" s="170" t="s">
        <v>71</v>
      </c>
      <c r="H23" s="171">
        <v>21101</v>
      </c>
      <c r="I23" s="170" t="s">
        <v>319</v>
      </c>
      <c r="J23" s="172" t="s">
        <v>492</v>
      </c>
      <c r="K23" s="172" t="s">
        <v>493</v>
      </c>
      <c r="L23" s="50" t="s">
        <v>62</v>
      </c>
      <c r="M23" s="50" t="s">
        <v>62</v>
      </c>
      <c r="N23" s="172" t="s">
        <v>69</v>
      </c>
      <c r="O23" s="172">
        <v>60</v>
      </c>
      <c r="P23" s="170">
        <v>22.06</v>
      </c>
      <c r="Q23" s="52" t="s">
        <v>442</v>
      </c>
      <c r="R23" s="51">
        <f t="shared" si="0"/>
        <v>1323.6</v>
      </c>
      <c r="S23" s="172">
        <v>441.2</v>
      </c>
      <c r="T23" s="53"/>
      <c r="U23" s="53"/>
      <c r="V23" s="53"/>
      <c r="W23" s="172">
        <v>441.2</v>
      </c>
      <c r="X23" s="53"/>
      <c r="Y23" s="53"/>
      <c r="Z23" s="172">
        <v>441.2</v>
      </c>
      <c r="AA23" s="53"/>
      <c r="AB23" s="53"/>
      <c r="AC23" s="53"/>
      <c r="AD23" s="53"/>
      <c r="AE23" s="55"/>
    </row>
    <row r="24" spans="1:31" s="54" customFormat="1" ht="27.6" x14ac:dyDescent="0.3">
      <c r="A24" s="169" t="s">
        <v>842</v>
      </c>
      <c r="B24" s="158" t="s">
        <v>843</v>
      </c>
      <c r="C24" s="158" t="s">
        <v>844</v>
      </c>
      <c r="D24" s="170" t="s">
        <v>61</v>
      </c>
      <c r="E24" s="170" t="s">
        <v>60</v>
      </c>
      <c r="F24" s="170" t="s">
        <v>61</v>
      </c>
      <c r="G24" s="170" t="s">
        <v>71</v>
      </c>
      <c r="H24" s="171">
        <v>21101</v>
      </c>
      <c r="I24" s="170" t="s">
        <v>319</v>
      </c>
      <c r="J24" s="172" t="s">
        <v>264</v>
      </c>
      <c r="K24" s="172" t="s">
        <v>265</v>
      </c>
      <c r="L24" s="50" t="s">
        <v>62</v>
      </c>
      <c r="M24" s="50" t="s">
        <v>62</v>
      </c>
      <c r="N24" s="172" t="s">
        <v>421</v>
      </c>
      <c r="O24" s="172">
        <v>60</v>
      </c>
      <c r="P24" s="170">
        <v>27.73</v>
      </c>
      <c r="Q24" s="52" t="s">
        <v>442</v>
      </c>
      <c r="R24" s="51">
        <f t="shared" si="0"/>
        <v>1663.8000000000002</v>
      </c>
      <c r="S24" s="172">
        <v>554.6</v>
      </c>
      <c r="T24" s="53"/>
      <c r="U24" s="53"/>
      <c r="V24" s="53"/>
      <c r="W24" s="172">
        <v>554.6</v>
      </c>
      <c r="X24" s="53"/>
      <c r="Y24" s="53"/>
      <c r="Z24" s="172">
        <v>554.6</v>
      </c>
      <c r="AA24" s="53"/>
      <c r="AB24" s="53"/>
      <c r="AC24" s="53"/>
      <c r="AD24" s="53"/>
      <c r="AE24" s="55"/>
    </row>
    <row r="25" spans="1:31" s="54" customFormat="1" ht="27.6" x14ac:dyDescent="0.3">
      <c r="A25" s="169" t="s">
        <v>842</v>
      </c>
      <c r="B25" s="158" t="s">
        <v>843</v>
      </c>
      <c r="C25" s="158" t="s">
        <v>844</v>
      </c>
      <c r="D25" s="170" t="s">
        <v>61</v>
      </c>
      <c r="E25" s="170" t="s">
        <v>60</v>
      </c>
      <c r="F25" s="170" t="s">
        <v>61</v>
      </c>
      <c r="G25" s="170" t="s">
        <v>71</v>
      </c>
      <c r="H25" s="171">
        <v>21101</v>
      </c>
      <c r="I25" s="170" t="s">
        <v>319</v>
      </c>
      <c r="J25" s="172" t="s">
        <v>464</v>
      </c>
      <c r="K25" s="172" t="s">
        <v>465</v>
      </c>
      <c r="L25" s="50" t="s">
        <v>62</v>
      </c>
      <c r="M25" s="50" t="s">
        <v>62</v>
      </c>
      <c r="N25" s="172" t="s">
        <v>421</v>
      </c>
      <c r="O25" s="172">
        <v>30</v>
      </c>
      <c r="P25" s="170">
        <v>34.96</v>
      </c>
      <c r="Q25" s="52" t="s">
        <v>442</v>
      </c>
      <c r="R25" s="51">
        <f t="shared" si="0"/>
        <v>1048.8000000000002</v>
      </c>
      <c r="S25" s="172">
        <v>349.6</v>
      </c>
      <c r="T25" s="53"/>
      <c r="U25" s="53"/>
      <c r="V25" s="53"/>
      <c r="W25" s="172">
        <v>349.6</v>
      </c>
      <c r="X25" s="53"/>
      <c r="Y25" s="53"/>
      <c r="Z25" s="172">
        <v>349.6</v>
      </c>
      <c r="AA25" s="53"/>
      <c r="AB25" s="53"/>
      <c r="AC25" s="53"/>
      <c r="AD25" s="53"/>
      <c r="AE25" s="55"/>
    </row>
    <row r="26" spans="1:31" s="54" customFormat="1" ht="27.6" x14ac:dyDescent="0.3">
      <c r="A26" s="169" t="s">
        <v>842</v>
      </c>
      <c r="B26" s="158" t="s">
        <v>843</v>
      </c>
      <c r="C26" s="158" t="s">
        <v>844</v>
      </c>
      <c r="D26" s="170" t="s">
        <v>61</v>
      </c>
      <c r="E26" s="170" t="s">
        <v>60</v>
      </c>
      <c r="F26" s="170" t="s">
        <v>61</v>
      </c>
      <c r="G26" s="170" t="s">
        <v>71</v>
      </c>
      <c r="H26" s="171">
        <v>21101</v>
      </c>
      <c r="I26" s="170" t="s">
        <v>319</v>
      </c>
      <c r="J26" s="172" t="s">
        <v>861</v>
      </c>
      <c r="K26" s="172" t="s">
        <v>862</v>
      </c>
      <c r="L26" s="50" t="s">
        <v>62</v>
      </c>
      <c r="M26" s="50" t="s">
        <v>62</v>
      </c>
      <c r="N26" s="172" t="s">
        <v>421</v>
      </c>
      <c r="O26" s="172">
        <v>9</v>
      </c>
      <c r="P26" s="170">
        <v>34.92</v>
      </c>
      <c r="Q26" s="52" t="s">
        <v>442</v>
      </c>
      <c r="R26" s="51">
        <f t="shared" si="0"/>
        <v>314.28000000000003</v>
      </c>
      <c r="S26" s="172">
        <v>104.76</v>
      </c>
      <c r="T26" s="53"/>
      <c r="U26" s="53"/>
      <c r="V26" s="53"/>
      <c r="W26" s="172">
        <v>104.76</v>
      </c>
      <c r="X26" s="53"/>
      <c r="Y26" s="53"/>
      <c r="Z26" s="172">
        <v>104.76</v>
      </c>
      <c r="AA26" s="53"/>
      <c r="AB26" s="53"/>
      <c r="AC26" s="53"/>
      <c r="AD26" s="53"/>
      <c r="AE26" s="55"/>
    </row>
    <row r="27" spans="1:31" s="54" customFormat="1" ht="27.6" x14ac:dyDescent="0.3">
      <c r="A27" s="169" t="s">
        <v>842</v>
      </c>
      <c r="B27" s="158" t="s">
        <v>843</v>
      </c>
      <c r="C27" s="158" t="s">
        <v>844</v>
      </c>
      <c r="D27" s="170" t="s">
        <v>61</v>
      </c>
      <c r="E27" s="170" t="s">
        <v>60</v>
      </c>
      <c r="F27" s="170" t="s">
        <v>61</v>
      </c>
      <c r="G27" s="170" t="s">
        <v>71</v>
      </c>
      <c r="H27" s="171">
        <v>21101</v>
      </c>
      <c r="I27" s="170" t="s">
        <v>319</v>
      </c>
      <c r="J27" s="172" t="s">
        <v>690</v>
      </c>
      <c r="K27" s="172" t="s">
        <v>81</v>
      </c>
      <c r="L27" s="50" t="s">
        <v>62</v>
      </c>
      <c r="M27" s="50" t="s">
        <v>62</v>
      </c>
      <c r="N27" s="172" t="s">
        <v>421</v>
      </c>
      <c r="O27" s="172">
        <v>1800</v>
      </c>
      <c r="P27" s="170">
        <v>2.5099999999999998</v>
      </c>
      <c r="Q27" s="52" t="s">
        <v>442</v>
      </c>
      <c r="R27" s="51">
        <f t="shared" si="0"/>
        <v>4518</v>
      </c>
      <c r="S27" s="172">
        <v>1506</v>
      </c>
      <c r="T27" s="53"/>
      <c r="U27" s="53"/>
      <c r="V27" s="53"/>
      <c r="W27" s="172">
        <v>1506</v>
      </c>
      <c r="X27" s="53"/>
      <c r="Y27" s="53"/>
      <c r="Z27" s="172">
        <v>1506</v>
      </c>
      <c r="AA27" s="53"/>
      <c r="AB27" s="53"/>
      <c r="AC27" s="53"/>
      <c r="AD27" s="53"/>
      <c r="AE27" s="55"/>
    </row>
    <row r="28" spans="1:31" s="54" customFormat="1" ht="27.6" x14ac:dyDescent="0.3">
      <c r="A28" s="169" t="s">
        <v>842</v>
      </c>
      <c r="B28" s="158" t="s">
        <v>843</v>
      </c>
      <c r="C28" s="158" t="s">
        <v>844</v>
      </c>
      <c r="D28" s="170" t="s">
        <v>61</v>
      </c>
      <c r="E28" s="170" t="s">
        <v>60</v>
      </c>
      <c r="F28" s="170" t="s">
        <v>61</v>
      </c>
      <c r="G28" s="170" t="s">
        <v>71</v>
      </c>
      <c r="H28" s="171">
        <v>21101</v>
      </c>
      <c r="I28" s="170" t="s">
        <v>319</v>
      </c>
      <c r="J28" s="172" t="s">
        <v>863</v>
      </c>
      <c r="K28" s="172" t="s">
        <v>864</v>
      </c>
      <c r="L28" s="50" t="s">
        <v>62</v>
      </c>
      <c r="M28" s="50" t="s">
        <v>62</v>
      </c>
      <c r="N28" s="172" t="s">
        <v>421</v>
      </c>
      <c r="O28" s="172">
        <v>2098</v>
      </c>
      <c r="P28" s="170">
        <v>0.77</v>
      </c>
      <c r="Q28" s="52" t="s">
        <v>442</v>
      </c>
      <c r="R28" s="51">
        <f t="shared" si="0"/>
        <v>1615.46</v>
      </c>
      <c r="S28" s="172">
        <v>539</v>
      </c>
      <c r="T28" s="53"/>
      <c r="U28" s="53"/>
      <c r="V28" s="53"/>
      <c r="W28" s="172">
        <v>538.23</v>
      </c>
      <c r="X28" s="53"/>
      <c r="Y28" s="53"/>
      <c r="Z28" s="172">
        <v>538.23</v>
      </c>
      <c r="AA28" s="53"/>
      <c r="AB28" s="53"/>
      <c r="AC28" s="53"/>
      <c r="AD28" s="53"/>
      <c r="AE28" s="55"/>
    </row>
    <row r="29" spans="1:31" s="54" customFormat="1" ht="27.6" x14ac:dyDescent="0.3">
      <c r="A29" s="169" t="s">
        <v>842</v>
      </c>
      <c r="B29" s="158" t="s">
        <v>843</v>
      </c>
      <c r="C29" s="158" t="s">
        <v>844</v>
      </c>
      <c r="D29" s="170" t="s">
        <v>61</v>
      </c>
      <c r="E29" s="170" t="s">
        <v>60</v>
      </c>
      <c r="F29" s="170" t="s">
        <v>61</v>
      </c>
      <c r="G29" s="170" t="s">
        <v>71</v>
      </c>
      <c r="H29" s="171">
        <v>21101</v>
      </c>
      <c r="I29" s="170" t="s">
        <v>319</v>
      </c>
      <c r="J29" s="172" t="s">
        <v>865</v>
      </c>
      <c r="K29" s="172" t="s">
        <v>866</v>
      </c>
      <c r="L29" s="50" t="s">
        <v>62</v>
      </c>
      <c r="M29" s="50" t="s">
        <v>62</v>
      </c>
      <c r="N29" s="172" t="s">
        <v>615</v>
      </c>
      <c r="O29" s="172">
        <v>6</v>
      </c>
      <c r="P29" s="170">
        <v>339.8</v>
      </c>
      <c r="Q29" s="52" t="s">
        <v>442</v>
      </c>
      <c r="R29" s="51">
        <f t="shared" si="0"/>
        <v>2038.8000000000002</v>
      </c>
      <c r="S29" s="172">
        <v>679.6</v>
      </c>
      <c r="T29" s="53"/>
      <c r="U29" s="53"/>
      <c r="V29" s="53"/>
      <c r="W29" s="172">
        <v>679.6</v>
      </c>
      <c r="X29" s="53"/>
      <c r="Y29" s="53"/>
      <c r="Z29" s="172">
        <v>679.6</v>
      </c>
      <c r="AA29" s="53"/>
      <c r="AB29" s="53"/>
      <c r="AC29" s="53"/>
      <c r="AD29" s="53"/>
      <c r="AE29" s="55"/>
    </row>
    <row r="30" spans="1:31" s="54" customFormat="1" ht="27.6" x14ac:dyDescent="0.3">
      <c r="A30" s="169" t="s">
        <v>842</v>
      </c>
      <c r="B30" s="158" t="s">
        <v>843</v>
      </c>
      <c r="C30" s="158" t="s">
        <v>844</v>
      </c>
      <c r="D30" s="170" t="s">
        <v>61</v>
      </c>
      <c r="E30" s="170" t="s">
        <v>60</v>
      </c>
      <c r="F30" s="170" t="s">
        <v>61</v>
      </c>
      <c r="G30" s="170" t="s">
        <v>71</v>
      </c>
      <c r="H30" s="171">
        <v>21101</v>
      </c>
      <c r="I30" s="170" t="s">
        <v>319</v>
      </c>
      <c r="J30" s="172" t="s">
        <v>867</v>
      </c>
      <c r="K30" s="172" t="s">
        <v>868</v>
      </c>
      <c r="L30" s="50" t="s">
        <v>62</v>
      </c>
      <c r="M30" s="50" t="s">
        <v>62</v>
      </c>
      <c r="N30" s="172" t="s">
        <v>421</v>
      </c>
      <c r="O30" s="172">
        <v>28</v>
      </c>
      <c r="P30" s="170">
        <v>20.47</v>
      </c>
      <c r="Q30" s="52" t="s">
        <v>442</v>
      </c>
      <c r="R30" s="51">
        <f t="shared" si="0"/>
        <v>573.16</v>
      </c>
      <c r="S30" s="172">
        <v>204.7</v>
      </c>
      <c r="T30" s="53"/>
      <c r="U30" s="53"/>
      <c r="V30" s="53"/>
      <c r="W30" s="172">
        <v>184.23</v>
      </c>
      <c r="X30" s="53"/>
      <c r="Y30" s="53"/>
      <c r="Z30" s="172">
        <v>184.23</v>
      </c>
      <c r="AA30" s="53"/>
      <c r="AB30" s="53"/>
      <c r="AC30" s="53"/>
      <c r="AD30" s="53"/>
      <c r="AE30" s="55"/>
    </row>
    <row r="31" spans="1:31" s="54" customFormat="1" ht="27.6" x14ac:dyDescent="0.3">
      <c r="A31" s="169" t="s">
        <v>842</v>
      </c>
      <c r="B31" s="158" t="s">
        <v>843</v>
      </c>
      <c r="C31" s="158" t="s">
        <v>844</v>
      </c>
      <c r="D31" s="170" t="s">
        <v>61</v>
      </c>
      <c r="E31" s="170" t="s">
        <v>60</v>
      </c>
      <c r="F31" s="170" t="s">
        <v>61</v>
      </c>
      <c r="G31" s="170" t="s">
        <v>71</v>
      </c>
      <c r="H31" s="171">
        <v>21101</v>
      </c>
      <c r="I31" s="170" t="s">
        <v>319</v>
      </c>
      <c r="J31" s="172" t="s">
        <v>867</v>
      </c>
      <c r="K31" s="172" t="s">
        <v>868</v>
      </c>
      <c r="L31" s="50" t="s">
        <v>62</v>
      </c>
      <c r="M31" s="50" t="s">
        <v>62</v>
      </c>
      <c r="N31" s="172" t="s">
        <v>421</v>
      </c>
      <c r="O31" s="172">
        <v>2</v>
      </c>
      <c r="P31" s="170">
        <v>20.399999999999999</v>
      </c>
      <c r="Q31" s="52" t="s">
        <v>442</v>
      </c>
      <c r="R31" s="51">
        <f t="shared" si="0"/>
        <v>40.799999999999997</v>
      </c>
      <c r="S31" s="172">
        <v>0</v>
      </c>
      <c r="T31" s="53"/>
      <c r="U31" s="53"/>
      <c r="V31" s="53"/>
      <c r="W31" s="172">
        <v>20.399999999999999</v>
      </c>
      <c r="X31" s="53"/>
      <c r="Y31" s="53"/>
      <c r="Z31" s="172">
        <v>20.399999999999999</v>
      </c>
      <c r="AA31" s="53"/>
      <c r="AB31" s="53"/>
      <c r="AC31" s="53"/>
      <c r="AD31" s="53"/>
      <c r="AE31" s="55"/>
    </row>
    <row r="32" spans="1:31" s="54" customFormat="1" ht="27.6" x14ac:dyDescent="0.3">
      <c r="A32" s="169" t="s">
        <v>842</v>
      </c>
      <c r="B32" s="158" t="s">
        <v>843</v>
      </c>
      <c r="C32" s="158" t="s">
        <v>844</v>
      </c>
      <c r="D32" s="170" t="s">
        <v>61</v>
      </c>
      <c r="E32" s="170" t="s">
        <v>60</v>
      </c>
      <c r="F32" s="170" t="s">
        <v>61</v>
      </c>
      <c r="G32" s="170" t="s">
        <v>71</v>
      </c>
      <c r="H32" s="171">
        <v>21101</v>
      </c>
      <c r="I32" s="170" t="s">
        <v>319</v>
      </c>
      <c r="J32" s="172" t="s">
        <v>869</v>
      </c>
      <c r="K32" s="172" t="s">
        <v>870</v>
      </c>
      <c r="L32" s="50" t="s">
        <v>62</v>
      </c>
      <c r="M32" s="50" t="s">
        <v>62</v>
      </c>
      <c r="N32" s="172" t="s">
        <v>421</v>
      </c>
      <c r="O32" s="172">
        <v>36</v>
      </c>
      <c r="P32" s="170">
        <v>92.36</v>
      </c>
      <c r="Q32" s="52" t="s">
        <v>442</v>
      </c>
      <c r="R32" s="51">
        <f t="shared" si="0"/>
        <v>3324.96</v>
      </c>
      <c r="S32" s="172">
        <v>1108.32</v>
      </c>
      <c r="T32" s="53"/>
      <c r="U32" s="53"/>
      <c r="V32" s="53"/>
      <c r="W32" s="172">
        <v>1108.32</v>
      </c>
      <c r="X32" s="53"/>
      <c r="Y32" s="53"/>
      <c r="Z32" s="172">
        <v>1108.32</v>
      </c>
      <c r="AA32" s="53"/>
      <c r="AB32" s="53"/>
      <c r="AC32" s="53"/>
      <c r="AD32" s="53"/>
      <c r="AE32" s="55"/>
    </row>
    <row r="33" spans="1:31" s="54" customFormat="1" ht="27.6" x14ac:dyDescent="0.3">
      <c r="A33" s="169" t="s">
        <v>842</v>
      </c>
      <c r="B33" s="158" t="s">
        <v>843</v>
      </c>
      <c r="C33" s="158" t="s">
        <v>844</v>
      </c>
      <c r="D33" s="170" t="s">
        <v>61</v>
      </c>
      <c r="E33" s="170" t="s">
        <v>60</v>
      </c>
      <c r="F33" s="170" t="s">
        <v>61</v>
      </c>
      <c r="G33" s="170" t="s">
        <v>71</v>
      </c>
      <c r="H33" s="171">
        <v>21101</v>
      </c>
      <c r="I33" s="170" t="s">
        <v>319</v>
      </c>
      <c r="J33" s="172" t="s">
        <v>270</v>
      </c>
      <c r="K33" s="172" t="s">
        <v>271</v>
      </c>
      <c r="L33" s="50" t="s">
        <v>62</v>
      </c>
      <c r="M33" s="50" t="s">
        <v>62</v>
      </c>
      <c r="N33" s="172" t="s">
        <v>421</v>
      </c>
      <c r="O33" s="172">
        <v>60</v>
      </c>
      <c r="P33" s="170">
        <v>45.24</v>
      </c>
      <c r="Q33" s="52" t="s">
        <v>442</v>
      </c>
      <c r="R33" s="51">
        <f t="shared" si="0"/>
        <v>2714.3999999999996</v>
      </c>
      <c r="S33" s="172">
        <v>904.8</v>
      </c>
      <c r="T33" s="53"/>
      <c r="U33" s="53"/>
      <c r="V33" s="53"/>
      <c r="W33" s="172">
        <v>904.8</v>
      </c>
      <c r="X33" s="53"/>
      <c r="Y33" s="53"/>
      <c r="Z33" s="172">
        <v>904.8</v>
      </c>
      <c r="AA33" s="53"/>
      <c r="AB33" s="53"/>
      <c r="AC33" s="53"/>
      <c r="AD33" s="53"/>
      <c r="AE33" s="55"/>
    </row>
    <row r="34" spans="1:31" s="54" customFormat="1" ht="27.6" x14ac:dyDescent="0.3">
      <c r="A34" s="169" t="s">
        <v>842</v>
      </c>
      <c r="B34" s="158" t="s">
        <v>843</v>
      </c>
      <c r="C34" s="158" t="s">
        <v>844</v>
      </c>
      <c r="D34" s="170" t="s">
        <v>61</v>
      </c>
      <c r="E34" s="170" t="s">
        <v>60</v>
      </c>
      <c r="F34" s="170" t="s">
        <v>61</v>
      </c>
      <c r="G34" s="170" t="s">
        <v>71</v>
      </c>
      <c r="H34" s="171">
        <v>21101</v>
      </c>
      <c r="I34" s="170" t="s">
        <v>319</v>
      </c>
      <c r="J34" s="172" t="s">
        <v>264</v>
      </c>
      <c r="K34" s="172" t="s">
        <v>265</v>
      </c>
      <c r="L34" s="50" t="s">
        <v>62</v>
      </c>
      <c r="M34" s="50" t="s">
        <v>62</v>
      </c>
      <c r="N34" s="172" t="s">
        <v>421</v>
      </c>
      <c r="O34" s="172">
        <v>45</v>
      </c>
      <c r="P34" s="170">
        <v>27.73</v>
      </c>
      <c r="Q34" s="52" t="s">
        <v>442</v>
      </c>
      <c r="R34" s="51">
        <f t="shared" si="0"/>
        <v>1247.8499999999999</v>
      </c>
      <c r="S34" s="172">
        <v>415.95</v>
      </c>
      <c r="T34" s="53"/>
      <c r="U34" s="53"/>
      <c r="V34" s="53"/>
      <c r="W34" s="172">
        <v>415.95</v>
      </c>
      <c r="X34" s="53"/>
      <c r="Y34" s="53"/>
      <c r="Z34" s="172">
        <v>415.95</v>
      </c>
      <c r="AA34" s="53"/>
      <c r="AB34" s="53"/>
      <c r="AC34" s="53"/>
      <c r="AD34" s="53"/>
      <c r="AE34" s="55"/>
    </row>
    <row r="35" spans="1:31" s="54" customFormat="1" ht="27.6" x14ac:dyDescent="0.3">
      <c r="A35" s="169" t="s">
        <v>842</v>
      </c>
      <c r="B35" s="158" t="s">
        <v>843</v>
      </c>
      <c r="C35" s="158" t="s">
        <v>844</v>
      </c>
      <c r="D35" s="170" t="s">
        <v>61</v>
      </c>
      <c r="E35" s="170" t="s">
        <v>60</v>
      </c>
      <c r="F35" s="170" t="s">
        <v>61</v>
      </c>
      <c r="G35" s="170" t="s">
        <v>71</v>
      </c>
      <c r="H35" s="171">
        <v>21101</v>
      </c>
      <c r="I35" s="170" t="s">
        <v>319</v>
      </c>
      <c r="J35" s="172" t="s">
        <v>223</v>
      </c>
      <c r="K35" s="172" t="s">
        <v>224</v>
      </c>
      <c r="L35" s="50" t="s">
        <v>62</v>
      </c>
      <c r="M35" s="50" t="s">
        <v>62</v>
      </c>
      <c r="N35" s="172" t="s">
        <v>421</v>
      </c>
      <c r="O35" s="172">
        <v>108</v>
      </c>
      <c r="P35" s="170">
        <v>12.85</v>
      </c>
      <c r="Q35" s="52" t="s">
        <v>442</v>
      </c>
      <c r="R35" s="51">
        <f t="shared" si="0"/>
        <v>1387.8000000000002</v>
      </c>
      <c r="S35" s="172">
        <v>462.6</v>
      </c>
      <c r="T35" s="53"/>
      <c r="U35" s="53"/>
      <c r="V35" s="53"/>
      <c r="W35" s="172">
        <v>462.6</v>
      </c>
      <c r="X35" s="53"/>
      <c r="Y35" s="53"/>
      <c r="Z35" s="172">
        <v>462.6</v>
      </c>
      <c r="AA35" s="53"/>
      <c r="AB35" s="53"/>
      <c r="AC35" s="53"/>
      <c r="AD35" s="53"/>
      <c r="AE35" s="55"/>
    </row>
    <row r="36" spans="1:31" s="54" customFormat="1" ht="27.6" x14ac:dyDescent="0.3">
      <c r="A36" s="169" t="s">
        <v>842</v>
      </c>
      <c r="B36" s="158" t="s">
        <v>843</v>
      </c>
      <c r="C36" s="158" t="s">
        <v>844</v>
      </c>
      <c r="D36" s="170" t="s">
        <v>61</v>
      </c>
      <c r="E36" s="170" t="s">
        <v>60</v>
      </c>
      <c r="F36" s="170" t="s">
        <v>61</v>
      </c>
      <c r="G36" s="170" t="s">
        <v>71</v>
      </c>
      <c r="H36" s="171">
        <v>21101</v>
      </c>
      <c r="I36" s="170" t="s">
        <v>319</v>
      </c>
      <c r="J36" s="172" t="s">
        <v>871</v>
      </c>
      <c r="K36" s="172" t="s">
        <v>872</v>
      </c>
      <c r="L36" s="50" t="s">
        <v>62</v>
      </c>
      <c r="M36" s="50" t="s">
        <v>62</v>
      </c>
      <c r="N36" s="172" t="s">
        <v>473</v>
      </c>
      <c r="O36" s="172">
        <v>12</v>
      </c>
      <c r="P36" s="170">
        <v>39.21</v>
      </c>
      <c r="Q36" s="52" t="s">
        <v>442</v>
      </c>
      <c r="R36" s="51">
        <f t="shared" si="0"/>
        <v>470.52</v>
      </c>
      <c r="S36" s="172">
        <v>156.84</v>
      </c>
      <c r="T36" s="53"/>
      <c r="U36" s="53"/>
      <c r="V36" s="53"/>
      <c r="W36" s="172">
        <v>156.84</v>
      </c>
      <c r="X36" s="53"/>
      <c r="Y36" s="53"/>
      <c r="Z36" s="172">
        <v>156.84</v>
      </c>
      <c r="AA36" s="53"/>
      <c r="AB36" s="53"/>
      <c r="AC36" s="53"/>
      <c r="AD36" s="53"/>
      <c r="AE36" s="55"/>
    </row>
    <row r="37" spans="1:31" s="54" customFormat="1" ht="27.6" x14ac:dyDescent="0.3">
      <c r="A37" s="169" t="s">
        <v>842</v>
      </c>
      <c r="B37" s="158" t="s">
        <v>843</v>
      </c>
      <c r="C37" s="158" t="s">
        <v>844</v>
      </c>
      <c r="D37" s="170" t="s">
        <v>61</v>
      </c>
      <c r="E37" s="170" t="s">
        <v>60</v>
      </c>
      <c r="F37" s="170" t="s">
        <v>61</v>
      </c>
      <c r="G37" s="170" t="s">
        <v>71</v>
      </c>
      <c r="H37" s="171">
        <v>21101</v>
      </c>
      <c r="I37" s="170" t="s">
        <v>319</v>
      </c>
      <c r="J37" s="172" t="s">
        <v>476</v>
      </c>
      <c r="K37" s="172" t="s">
        <v>477</v>
      </c>
      <c r="L37" s="50" t="s">
        <v>62</v>
      </c>
      <c r="M37" s="50" t="s">
        <v>62</v>
      </c>
      <c r="N37" s="172" t="s">
        <v>117</v>
      </c>
      <c r="O37" s="172">
        <v>30</v>
      </c>
      <c r="P37" s="170">
        <v>40.950000000000003</v>
      </c>
      <c r="Q37" s="52" t="s">
        <v>442</v>
      </c>
      <c r="R37" s="51">
        <f t="shared" si="0"/>
        <v>1228.5</v>
      </c>
      <c r="S37" s="172">
        <v>409.5</v>
      </c>
      <c r="T37" s="53"/>
      <c r="U37" s="53"/>
      <c r="V37" s="53"/>
      <c r="W37" s="172">
        <v>409.5</v>
      </c>
      <c r="X37" s="53"/>
      <c r="Y37" s="53"/>
      <c r="Z37" s="172">
        <v>409.5</v>
      </c>
      <c r="AA37" s="53"/>
      <c r="AB37" s="53"/>
      <c r="AC37" s="53"/>
      <c r="AD37" s="53"/>
      <c r="AE37" s="55"/>
    </row>
    <row r="38" spans="1:31" s="54" customFormat="1" ht="27.6" x14ac:dyDescent="0.3">
      <c r="A38" s="169" t="s">
        <v>842</v>
      </c>
      <c r="B38" s="158" t="s">
        <v>843</v>
      </c>
      <c r="C38" s="158" t="s">
        <v>844</v>
      </c>
      <c r="D38" s="170" t="s">
        <v>61</v>
      </c>
      <c r="E38" s="170" t="s">
        <v>60</v>
      </c>
      <c r="F38" s="170" t="s">
        <v>61</v>
      </c>
      <c r="G38" s="170" t="s">
        <v>71</v>
      </c>
      <c r="H38" s="171">
        <v>21101</v>
      </c>
      <c r="I38" s="170" t="s">
        <v>319</v>
      </c>
      <c r="J38" s="172" t="s">
        <v>64</v>
      </c>
      <c r="K38" s="172" t="s">
        <v>72</v>
      </c>
      <c r="L38" s="50" t="s">
        <v>62</v>
      </c>
      <c r="M38" s="50" t="s">
        <v>62</v>
      </c>
      <c r="N38" s="172" t="s">
        <v>69</v>
      </c>
      <c r="O38" s="172">
        <v>510</v>
      </c>
      <c r="P38" s="170">
        <v>89.16</v>
      </c>
      <c r="Q38" s="52" t="s">
        <v>442</v>
      </c>
      <c r="R38" s="51">
        <f t="shared" si="0"/>
        <v>45471.6</v>
      </c>
      <c r="S38" s="172">
        <v>16048.8</v>
      </c>
      <c r="T38" s="53"/>
      <c r="U38" s="53"/>
      <c r="V38" s="53"/>
      <c r="W38" s="172">
        <v>14711.4</v>
      </c>
      <c r="X38" s="53"/>
      <c r="Y38" s="53"/>
      <c r="Z38" s="172">
        <v>14711.4</v>
      </c>
      <c r="AA38" s="53"/>
      <c r="AB38" s="53"/>
      <c r="AC38" s="53"/>
      <c r="AD38" s="53"/>
      <c r="AE38" s="55"/>
    </row>
    <row r="39" spans="1:31" s="54" customFormat="1" ht="27.6" x14ac:dyDescent="0.3">
      <c r="A39" s="169" t="s">
        <v>842</v>
      </c>
      <c r="B39" s="158" t="s">
        <v>843</v>
      </c>
      <c r="C39" s="158" t="s">
        <v>844</v>
      </c>
      <c r="D39" s="170" t="s">
        <v>61</v>
      </c>
      <c r="E39" s="170" t="s">
        <v>60</v>
      </c>
      <c r="F39" s="170" t="s">
        <v>61</v>
      </c>
      <c r="G39" s="170" t="s">
        <v>71</v>
      </c>
      <c r="H39" s="171">
        <v>21101</v>
      </c>
      <c r="I39" s="170" t="s">
        <v>319</v>
      </c>
      <c r="J39" s="172" t="s">
        <v>94</v>
      </c>
      <c r="K39" s="172" t="s">
        <v>78</v>
      </c>
      <c r="L39" s="50" t="s">
        <v>62</v>
      </c>
      <c r="M39" s="50" t="s">
        <v>62</v>
      </c>
      <c r="N39" s="172" t="s">
        <v>69</v>
      </c>
      <c r="O39" s="172">
        <v>2</v>
      </c>
      <c r="P39" s="170">
        <v>234.62</v>
      </c>
      <c r="Q39" s="52" t="s">
        <v>442</v>
      </c>
      <c r="R39" s="51">
        <f t="shared" si="0"/>
        <v>469.24</v>
      </c>
      <c r="S39" s="172">
        <v>469.24</v>
      </c>
      <c r="T39" s="53"/>
      <c r="U39" s="53"/>
      <c r="V39" s="53"/>
      <c r="W39" s="172">
        <v>0</v>
      </c>
      <c r="X39" s="53"/>
      <c r="Y39" s="53"/>
      <c r="Z39" s="172">
        <v>0</v>
      </c>
      <c r="AA39" s="53"/>
      <c r="AB39" s="53"/>
      <c r="AC39" s="53"/>
      <c r="AD39" s="53"/>
      <c r="AE39" s="55"/>
    </row>
    <row r="40" spans="1:31" s="54" customFormat="1" ht="27.6" x14ac:dyDescent="0.3">
      <c r="A40" s="169" t="s">
        <v>842</v>
      </c>
      <c r="B40" s="158" t="s">
        <v>843</v>
      </c>
      <c r="C40" s="158" t="s">
        <v>844</v>
      </c>
      <c r="D40" s="170" t="s">
        <v>61</v>
      </c>
      <c r="E40" s="170" t="s">
        <v>60</v>
      </c>
      <c r="F40" s="170" t="s">
        <v>61</v>
      </c>
      <c r="G40" s="170" t="s">
        <v>71</v>
      </c>
      <c r="H40" s="171">
        <v>21101</v>
      </c>
      <c r="I40" s="170" t="s">
        <v>319</v>
      </c>
      <c r="J40" s="172" t="s">
        <v>482</v>
      </c>
      <c r="K40" s="172" t="s">
        <v>483</v>
      </c>
      <c r="L40" s="50" t="s">
        <v>62</v>
      </c>
      <c r="M40" s="50" t="s">
        <v>62</v>
      </c>
      <c r="N40" s="172" t="s">
        <v>421</v>
      </c>
      <c r="O40" s="172">
        <v>72</v>
      </c>
      <c r="P40" s="170">
        <v>30.52</v>
      </c>
      <c r="Q40" s="52" t="s">
        <v>442</v>
      </c>
      <c r="R40" s="51">
        <f t="shared" si="0"/>
        <v>2197.44</v>
      </c>
      <c r="S40" s="172">
        <v>732.48</v>
      </c>
      <c r="T40" s="53"/>
      <c r="U40" s="53"/>
      <c r="V40" s="53"/>
      <c r="W40" s="172">
        <v>732.48</v>
      </c>
      <c r="X40" s="53"/>
      <c r="Y40" s="53"/>
      <c r="Z40" s="172">
        <v>732.48</v>
      </c>
      <c r="AA40" s="53"/>
      <c r="AB40" s="53"/>
      <c r="AC40" s="53"/>
      <c r="AD40" s="53"/>
      <c r="AE40" s="55"/>
    </row>
    <row r="41" spans="1:31" s="54" customFormat="1" ht="27.6" x14ac:dyDescent="0.3">
      <c r="A41" s="169" t="s">
        <v>842</v>
      </c>
      <c r="B41" s="158" t="s">
        <v>843</v>
      </c>
      <c r="C41" s="158" t="s">
        <v>844</v>
      </c>
      <c r="D41" s="170" t="s">
        <v>61</v>
      </c>
      <c r="E41" s="170" t="s">
        <v>60</v>
      </c>
      <c r="F41" s="170" t="s">
        <v>61</v>
      </c>
      <c r="G41" s="170" t="s">
        <v>71</v>
      </c>
      <c r="H41" s="171">
        <v>21101</v>
      </c>
      <c r="I41" s="170" t="s">
        <v>319</v>
      </c>
      <c r="J41" s="172" t="s">
        <v>873</v>
      </c>
      <c r="K41" s="172" t="s">
        <v>874</v>
      </c>
      <c r="L41" s="50" t="s">
        <v>62</v>
      </c>
      <c r="M41" s="50" t="s">
        <v>62</v>
      </c>
      <c r="N41" s="172" t="s">
        <v>421</v>
      </c>
      <c r="O41" s="172">
        <v>15</v>
      </c>
      <c r="P41" s="170">
        <v>15.62</v>
      </c>
      <c r="Q41" s="52" t="s">
        <v>442</v>
      </c>
      <c r="R41" s="51">
        <f t="shared" si="0"/>
        <v>234.29999999999998</v>
      </c>
      <c r="S41" s="172">
        <v>78.099999999999994</v>
      </c>
      <c r="T41" s="53"/>
      <c r="U41" s="53"/>
      <c r="V41" s="53"/>
      <c r="W41" s="172">
        <v>78.099999999999994</v>
      </c>
      <c r="X41" s="53"/>
      <c r="Y41" s="53"/>
      <c r="Z41" s="172">
        <v>78.099999999999994</v>
      </c>
      <c r="AA41" s="53"/>
      <c r="AB41" s="53"/>
      <c r="AC41" s="53"/>
      <c r="AD41" s="53"/>
      <c r="AE41" s="55"/>
    </row>
    <row r="42" spans="1:31" s="54" customFormat="1" ht="27.6" x14ac:dyDescent="0.3">
      <c r="A42" s="169" t="s">
        <v>842</v>
      </c>
      <c r="B42" s="158" t="s">
        <v>843</v>
      </c>
      <c r="C42" s="158" t="s">
        <v>844</v>
      </c>
      <c r="D42" s="170" t="s">
        <v>61</v>
      </c>
      <c r="E42" s="170" t="s">
        <v>60</v>
      </c>
      <c r="F42" s="170" t="s">
        <v>61</v>
      </c>
      <c r="G42" s="170" t="s">
        <v>71</v>
      </c>
      <c r="H42" s="171">
        <v>21101</v>
      </c>
      <c r="I42" s="170" t="s">
        <v>319</v>
      </c>
      <c r="J42" s="172" t="s">
        <v>333</v>
      </c>
      <c r="K42" s="172" t="s">
        <v>334</v>
      </c>
      <c r="L42" s="50" t="s">
        <v>62</v>
      </c>
      <c r="M42" s="50" t="s">
        <v>62</v>
      </c>
      <c r="N42" s="172" t="s">
        <v>421</v>
      </c>
      <c r="O42" s="172">
        <v>3</v>
      </c>
      <c r="P42" s="170">
        <v>845.19</v>
      </c>
      <c r="Q42" s="52" t="s">
        <v>442</v>
      </c>
      <c r="R42" s="51">
        <f t="shared" si="0"/>
        <v>2535.5700000000002</v>
      </c>
      <c r="S42" s="172">
        <v>2535.5700000000002</v>
      </c>
      <c r="T42" s="53"/>
      <c r="U42" s="53"/>
      <c r="V42" s="53"/>
      <c r="W42" s="172">
        <v>0</v>
      </c>
      <c r="X42" s="53"/>
      <c r="Y42" s="53"/>
      <c r="Z42" s="172">
        <v>0</v>
      </c>
      <c r="AA42" s="53"/>
      <c r="AB42" s="53"/>
      <c r="AC42" s="53"/>
      <c r="AD42" s="53"/>
      <c r="AE42" s="55"/>
    </row>
    <row r="43" spans="1:31" s="54" customFormat="1" ht="27.6" x14ac:dyDescent="0.3">
      <c r="A43" s="169" t="s">
        <v>842</v>
      </c>
      <c r="B43" s="158" t="s">
        <v>843</v>
      </c>
      <c r="C43" s="158" t="s">
        <v>844</v>
      </c>
      <c r="D43" s="170" t="s">
        <v>61</v>
      </c>
      <c r="E43" s="170" t="s">
        <v>60</v>
      </c>
      <c r="F43" s="170" t="s">
        <v>61</v>
      </c>
      <c r="G43" s="170" t="s">
        <v>71</v>
      </c>
      <c r="H43" s="171">
        <v>21101</v>
      </c>
      <c r="I43" s="170" t="s">
        <v>319</v>
      </c>
      <c r="J43" s="172" t="s">
        <v>494</v>
      </c>
      <c r="K43" s="172" t="s">
        <v>875</v>
      </c>
      <c r="L43" s="50" t="s">
        <v>62</v>
      </c>
      <c r="M43" s="50" t="s">
        <v>62</v>
      </c>
      <c r="N43" s="172" t="s">
        <v>69</v>
      </c>
      <c r="O43" s="172">
        <v>45</v>
      </c>
      <c r="P43" s="170">
        <v>77.17</v>
      </c>
      <c r="Q43" s="52" t="s">
        <v>442</v>
      </c>
      <c r="R43" s="51">
        <f t="shared" si="0"/>
        <v>3472.6499999999996</v>
      </c>
      <c r="S43" s="172">
        <v>1157.55</v>
      </c>
      <c r="T43" s="53"/>
      <c r="U43" s="53"/>
      <c r="V43" s="53"/>
      <c r="W43" s="172">
        <v>1157.55</v>
      </c>
      <c r="X43" s="53"/>
      <c r="Y43" s="53"/>
      <c r="Z43" s="172">
        <v>1157.55</v>
      </c>
      <c r="AA43" s="53"/>
      <c r="AB43" s="53"/>
      <c r="AC43" s="53"/>
      <c r="AD43" s="53"/>
      <c r="AE43" s="55"/>
    </row>
    <row r="44" spans="1:31" s="54" customFormat="1" ht="27.6" x14ac:dyDescent="0.3">
      <c r="A44" s="169" t="s">
        <v>842</v>
      </c>
      <c r="B44" s="158" t="s">
        <v>843</v>
      </c>
      <c r="C44" s="158" t="s">
        <v>844</v>
      </c>
      <c r="D44" s="170" t="s">
        <v>61</v>
      </c>
      <c r="E44" s="170" t="s">
        <v>60</v>
      </c>
      <c r="F44" s="170" t="s">
        <v>61</v>
      </c>
      <c r="G44" s="170" t="s">
        <v>71</v>
      </c>
      <c r="H44" s="171">
        <v>21101</v>
      </c>
      <c r="I44" s="170" t="s">
        <v>319</v>
      </c>
      <c r="J44" s="172" t="s">
        <v>876</v>
      </c>
      <c r="K44" s="172" t="s">
        <v>877</v>
      </c>
      <c r="L44" s="50" t="s">
        <v>62</v>
      </c>
      <c r="M44" s="50" t="s">
        <v>62</v>
      </c>
      <c r="N44" s="172" t="s">
        <v>269</v>
      </c>
      <c r="O44" s="172">
        <v>3</v>
      </c>
      <c r="P44" s="170">
        <v>378.02</v>
      </c>
      <c r="Q44" s="52" t="s">
        <v>442</v>
      </c>
      <c r="R44" s="51">
        <f t="shared" si="0"/>
        <v>1134.06</v>
      </c>
      <c r="S44" s="172">
        <v>378.02</v>
      </c>
      <c r="T44" s="53"/>
      <c r="U44" s="53"/>
      <c r="V44" s="53"/>
      <c r="W44" s="172">
        <v>378.02</v>
      </c>
      <c r="X44" s="53"/>
      <c r="Y44" s="53"/>
      <c r="Z44" s="172">
        <v>378.02</v>
      </c>
      <c r="AA44" s="53"/>
      <c r="AB44" s="53"/>
      <c r="AC44" s="53"/>
      <c r="AD44" s="53"/>
      <c r="AE44" s="55"/>
    </row>
    <row r="45" spans="1:31" s="54" customFormat="1" ht="27.6" x14ac:dyDescent="0.3">
      <c r="A45" s="169" t="s">
        <v>842</v>
      </c>
      <c r="B45" s="158" t="s">
        <v>843</v>
      </c>
      <c r="C45" s="158" t="s">
        <v>844</v>
      </c>
      <c r="D45" s="170" t="s">
        <v>61</v>
      </c>
      <c r="E45" s="170" t="s">
        <v>60</v>
      </c>
      <c r="F45" s="170" t="s">
        <v>61</v>
      </c>
      <c r="G45" s="170" t="s">
        <v>71</v>
      </c>
      <c r="H45" s="171">
        <v>21101</v>
      </c>
      <c r="I45" s="170" t="s">
        <v>319</v>
      </c>
      <c r="J45" s="172" t="s">
        <v>878</v>
      </c>
      <c r="K45" s="172" t="s">
        <v>879</v>
      </c>
      <c r="L45" s="50" t="s">
        <v>62</v>
      </c>
      <c r="M45" s="50" t="s">
        <v>62</v>
      </c>
      <c r="N45" s="172" t="s">
        <v>421</v>
      </c>
      <c r="O45" s="172">
        <v>150</v>
      </c>
      <c r="P45" s="170">
        <v>10.0572</v>
      </c>
      <c r="Q45" s="52" t="s">
        <v>442</v>
      </c>
      <c r="R45" s="51">
        <f t="shared" si="0"/>
        <v>1508.58</v>
      </c>
      <c r="S45" s="172">
        <v>502.86</v>
      </c>
      <c r="T45" s="53"/>
      <c r="U45" s="53"/>
      <c r="V45" s="53"/>
      <c r="W45" s="172">
        <v>502.86</v>
      </c>
      <c r="X45" s="53"/>
      <c r="Y45" s="53"/>
      <c r="Z45" s="172">
        <v>502.86</v>
      </c>
      <c r="AA45" s="53"/>
      <c r="AB45" s="53"/>
      <c r="AC45" s="53"/>
      <c r="AD45" s="53"/>
      <c r="AE45" s="55"/>
    </row>
    <row r="46" spans="1:31" s="54" customFormat="1" ht="27.6" x14ac:dyDescent="0.3">
      <c r="A46" s="169" t="s">
        <v>842</v>
      </c>
      <c r="B46" s="158" t="s">
        <v>843</v>
      </c>
      <c r="C46" s="158" t="s">
        <v>844</v>
      </c>
      <c r="D46" s="170" t="s">
        <v>61</v>
      </c>
      <c r="E46" s="170" t="s">
        <v>60</v>
      </c>
      <c r="F46" s="170" t="s">
        <v>61</v>
      </c>
      <c r="G46" s="170" t="s">
        <v>71</v>
      </c>
      <c r="H46" s="171">
        <v>21101</v>
      </c>
      <c r="I46" s="170" t="s">
        <v>319</v>
      </c>
      <c r="J46" s="172" t="s">
        <v>880</v>
      </c>
      <c r="K46" s="172" t="s">
        <v>881</v>
      </c>
      <c r="L46" s="50" t="s">
        <v>62</v>
      </c>
      <c r="M46" s="50" t="s">
        <v>62</v>
      </c>
      <c r="N46" s="172" t="s">
        <v>421</v>
      </c>
      <c r="O46" s="172">
        <v>500</v>
      </c>
      <c r="P46" s="170">
        <v>0.95</v>
      </c>
      <c r="Q46" s="52" t="s">
        <v>442</v>
      </c>
      <c r="R46" s="51">
        <f t="shared" si="0"/>
        <v>475</v>
      </c>
      <c r="S46" s="172">
        <v>475</v>
      </c>
      <c r="T46" s="53"/>
      <c r="U46" s="53"/>
      <c r="V46" s="53"/>
      <c r="W46" s="172">
        <v>0</v>
      </c>
      <c r="X46" s="53"/>
      <c r="Y46" s="53"/>
      <c r="Z46" s="172">
        <v>0</v>
      </c>
      <c r="AA46" s="53"/>
      <c r="AB46" s="53"/>
      <c r="AC46" s="53"/>
      <c r="AD46" s="53"/>
      <c r="AE46" s="55"/>
    </row>
    <row r="47" spans="1:31" s="54" customFormat="1" ht="27.6" x14ac:dyDescent="0.3">
      <c r="A47" s="169" t="s">
        <v>842</v>
      </c>
      <c r="B47" s="158" t="s">
        <v>843</v>
      </c>
      <c r="C47" s="158" t="s">
        <v>844</v>
      </c>
      <c r="D47" s="170" t="s">
        <v>61</v>
      </c>
      <c r="E47" s="170" t="s">
        <v>60</v>
      </c>
      <c r="F47" s="170" t="s">
        <v>61</v>
      </c>
      <c r="G47" s="170" t="s">
        <v>71</v>
      </c>
      <c r="H47" s="171">
        <v>21101</v>
      </c>
      <c r="I47" s="170" t="s">
        <v>319</v>
      </c>
      <c r="J47" s="172" t="s">
        <v>254</v>
      </c>
      <c r="K47" s="172" t="s">
        <v>255</v>
      </c>
      <c r="L47" s="50" t="s">
        <v>62</v>
      </c>
      <c r="M47" s="50" t="s">
        <v>62</v>
      </c>
      <c r="N47" s="172" t="s">
        <v>421</v>
      </c>
      <c r="O47" s="172">
        <v>60</v>
      </c>
      <c r="P47" s="170">
        <v>48.99</v>
      </c>
      <c r="Q47" s="52" t="s">
        <v>442</v>
      </c>
      <c r="R47" s="51">
        <f t="shared" si="0"/>
        <v>2939.3999999999996</v>
      </c>
      <c r="S47" s="172">
        <v>979.8</v>
      </c>
      <c r="T47" s="53"/>
      <c r="U47" s="53"/>
      <c r="V47" s="53"/>
      <c r="W47" s="172">
        <v>979.8</v>
      </c>
      <c r="X47" s="53"/>
      <c r="Y47" s="53"/>
      <c r="Z47" s="172">
        <v>979.8</v>
      </c>
      <c r="AA47" s="53"/>
      <c r="AB47" s="53"/>
      <c r="AC47" s="53"/>
      <c r="AD47" s="53"/>
      <c r="AE47" s="55"/>
    </row>
    <row r="48" spans="1:31" s="54" customFormat="1" ht="27.6" x14ac:dyDescent="0.3">
      <c r="A48" s="169" t="s">
        <v>842</v>
      </c>
      <c r="B48" s="158" t="s">
        <v>843</v>
      </c>
      <c r="C48" s="158" t="s">
        <v>844</v>
      </c>
      <c r="D48" s="170" t="s">
        <v>61</v>
      </c>
      <c r="E48" s="170" t="s">
        <v>60</v>
      </c>
      <c r="F48" s="170" t="s">
        <v>61</v>
      </c>
      <c r="G48" s="170" t="s">
        <v>71</v>
      </c>
      <c r="H48" s="171">
        <v>21101</v>
      </c>
      <c r="I48" s="170" t="s">
        <v>319</v>
      </c>
      <c r="J48" s="172" t="s">
        <v>882</v>
      </c>
      <c r="K48" s="172" t="s">
        <v>883</v>
      </c>
      <c r="L48" s="50" t="s">
        <v>62</v>
      </c>
      <c r="M48" s="50" t="s">
        <v>62</v>
      </c>
      <c r="N48" s="172" t="s">
        <v>421</v>
      </c>
      <c r="O48" s="172">
        <v>15</v>
      </c>
      <c r="P48" s="170">
        <v>77.67</v>
      </c>
      <c r="Q48" s="52" t="s">
        <v>442</v>
      </c>
      <c r="R48" s="51">
        <f t="shared" si="0"/>
        <v>1165.0500000000002</v>
      </c>
      <c r="S48" s="172">
        <v>388.35</v>
      </c>
      <c r="T48" s="53"/>
      <c r="U48" s="53"/>
      <c r="V48" s="53"/>
      <c r="W48" s="172">
        <v>388.35</v>
      </c>
      <c r="X48" s="53"/>
      <c r="Y48" s="53"/>
      <c r="Z48" s="172">
        <v>388.35</v>
      </c>
      <c r="AA48" s="53"/>
      <c r="AB48" s="53"/>
      <c r="AC48" s="53"/>
      <c r="AD48" s="53"/>
      <c r="AE48" s="55"/>
    </row>
    <row r="49" spans="1:31" s="54" customFormat="1" ht="27.6" x14ac:dyDescent="0.3">
      <c r="A49" s="169" t="s">
        <v>842</v>
      </c>
      <c r="B49" s="158" t="s">
        <v>843</v>
      </c>
      <c r="C49" s="158" t="s">
        <v>844</v>
      </c>
      <c r="D49" s="170" t="s">
        <v>61</v>
      </c>
      <c r="E49" s="170" t="s">
        <v>60</v>
      </c>
      <c r="F49" s="170" t="s">
        <v>61</v>
      </c>
      <c r="G49" s="170" t="s">
        <v>71</v>
      </c>
      <c r="H49" s="171">
        <v>21101</v>
      </c>
      <c r="I49" s="170" t="s">
        <v>319</v>
      </c>
      <c r="J49" s="172" t="s">
        <v>884</v>
      </c>
      <c r="K49" s="172" t="s">
        <v>885</v>
      </c>
      <c r="L49" s="50" t="s">
        <v>62</v>
      </c>
      <c r="M49" s="50" t="s">
        <v>62</v>
      </c>
      <c r="N49" s="172" t="s">
        <v>69</v>
      </c>
      <c r="O49" s="172">
        <v>72</v>
      </c>
      <c r="P49" s="170">
        <v>40.950000000000003</v>
      </c>
      <c r="Q49" s="52" t="s">
        <v>442</v>
      </c>
      <c r="R49" s="51">
        <f t="shared" si="0"/>
        <v>2948.3999999999996</v>
      </c>
      <c r="S49" s="172">
        <v>982.8</v>
      </c>
      <c r="T49" s="53"/>
      <c r="U49" s="53"/>
      <c r="V49" s="53"/>
      <c r="W49" s="172">
        <v>982.8</v>
      </c>
      <c r="X49" s="53"/>
      <c r="Y49" s="53"/>
      <c r="Z49" s="172">
        <v>982.8</v>
      </c>
      <c r="AA49" s="53"/>
      <c r="AB49" s="53"/>
      <c r="AC49" s="53"/>
      <c r="AD49" s="53"/>
      <c r="AE49" s="55"/>
    </row>
    <row r="50" spans="1:31" s="54" customFormat="1" ht="27.6" x14ac:dyDescent="0.3">
      <c r="A50" s="169" t="s">
        <v>842</v>
      </c>
      <c r="B50" s="158" t="s">
        <v>843</v>
      </c>
      <c r="C50" s="158" t="s">
        <v>844</v>
      </c>
      <c r="D50" s="170" t="s">
        <v>61</v>
      </c>
      <c r="E50" s="170" t="s">
        <v>60</v>
      </c>
      <c r="F50" s="170" t="s">
        <v>61</v>
      </c>
      <c r="G50" s="170" t="s">
        <v>71</v>
      </c>
      <c r="H50" s="171">
        <v>21101</v>
      </c>
      <c r="I50" s="170" t="s">
        <v>319</v>
      </c>
      <c r="J50" s="172" t="s">
        <v>262</v>
      </c>
      <c r="K50" s="172" t="s">
        <v>263</v>
      </c>
      <c r="L50" s="50" t="s">
        <v>62</v>
      </c>
      <c r="M50" s="50" t="s">
        <v>62</v>
      </c>
      <c r="N50" s="172" t="s">
        <v>117</v>
      </c>
      <c r="O50" s="172">
        <v>60</v>
      </c>
      <c r="P50" s="170">
        <v>59.69</v>
      </c>
      <c r="Q50" s="52" t="s">
        <v>442</v>
      </c>
      <c r="R50" s="51">
        <f t="shared" si="0"/>
        <v>3581.3999999999996</v>
      </c>
      <c r="S50" s="172">
        <v>1193.8</v>
      </c>
      <c r="T50" s="53"/>
      <c r="U50" s="53"/>
      <c r="V50" s="53"/>
      <c r="W50" s="172">
        <v>1193.8</v>
      </c>
      <c r="X50" s="53"/>
      <c r="Y50" s="53"/>
      <c r="Z50" s="172">
        <v>1193.8</v>
      </c>
      <c r="AA50" s="53"/>
      <c r="AB50" s="53"/>
      <c r="AC50" s="53"/>
      <c r="AD50" s="53"/>
      <c r="AE50" s="55"/>
    </row>
    <row r="51" spans="1:31" s="54" customFormat="1" ht="27.6" x14ac:dyDescent="0.3">
      <c r="A51" s="169" t="s">
        <v>842</v>
      </c>
      <c r="B51" s="158" t="s">
        <v>843</v>
      </c>
      <c r="C51" s="158" t="s">
        <v>844</v>
      </c>
      <c r="D51" s="170" t="s">
        <v>61</v>
      </c>
      <c r="E51" s="170" t="s">
        <v>60</v>
      </c>
      <c r="F51" s="170" t="s">
        <v>61</v>
      </c>
      <c r="G51" s="170" t="s">
        <v>71</v>
      </c>
      <c r="H51" s="171">
        <v>21101</v>
      </c>
      <c r="I51" s="170" t="s">
        <v>319</v>
      </c>
      <c r="J51" s="172" t="s">
        <v>256</v>
      </c>
      <c r="K51" s="172" t="s">
        <v>257</v>
      </c>
      <c r="L51" s="50" t="s">
        <v>62</v>
      </c>
      <c r="M51" s="50" t="s">
        <v>62</v>
      </c>
      <c r="N51" s="172" t="s">
        <v>421</v>
      </c>
      <c r="O51" s="172">
        <v>45</v>
      </c>
      <c r="P51" s="170">
        <v>20.170000000000002</v>
      </c>
      <c r="Q51" s="52" t="s">
        <v>442</v>
      </c>
      <c r="R51" s="51">
        <f t="shared" si="0"/>
        <v>907.65000000000009</v>
      </c>
      <c r="S51" s="172">
        <v>302.55</v>
      </c>
      <c r="T51" s="53"/>
      <c r="U51" s="53"/>
      <c r="V51" s="53"/>
      <c r="W51" s="172">
        <v>302.55</v>
      </c>
      <c r="X51" s="53"/>
      <c r="Y51" s="53"/>
      <c r="Z51" s="172">
        <v>302.55</v>
      </c>
      <c r="AA51" s="53"/>
      <c r="AB51" s="53"/>
      <c r="AC51" s="53"/>
      <c r="AD51" s="53"/>
      <c r="AE51" s="55"/>
    </row>
    <row r="52" spans="1:31" s="54" customFormat="1" ht="27.6" x14ac:dyDescent="0.3">
      <c r="A52" s="169" t="s">
        <v>842</v>
      </c>
      <c r="B52" s="158" t="s">
        <v>843</v>
      </c>
      <c r="C52" s="158" t="s">
        <v>844</v>
      </c>
      <c r="D52" s="170" t="s">
        <v>61</v>
      </c>
      <c r="E52" s="170" t="s">
        <v>60</v>
      </c>
      <c r="F52" s="170" t="s">
        <v>61</v>
      </c>
      <c r="G52" s="170" t="s">
        <v>71</v>
      </c>
      <c r="H52" s="171">
        <v>21101</v>
      </c>
      <c r="I52" s="170" t="s">
        <v>319</v>
      </c>
      <c r="J52" s="172" t="s">
        <v>886</v>
      </c>
      <c r="K52" s="172" t="s">
        <v>887</v>
      </c>
      <c r="L52" s="50" t="s">
        <v>62</v>
      </c>
      <c r="M52" s="50" t="s">
        <v>62</v>
      </c>
      <c r="N52" s="172" t="s">
        <v>421</v>
      </c>
      <c r="O52" s="172">
        <v>33</v>
      </c>
      <c r="P52" s="170">
        <v>200</v>
      </c>
      <c r="Q52" s="52" t="s">
        <v>442</v>
      </c>
      <c r="R52" s="51">
        <f t="shared" si="0"/>
        <v>6600</v>
      </c>
      <c r="S52" s="172">
        <v>2200</v>
      </c>
      <c r="T52" s="53"/>
      <c r="U52" s="53"/>
      <c r="V52" s="53"/>
      <c r="W52" s="172">
        <v>2200</v>
      </c>
      <c r="X52" s="53"/>
      <c r="Y52" s="53"/>
      <c r="Z52" s="172">
        <v>2200</v>
      </c>
      <c r="AA52" s="53"/>
      <c r="AB52" s="53"/>
      <c r="AC52" s="53"/>
      <c r="AD52" s="53"/>
      <c r="AE52" s="55"/>
    </row>
    <row r="53" spans="1:31" s="54" customFormat="1" ht="27.6" x14ac:dyDescent="0.3">
      <c r="A53" s="169" t="s">
        <v>842</v>
      </c>
      <c r="B53" s="158" t="s">
        <v>843</v>
      </c>
      <c r="C53" s="158" t="s">
        <v>844</v>
      </c>
      <c r="D53" s="170" t="s">
        <v>61</v>
      </c>
      <c r="E53" s="170" t="s">
        <v>60</v>
      </c>
      <c r="F53" s="170" t="s">
        <v>61</v>
      </c>
      <c r="G53" s="170" t="s">
        <v>71</v>
      </c>
      <c r="H53" s="171">
        <v>21101</v>
      </c>
      <c r="I53" s="170" t="s">
        <v>319</v>
      </c>
      <c r="J53" s="172" t="s">
        <v>888</v>
      </c>
      <c r="K53" s="172" t="s">
        <v>889</v>
      </c>
      <c r="L53" s="50" t="s">
        <v>62</v>
      </c>
      <c r="M53" s="50" t="s">
        <v>62</v>
      </c>
      <c r="N53" s="172" t="s">
        <v>69</v>
      </c>
      <c r="O53" s="172">
        <v>30</v>
      </c>
      <c r="P53" s="170">
        <v>32.369999999999997</v>
      </c>
      <c r="Q53" s="52" t="s">
        <v>442</v>
      </c>
      <c r="R53" s="51">
        <f t="shared" si="0"/>
        <v>971.09999999999991</v>
      </c>
      <c r="S53" s="172">
        <v>323.7</v>
      </c>
      <c r="T53" s="53"/>
      <c r="U53" s="53"/>
      <c r="V53" s="53"/>
      <c r="W53" s="172">
        <v>323.7</v>
      </c>
      <c r="X53" s="53"/>
      <c r="Y53" s="53"/>
      <c r="Z53" s="172">
        <v>323.7</v>
      </c>
      <c r="AA53" s="53"/>
      <c r="AB53" s="53"/>
      <c r="AC53" s="53"/>
      <c r="AD53" s="53"/>
      <c r="AE53" s="55"/>
    </row>
    <row r="54" spans="1:31" s="54" customFormat="1" ht="27.6" x14ac:dyDescent="0.3">
      <c r="A54" s="169" t="s">
        <v>842</v>
      </c>
      <c r="B54" s="158" t="s">
        <v>843</v>
      </c>
      <c r="C54" s="158" t="s">
        <v>844</v>
      </c>
      <c r="D54" s="170" t="s">
        <v>61</v>
      </c>
      <c r="E54" s="170" t="s">
        <v>60</v>
      </c>
      <c r="F54" s="170" t="s">
        <v>61</v>
      </c>
      <c r="G54" s="170" t="s">
        <v>71</v>
      </c>
      <c r="H54" s="171">
        <v>21101</v>
      </c>
      <c r="I54" s="170" t="s">
        <v>319</v>
      </c>
      <c r="J54" s="172" t="s">
        <v>645</v>
      </c>
      <c r="K54" s="172" t="s">
        <v>646</v>
      </c>
      <c r="L54" s="50" t="s">
        <v>62</v>
      </c>
      <c r="M54" s="50" t="s">
        <v>62</v>
      </c>
      <c r="N54" s="172" t="s">
        <v>421</v>
      </c>
      <c r="O54" s="172">
        <v>540</v>
      </c>
      <c r="P54" s="170">
        <v>4.88</v>
      </c>
      <c r="Q54" s="52" t="s">
        <v>442</v>
      </c>
      <c r="R54" s="51">
        <f t="shared" si="0"/>
        <v>2635.2</v>
      </c>
      <c r="S54" s="172">
        <v>878.4</v>
      </c>
      <c r="T54" s="53"/>
      <c r="U54" s="53"/>
      <c r="V54" s="53"/>
      <c r="W54" s="172">
        <v>878.4</v>
      </c>
      <c r="X54" s="53"/>
      <c r="Y54" s="53"/>
      <c r="Z54" s="172">
        <v>878.4</v>
      </c>
      <c r="AA54" s="53"/>
      <c r="AB54" s="53"/>
      <c r="AC54" s="53"/>
      <c r="AD54" s="53"/>
      <c r="AE54" s="55"/>
    </row>
    <row r="55" spans="1:31" s="54" customFormat="1" ht="27.6" x14ac:dyDescent="0.3">
      <c r="A55" s="169" t="s">
        <v>842</v>
      </c>
      <c r="B55" s="158" t="s">
        <v>843</v>
      </c>
      <c r="C55" s="158" t="s">
        <v>844</v>
      </c>
      <c r="D55" s="170" t="s">
        <v>61</v>
      </c>
      <c r="E55" s="170" t="s">
        <v>60</v>
      </c>
      <c r="F55" s="170" t="s">
        <v>61</v>
      </c>
      <c r="G55" s="170" t="s">
        <v>71</v>
      </c>
      <c r="H55" s="171">
        <v>21101</v>
      </c>
      <c r="I55" s="170" t="s">
        <v>319</v>
      </c>
      <c r="J55" s="172" t="s">
        <v>173</v>
      </c>
      <c r="K55" s="172" t="s">
        <v>77</v>
      </c>
      <c r="L55" s="50" t="s">
        <v>62</v>
      </c>
      <c r="M55" s="50" t="s">
        <v>62</v>
      </c>
      <c r="N55" s="172" t="s">
        <v>421</v>
      </c>
      <c r="O55" s="172">
        <v>225</v>
      </c>
      <c r="P55" s="170">
        <v>5.1100000000000003</v>
      </c>
      <c r="Q55" s="52" t="s">
        <v>442</v>
      </c>
      <c r="R55" s="51">
        <f t="shared" si="0"/>
        <v>1149.75</v>
      </c>
      <c r="S55" s="172">
        <v>383.25</v>
      </c>
      <c r="T55" s="53"/>
      <c r="U55" s="53"/>
      <c r="V55" s="53"/>
      <c r="W55" s="172">
        <v>383.25</v>
      </c>
      <c r="X55" s="53"/>
      <c r="Y55" s="53"/>
      <c r="Z55" s="172">
        <v>383.25</v>
      </c>
      <c r="AA55" s="53"/>
      <c r="AB55" s="53"/>
      <c r="AC55" s="53"/>
      <c r="AD55" s="53"/>
      <c r="AE55" s="55"/>
    </row>
    <row r="56" spans="1:31" s="54" customFormat="1" ht="41.4" x14ac:dyDescent="0.3">
      <c r="A56" s="169" t="s">
        <v>842</v>
      </c>
      <c r="B56" s="158" t="s">
        <v>843</v>
      </c>
      <c r="C56" s="158" t="s">
        <v>844</v>
      </c>
      <c r="D56" s="170" t="s">
        <v>61</v>
      </c>
      <c r="E56" s="170" t="s">
        <v>60</v>
      </c>
      <c r="F56" s="170" t="s">
        <v>61</v>
      </c>
      <c r="G56" s="170" t="s">
        <v>71</v>
      </c>
      <c r="H56" s="171">
        <v>21401</v>
      </c>
      <c r="I56" s="170" t="s">
        <v>342</v>
      </c>
      <c r="J56" s="173" t="s">
        <v>890</v>
      </c>
      <c r="K56" s="173" t="s">
        <v>811</v>
      </c>
      <c r="L56" s="50" t="s">
        <v>62</v>
      </c>
      <c r="M56" s="50" t="s">
        <v>62</v>
      </c>
      <c r="N56" s="173" t="s">
        <v>421</v>
      </c>
      <c r="O56" s="170">
        <v>50</v>
      </c>
      <c r="P56" s="170">
        <v>12</v>
      </c>
      <c r="Q56" s="52" t="s">
        <v>442</v>
      </c>
      <c r="R56" s="51">
        <f t="shared" si="0"/>
        <v>600</v>
      </c>
      <c r="S56" s="51">
        <v>600</v>
      </c>
      <c r="T56" s="53"/>
      <c r="U56" s="53"/>
      <c r="V56" s="53"/>
      <c r="W56" s="53"/>
      <c r="X56" s="53"/>
      <c r="Y56" s="53"/>
      <c r="Z56" s="53"/>
      <c r="AA56" s="53"/>
      <c r="AB56" s="53"/>
      <c r="AC56" s="53"/>
      <c r="AD56" s="53"/>
      <c r="AE56" s="55"/>
    </row>
    <row r="57" spans="1:31" s="54" customFormat="1" ht="41.4" x14ac:dyDescent="0.3">
      <c r="A57" s="169" t="s">
        <v>842</v>
      </c>
      <c r="B57" s="158" t="s">
        <v>843</v>
      </c>
      <c r="C57" s="158" t="s">
        <v>844</v>
      </c>
      <c r="D57" s="170" t="s">
        <v>61</v>
      </c>
      <c r="E57" s="170" t="s">
        <v>60</v>
      </c>
      <c r="F57" s="170" t="s">
        <v>61</v>
      </c>
      <c r="G57" s="170" t="s">
        <v>71</v>
      </c>
      <c r="H57" s="171">
        <v>21401</v>
      </c>
      <c r="I57" s="170" t="s">
        <v>342</v>
      </c>
      <c r="J57" s="173" t="s">
        <v>891</v>
      </c>
      <c r="K57" s="173" t="s">
        <v>892</v>
      </c>
      <c r="L57" s="50" t="s">
        <v>62</v>
      </c>
      <c r="M57" s="50" t="s">
        <v>62</v>
      </c>
      <c r="N57" s="173" t="s">
        <v>421</v>
      </c>
      <c r="O57" s="170">
        <v>100</v>
      </c>
      <c r="P57" s="170">
        <v>15</v>
      </c>
      <c r="Q57" s="52" t="s">
        <v>442</v>
      </c>
      <c r="R57" s="51">
        <f t="shared" si="0"/>
        <v>1500</v>
      </c>
      <c r="S57" s="51">
        <v>1500</v>
      </c>
      <c r="T57" s="53"/>
      <c r="U57" s="53"/>
      <c r="V57" s="53"/>
      <c r="W57" s="53"/>
      <c r="X57" s="53"/>
      <c r="Y57" s="53"/>
      <c r="Z57" s="53"/>
      <c r="AA57" s="53"/>
      <c r="AB57" s="53"/>
      <c r="AC57" s="53"/>
      <c r="AD57" s="53"/>
      <c r="AE57" s="55"/>
    </row>
    <row r="58" spans="1:31" s="54" customFormat="1" ht="41.4" x14ac:dyDescent="0.3">
      <c r="A58" s="169" t="s">
        <v>842</v>
      </c>
      <c r="B58" s="158" t="s">
        <v>843</v>
      </c>
      <c r="C58" s="158" t="s">
        <v>844</v>
      </c>
      <c r="D58" s="170" t="s">
        <v>61</v>
      </c>
      <c r="E58" s="170" t="s">
        <v>60</v>
      </c>
      <c r="F58" s="170" t="s">
        <v>61</v>
      </c>
      <c r="G58" s="170" t="s">
        <v>71</v>
      </c>
      <c r="H58" s="171">
        <v>21401</v>
      </c>
      <c r="I58" s="170" t="s">
        <v>342</v>
      </c>
      <c r="J58" s="173" t="s">
        <v>346</v>
      </c>
      <c r="K58" s="173" t="s">
        <v>347</v>
      </c>
      <c r="L58" s="50" t="s">
        <v>62</v>
      </c>
      <c r="M58" s="50" t="s">
        <v>62</v>
      </c>
      <c r="N58" s="173" t="s">
        <v>421</v>
      </c>
      <c r="O58" s="170">
        <v>21</v>
      </c>
      <c r="P58" s="170">
        <v>99</v>
      </c>
      <c r="Q58" s="52" t="s">
        <v>442</v>
      </c>
      <c r="R58" s="51">
        <f t="shared" si="0"/>
        <v>2079</v>
      </c>
      <c r="S58" s="51">
        <v>2079</v>
      </c>
      <c r="T58" s="53"/>
      <c r="U58" s="53"/>
      <c r="V58" s="53"/>
      <c r="W58" s="53"/>
      <c r="X58" s="53"/>
      <c r="Y58" s="53"/>
      <c r="Z58" s="53"/>
      <c r="AA58" s="53"/>
      <c r="AB58" s="53"/>
      <c r="AC58" s="53"/>
      <c r="AD58" s="53"/>
      <c r="AE58" s="55"/>
    </row>
    <row r="59" spans="1:31" s="54" customFormat="1" ht="41.4" x14ac:dyDescent="0.3">
      <c r="A59" s="169" t="s">
        <v>842</v>
      </c>
      <c r="B59" s="158" t="s">
        <v>843</v>
      </c>
      <c r="C59" s="158" t="s">
        <v>844</v>
      </c>
      <c r="D59" s="170" t="s">
        <v>61</v>
      </c>
      <c r="E59" s="170" t="s">
        <v>60</v>
      </c>
      <c r="F59" s="170" t="s">
        <v>61</v>
      </c>
      <c r="G59" s="170" t="s">
        <v>71</v>
      </c>
      <c r="H59" s="171">
        <v>21401</v>
      </c>
      <c r="I59" s="170" t="s">
        <v>342</v>
      </c>
      <c r="J59" s="173" t="s">
        <v>893</v>
      </c>
      <c r="K59" s="173" t="s">
        <v>894</v>
      </c>
      <c r="L59" s="50" t="s">
        <v>62</v>
      </c>
      <c r="M59" s="50" t="s">
        <v>62</v>
      </c>
      <c r="N59" s="173" t="s">
        <v>421</v>
      </c>
      <c r="O59" s="170">
        <v>1</v>
      </c>
      <c r="P59" s="170">
        <v>4511</v>
      </c>
      <c r="Q59" s="52" t="s">
        <v>442</v>
      </c>
      <c r="R59" s="51">
        <f t="shared" si="0"/>
        <v>4511</v>
      </c>
      <c r="S59" s="51">
        <v>4511</v>
      </c>
      <c r="T59" s="53"/>
      <c r="U59" s="53"/>
      <c r="V59" s="53"/>
      <c r="W59" s="53"/>
      <c r="X59" s="53"/>
      <c r="Y59" s="53"/>
      <c r="Z59" s="53"/>
      <c r="AA59" s="53"/>
      <c r="AB59" s="53"/>
      <c r="AC59" s="53"/>
      <c r="AD59" s="53"/>
      <c r="AE59" s="55"/>
    </row>
    <row r="60" spans="1:31" s="54" customFormat="1" ht="27.6" x14ac:dyDescent="0.3">
      <c r="A60" s="169" t="s">
        <v>842</v>
      </c>
      <c r="B60" s="158" t="s">
        <v>843</v>
      </c>
      <c r="C60" s="158" t="s">
        <v>844</v>
      </c>
      <c r="D60" s="170" t="s">
        <v>61</v>
      </c>
      <c r="E60" s="170" t="s">
        <v>60</v>
      </c>
      <c r="F60" s="170" t="s">
        <v>61</v>
      </c>
      <c r="G60" s="170" t="s">
        <v>71</v>
      </c>
      <c r="H60" s="43">
        <v>21501</v>
      </c>
      <c r="I60" s="170" t="s">
        <v>895</v>
      </c>
      <c r="J60" s="170" t="s">
        <v>896</v>
      </c>
      <c r="K60" s="170" t="s">
        <v>897</v>
      </c>
      <c r="L60" s="50" t="s">
        <v>62</v>
      </c>
      <c r="M60" s="50" t="s">
        <v>62</v>
      </c>
      <c r="N60" s="49" t="s">
        <v>421</v>
      </c>
      <c r="O60" s="170">
        <v>4</v>
      </c>
      <c r="P60" s="170">
        <f>4950/4</f>
        <v>1237.5</v>
      </c>
      <c r="Q60" s="52" t="s">
        <v>442</v>
      </c>
      <c r="R60" s="51">
        <f t="shared" si="0"/>
        <v>4950</v>
      </c>
      <c r="S60" s="53"/>
      <c r="T60" s="53"/>
      <c r="U60" s="53">
        <v>4950</v>
      </c>
      <c r="V60" s="53"/>
      <c r="W60" s="53"/>
      <c r="X60" s="53"/>
      <c r="Y60" s="53"/>
      <c r="Z60" s="53"/>
      <c r="AA60" s="53"/>
      <c r="AB60" s="53"/>
      <c r="AC60" s="53"/>
      <c r="AD60" s="53"/>
      <c r="AE60" s="55"/>
    </row>
    <row r="61" spans="1:31" s="54" customFormat="1" ht="27.6" x14ac:dyDescent="0.3">
      <c r="A61" s="169" t="s">
        <v>842</v>
      </c>
      <c r="B61" s="158" t="s">
        <v>843</v>
      </c>
      <c r="C61" s="158" t="s">
        <v>844</v>
      </c>
      <c r="D61" s="170" t="s">
        <v>61</v>
      </c>
      <c r="E61" s="170" t="s">
        <v>60</v>
      </c>
      <c r="F61" s="170" t="s">
        <v>61</v>
      </c>
      <c r="G61" s="170" t="s">
        <v>71</v>
      </c>
      <c r="H61" s="43">
        <v>21601</v>
      </c>
      <c r="I61" s="170" t="s">
        <v>309</v>
      </c>
      <c r="J61" s="172" t="s">
        <v>545</v>
      </c>
      <c r="K61" s="172" t="s">
        <v>898</v>
      </c>
      <c r="L61" s="50" t="s">
        <v>62</v>
      </c>
      <c r="M61" s="50" t="s">
        <v>62</v>
      </c>
      <c r="N61" s="172" t="s">
        <v>421</v>
      </c>
      <c r="O61" s="172">
        <v>30</v>
      </c>
      <c r="P61" s="170">
        <v>34.799999999999997</v>
      </c>
      <c r="Q61" s="52" t="s">
        <v>442</v>
      </c>
      <c r="R61" s="51">
        <f t="shared" si="0"/>
        <v>1044</v>
      </c>
      <c r="S61" s="53"/>
      <c r="T61" s="172">
        <v>348</v>
      </c>
      <c r="U61" s="53"/>
      <c r="V61" s="53"/>
      <c r="W61" s="172">
        <v>348</v>
      </c>
      <c r="X61" s="53"/>
      <c r="Y61" s="53"/>
      <c r="Z61" s="53"/>
      <c r="AA61" s="172">
        <v>348</v>
      </c>
      <c r="AB61" s="53"/>
      <c r="AC61" s="53"/>
      <c r="AD61" s="53"/>
      <c r="AE61" s="55"/>
    </row>
    <row r="62" spans="1:31" s="54" customFormat="1" ht="27.6" x14ac:dyDescent="0.3">
      <c r="A62" s="169" t="s">
        <v>842</v>
      </c>
      <c r="B62" s="158" t="s">
        <v>843</v>
      </c>
      <c r="C62" s="158" t="s">
        <v>844</v>
      </c>
      <c r="D62" s="170" t="s">
        <v>61</v>
      </c>
      <c r="E62" s="170" t="s">
        <v>60</v>
      </c>
      <c r="F62" s="170" t="s">
        <v>61</v>
      </c>
      <c r="G62" s="170" t="s">
        <v>71</v>
      </c>
      <c r="H62" s="43">
        <v>21601</v>
      </c>
      <c r="I62" s="170" t="s">
        <v>309</v>
      </c>
      <c r="J62" s="172" t="s">
        <v>899</v>
      </c>
      <c r="K62" s="172" t="s">
        <v>900</v>
      </c>
      <c r="L62" s="50" t="s">
        <v>62</v>
      </c>
      <c r="M62" s="50" t="s">
        <v>62</v>
      </c>
      <c r="N62" s="172" t="s">
        <v>421</v>
      </c>
      <c r="O62" s="172">
        <v>4</v>
      </c>
      <c r="P62" s="170">
        <v>65.77</v>
      </c>
      <c r="Q62" s="52" t="s">
        <v>442</v>
      </c>
      <c r="R62" s="51">
        <f t="shared" si="0"/>
        <v>263.08</v>
      </c>
      <c r="S62" s="53"/>
      <c r="T62" s="172">
        <v>263.08</v>
      </c>
      <c r="U62" s="53"/>
      <c r="V62" s="53"/>
      <c r="W62" s="172">
        <v>0</v>
      </c>
      <c r="X62" s="53"/>
      <c r="Y62" s="53"/>
      <c r="Z62" s="53"/>
      <c r="AA62" s="172">
        <v>0</v>
      </c>
      <c r="AB62" s="53"/>
      <c r="AC62" s="53"/>
      <c r="AD62" s="53"/>
      <c r="AE62" s="55"/>
    </row>
    <row r="63" spans="1:31" s="54" customFormat="1" ht="27.6" x14ac:dyDescent="0.3">
      <c r="A63" s="169" t="s">
        <v>842</v>
      </c>
      <c r="B63" s="158" t="s">
        <v>843</v>
      </c>
      <c r="C63" s="158" t="s">
        <v>844</v>
      </c>
      <c r="D63" s="170" t="s">
        <v>61</v>
      </c>
      <c r="E63" s="170" t="s">
        <v>60</v>
      </c>
      <c r="F63" s="170" t="s">
        <v>61</v>
      </c>
      <c r="G63" s="170" t="s">
        <v>71</v>
      </c>
      <c r="H63" s="43">
        <v>21601</v>
      </c>
      <c r="I63" s="170" t="s">
        <v>309</v>
      </c>
      <c r="J63" s="172" t="s">
        <v>539</v>
      </c>
      <c r="K63" s="172" t="s">
        <v>901</v>
      </c>
      <c r="L63" s="50" t="s">
        <v>62</v>
      </c>
      <c r="M63" s="50" t="s">
        <v>62</v>
      </c>
      <c r="N63" s="172" t="s">
        <v>126</v>
      </c>
      <c r="O63" s="172">
        <v>30</v>
      </c>
      <c r="P63" s="170">
        <v>70</v>
      </c>
      <c r="Q63" s="52" t="s">
        <v>442</v>
      </c>
      <c r="R63" s="51">
        <f t="shared" si="0"/>
        <v>1330</v>
      </c>
      <c r="S63" s="53"/>
      <c r="T63" s="172">
        <v>700</v>
      </c>
      <c r="U63" s="53"/>
      <c r="V63" s="53"/>
      <c r="W63" s="172">
        <v>630</v>
      </c>
      <c r="X63" s="53"/>
      <c r="Y63" s="53"/>
      <c r="Z63" s="53"/>
      <c r="AA63" s="172">
        <v>0</v>
      </c>
      <c r="AB63" s="53"/>
      <c r="AC63" s="53"/>
      <c r="AD63" s="53"/>
      <c r="AE63" s="55"/>
    </row>
    <row r="64" spans="1:31" s="54" customFormat="1" ht="27.6" x14ac:dyDescent="0.3">
      <c r="A64" s="169" t="s">
        <v>842</v>
      </c>
      <c r="B64" s="158" t="s">
        <v>843</v>
      </c>
      <c r="C64" s="158" t="s">
        <v>844</v>
      </c>
      <c r="D64" s="170" t="s">
        <v>61</v>
      </c>
      <c r="E64" s="170" t="s">
        <v>60</v>
      </c>
      <c r="F64" s="170" t="s">
        <v>61</v>
      </c>
      <c r="G64" s="170" t="s">
        <v>71</v>
      </c>
      <c r="H64" s="43">
        <v>21601</v>
      </c>
      <c r="I64" s="170" t="s">
        <v>309</v>
      </c>
      <c r="J64" s="172" t="s">
        <v>557</v>
      </c>
      <c r="K64" s="172" t="s">
        <v>558</v>
      </c>
      <c r="L64" s="50" t="s">
        <v>62</v>
      </c>
      <c r="M64" s="50" t="s">
        <v>62</v>
      </c>
      <c r="N64" s="172" t="s">
        <v>421</v>
      </c>
      <c r="O64" s="172">
        <v>10</v>
      </c>
      <c r="P64" s="170">
        <v>17.649999999999999</v>
      </c>
      <c r="Q64" s="52" t="s">
        <v>442</v>
      </c>
      <c r="R64" s="51">
        <f t="shared" si="0"/>
        <v>946.5</v>
      </c>
      <c r="S64" s="53"/>
      <c r="T64" s="172">
        <v>176.5</v>
      </c>
      <c r="U64" s="53"/>
      <c r="V64" s="53"/>
      <c r="W64" s="172">
        <v>0</v>
      </c>
      <c r="X64" s="53"/>
      <c r="Y64" s="53"/>
      <c r="Z64" s="53"/>
      <c r="AA64" s="172">
        <v>770</v>
      </c>
      <c r="AB64" s="53"/>
      <c r="AC64" s="53"/>
      <c r="AD64" s="53"/>
      <c r="AE64" s="55"/>
    </row>
    <row r="65" spans="1:31" s="54" customFormat="1" ht="27.6" x14ac:dyDescent="0.3">
      <c r="A65" s="169" t="s">
        <v>842</v>
      </c>
      <c r="B65" s="158" t="s">
        <v>843</v>
      </c>
      <c r="C65" s="158" t="s">
        <v>844</v>
      </c>
      <c r="D65" s="170" t="s">
        <v>61</v>
      </c>
      <c r="E65" s="170" t="s">
        <v>60</v>
      </c>
      <c r="F65" s="170" t="s">
        <v>61</v>
      </c>
      <c r="G65" s="170" t="s">
        <v>71</v>
      </c>
      <c r="H65" s="43">
        <v>21601</v>
      </c>
      <c r="I65" s="170" t="s">
        <v>309</v>
      </c>
      <c r="J65" s="172" t="s">
        <v>557</v>
      </c>
      <c r="K65" s="172" t="s">
        <v>558</v>
      </c>
      <c r="L65" s="50" t="s">
        <v>62</v>
      </c>
      <c r="M65" s="50" t="s">
        <v>62</v>
      </c>
      <c r="N65" s="172" t="s">
        <v>421</v>
      </c>
      <c r="O65" s="172">
        <v>2</v>
      </c>
      <c r="P65" s="170">
        <v>17.657</v>
      </c>
      <c r="Q65" s="52" t="s">
        <v>442</v>
      </c>
      <c r="R65" s="51">
        <f t="shared" si="0"/>
        <v>35.31</v>
      </c>
      <c r="S65" s="53"/>
      <c r="T65" s="172">
        <v>0</v>
      </c>
      <c r="U65" s="53"/>
      <c r="V65" s="53"/>
      <c r="W65" s="172">
        <v>35.31</v>
      </c>
      <c r="X65" s="53"/>
      <c r="Y65" s="53"/>
      <c r="Z65" s="53"/>
      <c r="AA65" s="172">
        <v>0</v>
      </c>
      <c r="AB65" s="53"/>
      <c r="AC65" s="53"/>
      <c r="AD65" s="53"/>
      <c r="AE65" s="55"/>
    </row>
    <row r="66" spans="1:31" s="54" customFormat="1" ht="27.6" x14ac:dyDescent="0.3">
      <c r="A66" s="169" t="s">
        <v>842</v>
      </c>
      <c r="B66" s="158" t="s">
        <v>843</v>
      </c>
      <c r="C66" s="158" t="s">
        <v>844</v>
      </c>
      <c r="D66" s="170" t="s">
        <v>61</v>
      </c>
      <c r="E66" s="170" t="s">
        <v>60</v>
      </c>
      <c r="F66" s="170" t="s">
        <v>61</v>
      </c>
      <c r="G66" s="170" t="s">
        <v>71</v>
      </c>
      <c r="H66" s="43">
        <v>21601</v>
      </c>
      <c r="I66" s="170" t="s">
        <v>309</v>
      </c>
      <c r="J66" s="172" t="s">
        <v>432</v>
      </c>
      <c r="K66" s="172" t="s">
        <v>433</v>
      </c>
      <c r="L66" s="50" t="s">
        <v>62</v>
      </c>
      <c r="M66" s="50" t="s">
        <v>62</v>
      </c>
      <c r="N66" s="172" t="s">
        <v>421</v>
      </c>
      <c r="O66" s="172">
        <v>30</v>
      </c>
      <c r="P66" s="170">
        <v>314.36</v>
      </c>
      <c r="Q66" s="52" t="s">
        <v>442</v>
      </c>
      <c r="R66" s="51">
        <f t="shared" si="0"/>
        <v>9430.7999999999993</v>
      </c>
      <c r="S66" s="53"/>
      <c r="T66" s="172">
        <v>3143.6</v>
      </c>
      <c r="U66" s="53"/>
      <c r="V66" s="53"/>
      <c r="W66" s="172">
        <v>3143.6</v>
      </c>
      <c r="X66" s="53"/>
      <c r="Y66" s="53"/>
      <c r="Z66" s="53"/>
      <c r="AA66" s="172">
        <v>3143.6</v>
      </c>
      <c r="AB66" s="53"/>
      <c r="AC66" s="53"/>
      <c r="AD66" s="53"/>
      <c r="AE66" s="55"/>
    </row>
    <row r="67" spans="1:31" s="54" customFormat="1" ht="27.6" x14ac:dyDescent="0.3">
      <c r="A67" s="169" t="s">
        <v>842</v>
      </c>
      <c r="B67" s="158" t="s">
        <v>843</v>
      </c>
      <c r="C67" s="158" t="s">
        <v>844</v>
      </c>
      <c r="D67" s="170" t="s">
        <v>61</v>
      </c>
      <c r="E67" s="170" t="s">
        <v>60</v>
      </c>
      <c r="F67" s="170" t="s">
        <v>61</v>
      </c>
      <c r="G67" s="170" t="s">
        <v>71</v>
      </c>
      <c r="H67" s="43">
        <v>21601</v>
      </c>
      <c r="I67" s="170" t="s">
        <v>309</v>
      </c>
      <c r="J67" s="172" t="s">
        <v>902</v>
      </c>
      <c r="K67" s="172" t="s">
        <v>275</v>
      </c>
      <c r="L67" s="50" t="s">
        <v>62</v>
      </c>
      <c r="M67" s="50" t="s">
        <v>62</v>
      </c>
      <c r="N67" s="172" t="s">
        <v>69</v>
      </c>
      <c r="O67" s="172">
        <v>39</v>
      </c>
      <c r="P67" s="170">
        <v>612.48</v>
      </c>
      <c r="Q67" s="52" t="s">
        <v>442</v>
      </c>
      <c r="R67" s="51">
        <f t="shared" si="0"/>
        <v>23886.720000000001</v>
      </c>
      <c r="S67" s="53"/>
      <c r="T67" s="172">
        <v>8574.7199999999993</v>
      </c>
      <c r="U67" s="53"/>
      <c r="V67" s="53"/>
      <c r="W67" s="172">
        <v>7962.24</v>
      </c>
      <c r="X67" s="53"/>
      <c r="Y67" s="53"/>
      <c r="Z67" s="53"/>
      <c r="AA67" s="172">
        <v>7349.76</v>
      </c>
      <c r="AB67" s="53"/>
      <c r="AC67" s="53"/>
      <c r="AD67" s="53"/>
      <c r="AE67" s="55"/>
    </row>
    <row r="68" spans="1:31" s="54" customFormat="1" ht="27.6" x14ac:dyDescent="0.3">
      <c r="A68" s="169" t="s">
        <v>842</v>
      </c>
      <c r="B68" s="158" t="s">
        <v>843</v>
      </c>
      <c r="C68" s="158" t="s">
        <v>844</v>
      </c>
      <c r="D68" s="170" t="s">
        <v>61</v>
      </c>
      <c r="E68" s="170" t="s">
        <v>60</v>
      </c>
      <c r="F68" s="170" t="s">
        <v>61</v>
      </c>
      <c r="G68" s="170" t="s">
        <v>71</v>
      </c>
      <c r="H68" s="43">
        <v>21601</v>
      </c>
      <c r="I68" s="170" t="s">
        <v>309</v>
      </c>
      <c r="J68" s="172" t="s">
        <v>817</v>
      </c>
      <c r="K68" s="172" t="s">
        <v>818</v>
      </c>
      <c r="L68" s="50" t="s">
        <v>62</v>
      </c>
      <c r="M68" s="50" t="s">
        <v>62</v>
      </c>
      <c r="N68" s="172" t="s">
        <v>421</v>
      </c>
      <c r="O68" s="172">
        <v>29</v>
      </c>
      <c r="P68" s="170">
        <v>678.6</v>
      </c>
      <c r="Q68" s="52" t="s">
        <v>442</v>
      </c>
      <c r="R68" s="51">
        <f t="shared" si="0"/>
        <v>19679.400000000001</v>
      </c>
      <c r="S68" s="53"/>
      <c r="T68" s="172">
        <v>6786</v>
      </c>
      <c r="U68" s="53"/>
      <c r="V68" s="53"/>
      <c r="W68" s="172">
        <v>6786</v>
      </c>
      <c r="X68" s="53"/>
      <c r="Y68" s="53"/>
      <c r="Z68" s="53"/>
      <c r="AA68" s="172">
        <v>6107.4</v>
      </c>
      <c r="AB68" s="53"/>
      <c r="AC68" s="53"/>
      <c r="AD68" s="53"/>
      <c r="AE68" s="55"/>
    </row>
    <row r="69" spans="1:31" s="54" customFormat="1" ht="27.6" x14ac:dyDescent="0.3">
      <c r="A69" s="169" t="s">
        <v>842</v>
      </c>
      <c r="B69" s="158" t="s">
        <v>843</v>
      </c>
      <c r="C69" s="158" t="s">
        <v>844</v>
      </c>
      <c r="D69" s="170" t="s">
        <v>61</v>
      </c>
      <c r="E69" s="170" t="s">
        <v>60</v>
      </c>
      <c r="F69" s="170" t="s">
        <v>61</v>
      </c>
      <c r="G69" s="170" t="s">
        <v>71</v>
      </c>
      <c r="H69" s="43">
        <v>21601</v>
      </c>
      <c r="I69" s="170" t="s">
        <v>309</v>
      </c>
      <c r="J69" s="172" t="s">
        <v>815</v>
      </c>
      <c r="K69" s="172" t="s">
        <v>816</v>
      </c>
      <c r="L69" s="50" t="s">
        <v>62</v>
      </c>
      <c r="M69" s="50" t="s">
        <v>62</v>
      </c>
      <c r="N69" s="172" t="s">
        <v>421</v>
      </c>
      <c r="O69" s="172">
        <v>28</v>
      </c>
      <c r="P69" s="170">
        <v>338.73</v>
      </c>
      <c r="Q69" s="52" t="s">
        <v>442</v>
      </c>
      <c r="R69" s="51">
        <f t="shared" si="0"/>
        <v>9484.44</v>
      </c>
      <c r="S69" s="53"/>
      <c r="T69" s="172">
        <v>3387.3</v>
      </c>
      <c r="U69" s="53"/>
      <c r="V69" s="53"/>
      <c r="W69" s="172">
        <v>3048.57</v>
      </c>
      <c r="X69" s="53"/>
      <c r="Y69" s="53"/>
      <c r="Z69" s="53"/>
      <c r="AA69" s="172">
        <v>3048.57</v>
      </c>
      <c r="AB69" s="53"/>
      <c r="AC69" s="53"/>
      <c r="AD69" s="53"/>
      <c r="AE69" s="55"/>
    </row>
    <row r="70" spans="1:31" s="54" customFormat="1" ht="27.6" x14ac:dyDescent="0.3">
      <c r="A70" s="169" t="s">
        <v>842</v>
      </c>
      <c r="B70" s="158" t="s">
        <v>843</v>
      </c>
      <c r="C70" s="158" t="s">
        <v>844</v>
      </c>
      <c r="D70" s="170" t="s">
        <v>61</v>
      </c>
      <c r="E70" s="170" t="s">
        <v>60</v>
      </c>
      <c r="F70" s="170" t="s">
        <v>61</v>
      </c>
      <c r="G70" s="170" t="s">
        <v>71</v>
      </c>
      <c r="H70" s="43">
        <v>21601</v>
      </c>
      <c r="I70" s="170" t="s">
        <v>309</v>
      </c>
      <c r="J70" s="172" t="s">
        <v>743</v>
      </c>
      <c r="K70" s="172" t="s">
        <v>744</v>
      </c>
      <c r="L70" s="50" t="s">
        <v>62</v>
      </c>
      <c r="M70" s="50" t="s">
        <v>62</v>
      </c>
      <c r="N70" s="172" t="s">
        <v>421</v>
      </c>
      <c r="O70" s="172">
        <v>10</v>
      </c>
      <c r="P70" s="170">
        <v>23.78</v>
      </c>
      <c r="Q70" s="52" t="s">
        <v>442</v>
      </c>
      <c r="R70" s="51">
        <f t="shared" si="0"/>
        <v>237.8</v>
      </c>
      <c r="S70" s="53"/>
      <c r="T70" s="172">
        <v>237.8</v>
      </c>
      <c r="U70" s="53"/>
      <c r="V70" s="53"/>
      <c r="W70" s="172"/>
      <c r="X70" s="53"/>
      <c r="Y70" s="53"/>
      <c r="Z70" s="53"/>
      <c r="AA70" s="172"/>
      <c r="AB70" s="53"/>
      <c r="AC70" s="53"/>
      <c r="AD70" s="53"/>
      <c r="AE70" s="55"/>
    </row>
    <row r="71" spans="1:31" s="54" customFormat="1" ht="27.6" x14ac:dyDescent="0.3">
      <c r="A71" s="169" t="s">
        <v>842</v>
      </c>
      <c r="B71" s="158" t="s">
        <v>843</v>
      </c>
      <c r="C71" s="158" t="s">
        <v>844</v>
      </c>
      <c r="D71" s="170" t="s">
        <v>61</v>
      </c>
      <c r="E71" s="170" t="s">
        <v>60</v>
      </c>
      <c r="F71" s="170" t="s">
        <v>61</v>
      </c>
      <c r="G71" s="170" t="s">
        <v>71</v>
      </c>
      <c r="H71" s="43">
        <v>21601</v>
      </c>
      <c r="I71" s="170" t="s">
        <v>309</v>
      </c>
      <c r="J71" s="172" t="s">
        <v>743</v>
      </c>
      <c r="K71" s="172" t="s">
        <v>744</v>
      </c>
      <c r="L71" s="50" t="s">
        <v>62</v>
      </c>
      <c r="M71" s="50" t="s">
        <v>62</v>
      </c>
      <c r="N71" s="172" t="s">
        <v>421</v>
      </c>
      <c r="O71" s="172">
        <v>7</v>
      </c>
      <c r="P71" s="170">
        <v>24.04</v>
      </c>
      <c r="Q71" s="52" t="s">
        <v>442</v>
      </c>
      <c r="R71" s="51">
        <f t="shared" si="0"/>
        <v>168.28</v>
      </c>
      <c r="S71" s="53"/>
      <c r="T71" s="53"/>
      <c r="U71" s="53"/>
      <c r="V71" s="53"/>
      <c r="W71" s="53">
        <v>168.28</v>
      </c>
      <c r="X71" s="53"/>
      <c r="Y71" s="53"/>
      <c r="Z71" s="53"/>
      <c r="AA71" s="53"/>
      <c r="AB71" s="53"/>
      <c r="AC71" s="53"/>
      <c r="AD71" s="53"/>
      <c r="AE71" s="55"/>
    </row>
    <row r="72" spans="1:31" s="54" customFormat="1" ht="27.6" x14ac:dyDescent="0.3">
      <c r="A72" s="169" t="s">
        <v>842</v>
      </c>
      <c r="B72" s="158" t="s">
        <v>843</v>
      </c>
      <c r="C72" s="158" t="s">
        <v>844</v>
      </c>
      <c r="D72" s="170" t="s">
        <v>61</v>
      </c>
      <c r="E72" s="170" t="s">
        <v>60</v>
      </c>
      <c r="F72" s="170" t="s">
        <v>61</v>
      </c>
      <c r="G72" s="170" t="s">
        <v>71</v>
      </c>
      <c r="H72" s="43">
        <v>21601</v>
      </c>
      <c r="I72" s="170" t="s">
        <v>309</v>
      </c>
      <c r="J72" s="172" t="s">
        <v>743</v>
      </c>
      <c r="K72" s="172" t="s">
        <v>744</v>
      </c>
      <c r="L72" s="50" t="s">
        <v>62</v>
      </c>
      <c r="M72" s="50" t="s">
        <v>62</v>
      </c>
      <c r="N72" s="172" t="s">
        <v>421</v>
      </c>
      <c r="O72" s="172">
        <v>3</v>
      </c>
      <c r="P72" s="170">
        <v>24.222000000000001</v>
      </c>
      <c r="Q72" s="52" t="s">
        <v>442</v>
      </c>
      <c r="R72" s="51">
        <f t="shared" si="0"/>
        <v>72.67</v>
      </c>
      <c r="S72" s="53"/>
      <c r="T72" s="53"/>
      <c r="U72" s="53"/>
      <c r="V72" s="53"/>
      <c r="W72" s="53"/>
      <c r="X72" s="53"/>
      <c r="Y72" s="53"/>
      <c r="Z72" s="53"/>
      <c r="AA72" s="172">
        <v>72.67</v>
      </c>
      <c r="AB72" s="53"/>
      <c r="AC72" s="53"/>
      <c r="AD72" s="53"/>
      <c r="AE72" s="55"/>
    </row>
    <row r="73" spans="1:31" s="54" customFormat="1" ht="41.4" x14ac:dyDescent="0.3">
      <c r="A73" s="169" t="s">
        <v>842</v>
      </c>
      <c r="B73" s="158" t="s">
        <v>843</v>
      </c>
      <c r="C73" s="158" t="s">
        <v>844</v>
      </c>
      <c r="D73" s="170" t="s">
        <v>61</v>
      </c>
      <c r="E73" s="170" t="s">
        <v>60</v>
      </c>
      <c r="F73" s="170" t="s">
        <v>61</v>
      </c>
      <c r="G73" s="170" t="s">
        <v>71</v>
      </c>
      <c r="H73" s="43">
        <v>22103</v>
      </c>
      <c r="I73" s="170" t="s">
        <v>903</v>
      </c>
      <c r="J73" s="170" t="s">
        <v>179</v>
      </c>
      <c r="K73" s="170" t="s">
        <v>180</v>
      </c>
      <c r="L73" s="50" t="s">
        <v>62</v>
      </c>
      <c r="M73" s="50" t="s">
        <v>62</v>
      </c>
      <c r="N73" s="49" t="s">
        <v>658</v>
      </c>
      <c r="O73" s="50">
        <v>210</v>
      </c>
      <c r="P73" s="51">
        <v>240</v>
      </c>
      <c r="Q73" s="52" t="s">
        <v>442</v>
      </c>
      <c r="R73" s="51">
        <f t="shared" si="0"/>
        <v>50400</v>
      </c>
      <c r="S73" s="174">
        <v>4200</v>
      </c>
      <c r="T73" s="174">
        <v>4200</v>
      </c>
      <c r="U73" s="174">
        <v>4200</v>
      </c>
      <c r="V73" s="174">
        <v>4200</v>
      </c>
      <c r="W73" s="174">
        <v>4200</v>
      </c>
      <c r="X73" s="174">
        <v>4200</v>
      </c>
      <c r="Y73" s="174">
        <v>4200</v>
      </c>
      <c r="Z73" s="174">
        <v>4200</v>
      </c>
      <c r="AA73" s="174">
        <v>4200</v>
      </c>
      <c r="AB73" s="174">
        <v>4200</v>
      </c>
      <c r="AC73" s="174">
        <v>4200</v>
      </c>
      <c r="AD73" s="174">
        <v>4200</v>
      </c>
      <c r="AE73" s="55"/>
    </row>
    <row r="74" spans="1:31" s="54" customFormat="1" ht="41.4" x14ac:dyDescent="0.3">
      <c r="A74" s="169" t="s">
        <v>842</v>
      </c>
      <c r="B74" s="158" t="s">
        <v>843</v>
      </c>
      <c r="C74" s="158" t="s">
        <v>844</v>
      </c>
      <c r="D74" s="170" t="s">
        <v>61</v>
      </c>
      <c r="E74" s="170" t="s">
        <v>60</v>
      </c>
      <c r="F74" s="170" t="s">
        <v>61</v>
      </c>
      <c r="G74" s="170" t="s">
        <v>71</v>
      </c>
      <c r="H74" s="43">
        <v>22104</v>
      </c>
      <c r="I74" s="170" t="s">
        <v>350</v>
      </c>
      <c r="J74" s="170" t="s">
        <v>904</v>
      </c>
      <c r="K74" s="170" t="s">
        <v>180</v>
      </c>
      <c r="L74" s="50" t="s">
        <v>62</v>
      </c>
      <c r="M74" s="50" t="s">
        <v>62</v>
      </c>
      <c r="N74" s="49" t="s">
        <v>658</v>
      </c>
      <c r="O74" s="50">
        <v>435</v>
      </c>
      <c r="P74" s="51">
        <v>240</v>
      </c>
      <c r="Q74" s="52" t="s">
        <v>442</v>
      </c>
      <c r="R74" s="51">
        <f t="shared" si="0"/>
        <v>104400</v>
      </c>
      <c r="S74" s="174">
        <v>5100</v>
      </c>
      <c r="T74" s="174">
        <v>5100</v>
      </c>
      <c r="U74" s="174">
        <v>22500</v>
      </c>
      <c r="V74" s="174">
        <v>5100</v>
      </c>
      <c r="W74" s="174">
        <v>13800</v>
      </c>
      <c r="X74" s="174">
        <v>13800</v>
      </c>
      <c r="Y74" s="174">
        <v>5100</v>
      </c>
      <c r="Z74" s="174">
        <v>5100</v>
      </c>
      <c r="AA74" s="174">
        <v>18500</v>
      </c>
      <c r="AB74" s="174">
        <v>4100</v>
      </c>
      <c r="AC74" s="174">
        <v>4100</v>
      </c>
      <c r="AD74" s="174">
        <v>2100</v>
      </c>
      <c r="AE74" s="55"/>
    </row>
    <row r="75" spans="1:31" s="54" customFormat="1" ht="27.6" x14ac:dyDescent="0.3">
      <c r="A75" s="169" t="s">
        <v>842</v>
      </c>
      <c r="B75" s="158" t="s">
        <v>843</v>
      </c>
      <c r="C75" s="158" t="s">
        <v>844</v>
      </c>
      <c r="D75" s="170" t="s">
        <v>61</v>
      </c>
      <c r="E75" s="170" t="s">
        <v>60</v>
      </c>
      <c r="F75" s="170" t="s">
        <v>61</v>
      </c>
      <c r="G75" s="170" t="s">
        <v>71</v>
      </c>
      <c r="H75" s="43">
        <v>24601</v>
      </c>
      <c r="I75" s="170" t="s">
        <v>387</v>
      </c>
      <c r="J75" s="170" t="s">
        <v>905</v>
      </c>
      <c r="K75" s="170" t="s">
        <v>906</v>
      </c>
      <c r="L75" s="50" t="s">
        <v>62</v>
      </c>
      <c r="M75" s="50" t="s">
        <v>62</v>
      </c>
      <c r="N75" s="49" t="s">
        <v>421</v>
      </c>
      <c r="O75" s="50">
        <v>12</v>
      </c>
      <c r="P75" s="51">
        <v>1326.25</v>
      </c>
      <c r="Q75" s="52" t="s">
        <v>442</v>
      </c>
      <c r="R75" s="51">
        <f t="shared" si="0"/>
        <v>15915</v>
      </c>
      <c r="S75" s="53"/>
      <c r="T75" s="53">
        <v>2500</v>
      </c>
      <c r="U75" s="53">
        <v>2805</v>
      </c>
      <c r="V75" s="53"/>
      <c r="W75" s="53">
        <v>5305</v>
      </c>
      <c r="X75" s="53"/>
      <c r="Y75" s="53"/>
      <c r="Z75" s="53">
        <v>5305</v>
      </c>
      <c r="AA75" s="53"/>
      <c r="AB75" s="53"/>
      <c r="AC75" s="53"/>
      <c r="AD75" s="53"/>
      <c r="AE75" s="55"/>
    </row>
    <row r="76" spans="1:31" s="54" customFormat="1" ht="27.6" x14ac:dyDescent="0.3">
      <c r="A76" s="169" t="s">
        <v>842</v>
      </c>
      <c r="B76" s="158" t="s">
        <v>843</v>
      </c>
      <c r="C76" s="158" t="s">
        <v>844</v>
      </c>
      <c r="D76" s="170" t="s">
        <v>61</v>
      </c>
      <c r="E76" s="170" t="s">
        <v>60</v>
      </c>
      <c r="F76" s="170" t="s">
        <v>61</v>
      </c>
      <c r="G76" s="170" t="s">
        <v>71</v>
      </c>
      <c r="H76" s="171">
        <v>24901</v>
      </c>
      <c r="I76" s="170" t="s">
        <v>907</v>
      </c>
      <c r="J76" s="170" t="s">
        <v>908</v>
      </c>
      <c r="K76" s="170" t="s">
        <v>909</v>
      </c>
      <c r="L76" s="50" t="s">
        <v>62</v>
      </c>
      <c r="M76" s="50" t="s">
        <v>62</v>
      </c>
      <c r="N76" s="49" t="s">
        <v>421</v>
      </c>
      <c r="O76" s="50">
        <v>2</v>
      </c>
      <c r="P76" s="51">
        <v>1050</v>
      </c>
      <c r="Q76" s="52" t="s">
        <v>442</v>
      </c>
      <c r="R76" s="51">
        <f t="shared" si="0"/>
        <v>2100</v>
      </c>
      <c r="S76" s="53"/>
      <c r="T76" s="53"/>
      <c r="U76" s="53">
        <v>1100</v>
      </c>
      <c r="V76" s="53"/>
      <c r="W76" s="53">
        <v>1000</v>
      </c>
      <c r="X76" s="53"/>
      <c r="Y76" s="53"/>
      <c r="Z76" s="53"/>
      <c r="AA76" s="53"/>
      <c r="AB76" s="53"/>
      <c r="AC76" s="53"/>
      <c r="AD76" s="53"/>
      <c r="AE76" s="55"/>
    </row>
    <row r="77" spans="1:31" s="54" customFormat="1" ht="82.8" x14ac:dyDescent="0.3">
      <c r="A77" s="169" t="s">
        <v>842</v>
      </c>
      <c r="B77" s="158" t="s">
        <v>843</v>
      </c>
      <c r="C77" s="158" t="s">
        <v>844</v>
      </c>
      <c r="D77" s="170" t="s">
        <v>61</v>
      </c>
      <c r="E77" s="170" t="s">
        <v>60</v>
      </c>
      <c r="F77" s="170" t="s">
        <v>61</v>
      </c>
      <c r="G77" s="170" t="s">
        <v>71</v>
      </c>
      <c r="H77" s="43">
        <v>26102</v>
      </c>
      <c r="I77" s="170" t="s">
        <v>372</v>
      </c>
      <c r="J77" s="170" t="s">
        <v>184</v>
      </c>
      <c r="K77" s="170" t="s">
        <v>185</v>
      </c>
      <c r="L77" s="50" t="s">
        <v>299</v>
      </c>
      <c r="M77" s="50" t="s">
        <v>62</v>
      </c>
      <c r="N77" s="49" t="s">
        <v>658</v>
      </c>
      <c r="O77" s="50">
        <v>61</v>
      </c>
      <c r="P77" s="51">
        <v>10000</v>
      </c>
      <c r="Q77" s="52" t="s">
        <v>442</v>
      </c>
      <c r="R77" s="51">
        <f t="shared" si="0"/>
        <v>610000</v>
      </c>
      <c r="S77" s="174">
        <v>50000</v>
      </c>
      <c r="T77" s="174">
        <v>50000</v>
      </c>
      <c r="U77" s="174">
        <v>50000</v>
      </c>
      <c r="V77" s="174">
        <v>50000</v>
      </c>
      <c r="W77" s="174">
        <v>60000</v>
      </c>
      <c r="X77" s="174">
        <v>50000</v>
      </c>
      <c r="Y77" s="174">
        <v>50000</v>
      </c>
      <c r="Z77" s="174">
        <v>50000</v>
      </c>
      <c r="AA77" s="174">
        <v>50000</v>
      </c>
      <c r="AB77" s="174">
        <v>50000</v>
      </c>
      <c r="AC77" s="174">
        <v>50000</v>
      </c>
      <c r="AD77" s="174">
        <v>50000</v>
      </c>
      <c r="AE77" s="55"/>
    </row>
    <row r="78" spans="1:31" s="54" customFormat="1" ht="27.6" x14ac:dyDescent="0.3">
      <c r="A78" s="169" t="s">
        <v>842</v>
      </c>
      <c r="B78" s="158" t="s">
        <v>843</v>
      </c>
      <c r="C78" s="158" t="s">
        <v>844</v>
      </c>
      <c r="D78" s="170" t="s">
        <v>61</v>
      </c>
      <c r="E78" s="170" t="s">
        <v>60</v>
      </c>
      <c r="F78" s="170" t="s">
        <v>61</v>
      </c>
      <c r="G78" s="170" t="s">
        <v>71</v>
      </c>
      <c r="H78" s="43">
        <v>29101</v>
      </c>
      <c r="I78" s="170" t="s">
        <v>910</v>
      </c>
      <c r="J78" s="170" t="s">
        <v>911</v>
      </c>
      <c r="K78" s="170" t="s">
        <v>912</v>
      </c>
      <c r="L78" s="50" t="s">
        <v>62</v>
      </c>
      <c r="M78" s="50" t="s">
        <v>62</v>
      </c>
      <c r="N78" s="49" t="s">
        <v>421</v>
      </c>
      <c r="O78" s="50">
        <v>1</v>
      </c>
      <c r="P78" s="51">
        <v>2750</v>
      </c>
      <c r="Q78" s="52" t="s">
        <v>442</v>
      </c>
      <c r="R78" s="51">
        <f t="shared" si="0"/>
        <v>2750</v>
      </c>
      <c r="S78" s="53"/>
      <c r="T78" s="53"/>
      <c r="U78" s="53"/>
      <c r="V78" s="53">
        <v>2750</v>
      </c>
      <c r="W78" s="53"/>
      <c r="X78" s="53"/>
      <c r="Y78" s="53"/>
      <c r="Z78" s="53"/>
      <c r="AA78" s="53"/>
      <c r="AB78" s="53"/>
      <c r="AC78" s="53"/>
      <c r="AD78" s="53"/>
      <c r="AE78" s="55"/>
    </row>
    <row r="79" spans="1:31" s="54" customFormat="1" ht="55.2" x14ac:dyDescent="0.3">
      <c r="A79" s="169" t="s">
        <v>842</v>
      </c>
      <c r="B79" s="158" t="s">
        <v>843</v>
      </c>
      <c r="C79" s="158" t="s">
        <v>844</v>
      </c>
      <c r="D79" s="170" t="s">
        <v>61</v>
      </c>
      <c r="E79" s="170" t="s">
        <v>60</v>
      </c>
      <c r="F79" s="170" t="s">
        <v>61</v>
      </c>
      <c r="G79" s="170" t="s">
        <v>71</v>
      </c>
      <c r="H79" s="43">
        <v>29301</v>
      </c>
      <c r="I79" s="170" t="s">
        <v>913</v>
      </c>
      <c r="J79" s="170" t="s">
        <v>914</v>
      </c>
      <c r="K79" s="170" t="s">
        <v>915</v>
      </c>
      <c r="L79" s="50" t="s">
        <v>62</v>
      </c>
      <c r="M79" s="50" t="s">
        <v>62</v>
      </c>
      <c r="N79" s="49" t="s">
        <v>421</v>
      </c>
      <c r="O79" s="50">
        <v>2</v>
      </c>
      <c r="P79" s="51">
        <v>4207.5</v>
      </c>
      <c r="Q79" s="52" t="s">
        <v>442</v>
      </c>
      <c r="R79" s="51">
        <f t="shared" si="0"/>
        <v>8415</v>
      </c>
      <c r="S79" s="53"/>
      <c r="T79" s="174">
        <v>8415</v>
      </c>
      <c r="U79" s="53"/>
      <c r="V79" s="53"/>
      <c r="W79" s="53"/>
      <c r="X79" s="53"/>
      <c r="Y79" s="53"/>
      <c r="Z79" s="53"/>
      <c r="AA79" s="53"/>
      <c r="AB79" s="53"/>
      <c r="AC79" s="53"/>
      <c r="AD79" s="53"/>
      <c r="AE79" s="55"/>
    </row>
    <row r="80" spans="1:31" s="54" customFormat="1" ht="41.4" x14ac:dyDescent="0.3">
      <c r="A80" s="169" t="s">
        <v>842</v>
      </c>
      <c r="B80" s="158" t="s">
        <v>843</v>
      </c>
      <c r="C80" s="158" t="s">
        <v>844</v>
      </c>
      <c r="D80" s="170" t="s">
        <v>61</v>
      </c>
      <c r="E80" s="170" t="s">
        <v>60</v>
      </c>
      <c r="F80" s="170" t="s">
        <v>61</v>
      </c>
      <c r="G80" s="170" t="s">
        <v>71</v>
      </c>
      <c r="H80" s="43">
        <v>29401</v>
      </c>
      <c r="I80" s="170" t="s">
        <v>916</v>
      </c>
      <c r="J80" s="170" t="s">
        <v>917</v>
      </c>
      <c r="K80" s="170" t="s">
        <v>918</v>
      </c>
      <c r="L80" s="50" t="s">
        <v>62</v>
      </c>
      <c r="M80" s="50" t="s">
        <v>62</v>
      </c>
      <c r="N80" s="49" t="s">
        <v>421</v>
      </c>
      <c r="O80" s="50">
        <v>4</v>
      </c>
      <c r="P80" s="51">
        <v>2500</v>
      </c>
      <c r="Q80" s="52" t="s">
        <v>442</v>
      </c>
      <c r="R80" s="51">
        <f t="shared" si="0"/>
        <v>10000</v>
      </c>
      <c r="S80" s="53"/>
      <c r="T80" s="53"/>
      <c r="U80" s="53">
        <v>2500</v>
      </c>
      <c r="V80" s="53">
        <v>2500</v>
      </c>
      <c r="W80" s="53"/>
      <c r="X80" s="53"/>
      <c r="Y80" s="53">
        <v>5000</v>
      </c>
      <c r="Z80" s="53"/>
      <c r="AA80" s="53"/>
      <c r="AB80" s="53"/>
      <c r="AC80" s="53"/>
      <c r="AD80" s="53"/>
      <c r="AE80" s="55"/>
    </row>
    <row r="81" spans="1:31" s="54" customFormat="1" ht="27.6" x14ac:dyDescent="0.3">
      <c r="A81" s="169" t="s">
        <v>842</v>
      </c>
      <c r="B81" s="158" t="s">
        <v>843</v>
      </c>
      <c r="C81" s="158" t="s">
        <v>844</v>
      </c>
      <c r="D81" s="170" t="s">
        <v>61</v>
      </c>
      <c r="E81" s="170" t="s">
        <v>60</v>
      </c>
      <c r="F81" s="170" t="s">
        <v>61</v>
      </c>
      <c r="G81" s="170" t="s">
        <v>71</v>
      </c>
      <c r="H81" s="171">
        <v>29601</v>
      </c>
      <c r="I81" s="170" t="s">
        <v>612</v>
      </c>
      <c r="J81" s="170" t="s">
        <v>919</v>
      </c>
      <c r="K81" s="170" t="s">
        <v>920</v>
      </c>
      <c r="L81" s="50" t="s">
        <v>62</v>
      </c>
      <c r="M81" s="50" t="s">
        <v>62</v>
      </c>
      <c r="N81" s="49" t="s">
        <v>421</v>
      </c>
      <c r="O81" s="50">
        <v>2</v>
      </c>
      <c r="P81" s="51">
        <v>6325</v>
      </c>
      <c r="Q81" s="52" t="s">
        <v>442</v>
      </c>
      <c r="R81" s="51">
        <f t="shared" si="0"/>
        <v>12650</v>
      </c>
      <c r="S81" s="53"/>
      <c r="T81" s="53"/>
      <c r="U81" s="53">
        <v>12650</v>
      </c>
      <c r="V81" s="53"/>
      <c r="W81" s="53"/>
      <c r="X81" s="53"/>
      <c r="Y81" s="53"/>
      <c r="Z81" s="53"/>
      <c r="AA81" s="53"/>
      <c r="AB81" s="53"/>
      <c r="AC81" s="53"/>
      <c r="AD81" s="53"/>
      <c r="AE81" s="55"/>
    </row>
    <row r="82" spans="1:31" s="54" customFormat="1" ht="27.6" x14ac:dyDescent="0.3">
      <c r="A82" s="169" t="s">
        <v>842</v>
      </c>
      <c r="B82" s="158" t="s">
        <v>843</v>
      </c>
      <c r="C82" s="158" t="s">
        <v>844</v>
      </c>
      <c r="D82" s="170" t="s">
        <v>61</v>
      </c>
      <c r="E82" s="170" t="s">
        <v>60</v>
      </c>
      <c r="F82" s="170" t="s">
        <v>61</v>
      </c>
      <c r="G82" s="170" t="s">
        <v>71</v>
      </c>
      <c r="H82" s="171">
        <v>31602</v>
      </c>
      <c r="I82" s="170" t="s">
        <v>921</v>
      </c>
      <c r="J82" s="43" t="s">
        <v>67</v>
      </c>
      <c r="K82" s="170" t="s">
        <v>922</v>
      </c>
      <c r="L82" s="50" t="s">
        <v>62</v>
      </c>
      <c r="M82" s="50" t="s">
        <v>62</v>
      </c>
      <c r="N82" s="49" t="s">
        <v>67</v>
      </c>
      <c r="O82" s="50">
        <v>12</v>
      </c>
      <c r="P82" s="51">
        <v>350</v>
      </c>
      <c r="Q82" s="52" t="s">
        <v>442</v>
      </c>
      <c r="R82" s="51">
        <f t="shared" si="0"/>
        <v>4200</v>
      </c>
      <c r="S82" s="53">
        <v>350</v>
      </c>
      <c r="T82" s="53">
        <v>350</v>
      </c>
      <c r="U82" s="53">
        <v>350</v>
      </c>
      <c r="V82" s="53">
        <v>350</v>
      </c>
      <c r="W82" s="53">
        <v>350</v>
      </c>
      <c r="X82" s="53">
        <v>350</v>
      </c>
      <c r="Y82" s="53">
        <v>350</v>
      </c>
      <c r="Z82" s="53">
        <v>350</v>
      </c>
      <c r="AA82" s="53">
        <v>350</v>
      </c>
      <c r="AB82" s="53">
        <v>350</v>
      </c>
      <c r="AC82" s="53">
        <v>350</v>
      </c>
      <c r="AD82" s="53">
        <v>350</v>
      </c>
      <c r="AE82" s="55"/>
    </row>
    <row r="83" spans="1:31" s="54" customFormat="1" ht="27.6" x14ac:dyDescent="0.3">
      <c r="A83" s="169" t="s">
        <v>842</v>
      </c>
      <c r="B83" s="158" t="s">
        <v>843</v>
      </c>
      <c r="C83" s="158" t="s">
        <v>844</v>
      </c>
      <c r="D83" s="170" t="s">
        <v>61</v>
      </c>
      <c r="E83" s="170" t="s">
        <v>60</v>
      </c>
      <c r="F83" s="170" t="s">
        <v>61</v>
      </c>
      <c r="G83" s="170" t="s">
        <v>71</v>
      </c>
      <c r="H83" s="171">
        <v>31801</v>
      </c>
      <c r="I83" s="170" t="s">
        <v>923</v>
      </c>
      <c r="J83" s="43" t="s">
        <v>67</v>
      </c>
      <c r="K83" s="170" t="s">
        <v>924</v>
      </c>
      <c r="L83" s="50" t="s">
        <v>62</v>
      </c>
      <c r="M83" s="50" t="s">
        <v>62</v>
      </c>
      <c r="N83" s="49" t="s">
        <v>67</v>
      </c>
      <c r="O83" s="50">
        <v>3</v>
      </c>
      <c r="P83" s="51">
        <v>5826</v>
      </c>
      <c r="Q83" s="52" t="s">
        <v>442</v>
      </c>
      <c r="R83" s="51">
        <f t="shared" si="0"/>
        <v>17478</v>
      </c>
      <c r="S83" s="53"/>
      <c r="T83" s="53">
        <v>5826</v>
      </c>
      <c r="U83" s="53"/>
      <c r="V83" s="53"/>
      <c r="W83" s="53">
        <v>5826</v>
      </c>
      <c r="X83" s="53"/>
      <c r="Y83" s="53"/>
      <c r="Z83" s="53"/>
      <c r="AA83" s="53">
        <v>5826</v>
      </c>
      <c r="AB83" s="53"/>
      <c r="AC83" s="53"/>
      <c r="AD83" s="53"/>
      <c r="AE83" s="55"/>
    </row>
    <row r="84" spans="1:31" s="54" customFormat="1" ht="55.2" x14ac:dyDescent="0.3">
      <c r="A84" s="169" t="s">
        <v>842</v>
      </c>
      <c r="B84" s="158" t="s">
        <v>843</v>
      </c>
      <c r="C84" s="158" t="s">
        <v>844</v>
      </c>
      <c r="D84" s="170" t="s">
        <v>61</v>
      </c>
      <c r="E84" s="170" t="s">
        <v>60</v>
      </c>
      <c r="F84" s="170" t="s">
        <v>61</v>
      </c>
      <c r="G84" s="170" t="s">
        <v>71</v>
      </c>
      <c r="H84" s="171">
        <v>32601</v>
      </c>
      <c r="I84" s="170" t="s">
        <v>315</v>
      </c>
      <c r="J84" s="43" t="s">
        <v>67</v>
      </c>
      <c r="K84" s="170" t="s">
        <v>949</v>
      </c>
      <c r="L84" s="50" t="s">
        <v>190</v>
      </c>
      <c r="M84" s="50" t="s">
        <v>62</v>
      </c>
      <c r="N84" s="49" t="s">
        <v>67</v>
      </c>
      <c r="O84" s="50">
        <v>12</v>
      </c>
      <c r="P84" s="51">
        <v>6745.8333300000004</v>
      </c>
      <c r="Q84" s="170" t="s">
        <v>950</v>
      </c>
      <c r="R84" s="51">
        <f t="shared" si="0"/>
        <v>80950</v>
      </c>
      <c r="S84" s="174">
        <v>6500</v>
      </c>
      <c r="T84" s="174">
        <v>6500</v>
      </c>
      <c r="U84" s="174">
        <v>6500</v>
      </c>
      <c r="V84" s="174">
        <v>6500</v>
      </c>
      <c r="W84" s="174">
        <v>6500</v>
      </c>
      <c r="X84" s="174">
        <v>6500</v>
      </c>
      <c r="Y84" s="174">
        <v>6500</v>
      </c>
      <c r="Z84" s="174">
        <v>6500</v>
      </c>
      <c r="AA84" s="174">
        <v>6500</v>
      </c>
      <c r="AB84" s="174">
        <v>6500</v>
      </c>
      <c r="AC84" s="174">
        <v>6500</v>
      </c>
      <c r="AD84" s="174">
        <v>9450</v>
      </c>
      <c r="AE84" s="55"/>
    </row>
    <row r="85" spans="1:31" s="54" customFormat="1" ht="27.6" x14ac:dyDescent="0.3">
      <c r="A85" s="169" t="s">
        <v>842</v>
      </c>
      <c r="B85" s="158" t="s">
        <v>843</v>
      </c>
      <c r="C85" s="158" t="s">
        <v>844</v>
      </c>
      <c r="D85" s="170" t="s">
        <v>61</v>
      </c>
      <c r="E85" s="170" t="s">
        <v>60</v>
      </c>
      <c r="F85" s="170" t="s">
        <v>61</v>
      </c>
      <c r="G85" s="170" t="s">
        <v>71</v>
      </c>
      <c r="H85" s="171">
        <v>33602</v>
      </c>
      <c r="I85" s="170" t="s">
        <v>925</v>
      </c>
      <c r="J85" s="43" t="s">
        <v>67</v>
      </c>
      <c r="K85" s="170" t="s">
        <v>926</v>
      </c>
      <c r="L85" s="50" t="s">
        <v>62</v>
      </c>
      <c r="M85" s="50" t="s">
        <v>62</v>
      </c>
      <c r="N85" s="49" t="s">
        <v>67</v>
      </c>
      <c r="O85" s="50">
        <v>1</v>
      </c>
      <c r="P85" s="51">
        <v>2667</v>
      </c>
      <c r="Q85" s="52" t="s">
        <v>442</v>
      </c>
      <c r="R85" s="51">
        <f t="shared" si="0"/>
        <v>2667</v>
      </c>
      <c r="S85" s="53"/>
      <c r="T85" s="53"/>
      <c r="U85" s="53">
        <v>2667</v>
      </c>
      <c r="V85" s="53"/>
      <c r="W85" s="53"/>
      <c r="X85" s="53"/>
      <c r="Y85" s="53"/>
      <c r="Z85" s="53"/>
      <c r="AA85" s="53"/>
      <c r="AB85" s="53"/>
      <c r="AC85" s="53"/>
      <c r="AD85" s="53"/>
      <c r="AE85" s="55"/>
    </row>
    <row r="86" spans="1:31" s="54" customFormat="1" ht="55.2" x14ac:dyDescent="0.3">
      <c r="A86" s="169" t="s">
        <v>842</v>
      </c>
      <c r="B86" s="158" t="s">
        <v>843</v>
      </c>
      <c r="C86" s="158" t="s">
        <v>844</v>
      </c>
      <c r="D86" s="170" t="s">
        <v>61</v>
      </c>
      <c r="E86" s="170" t="s">
        <v>60</v>
      </c>
      <c r="F86" s="170" t="s">
        <v>61</v>
      </c>
      <c r="G86" s="170" t="s">
        <v>71</v>
      </c>
      <c r="H86" s="43">
        <v>33604</v>
      </c>
      <c r="I86" s="170" t="s">
        <v>927</v>
      </c>
      <c r="J86" s="43" t="s">
        <v>67</v>
      </c>
      <c r="K86" s="170" t="s">
        <v>928</v>
      </c>
      <c r="L86" s="50" t="s">
        <v>62</v>
      </c>
      <c r="M86" s="50" t="s">
        <v>62</v>
      </c>
      <c r="N86" s="49" t="s">
        <v>67</v>
      </c>
      <c r="O86" s="50">
        <v>2</v>
      </c>
      <c r="P86" s="51">
        <v>2000</v>
      </c>
      <c r="Q86" s="52" t="s">
        <v>442</v>
      </c>
      <c r="R86" s="51">
        <f t="shared" ref="R86:R96" si="1">SUM(S86:AD86)</f>
        <v>4000</v>
      </c>
      <c r="S86" s="53"/>
      <c r="T86" s="53"/>
      <c r="U86" s="53"/>
      <c r="V86" s="53">
        <v>2000</v>
      </c>
      <c r="W86" s="53">
        <v>2000</v>
      </c>
      <c r="X86" s="53"/>
      <c r="Y86" s="53"/>
      <c r="Z86" s="53"/>
      <c r="AA86" s="53"/>
      <c r="AB86" s="53"/>
      <c r="AC86" s="53"/>
      <c r="AD86" s="53"/>
      <c r="AE86" s="55"/>
    </row>
    <row r="87" spans="1:31" s="54" customFormat="1" ht="27.6" x14ac:dyDescent="0.3">
      <c r="A87" s="169" t="s">
        <v>842</v>
      </c>
      <c r="B87" s="158" t="s">
        <v>843</v>
      </c>
      <c r="C87" s="158" t="s">
        <v>844</v>
      </c>
      <c r="D87" s="170" t="s">
        <v>61</v>
      </c>
      <c r="E87" s="170" t="s">
        <v>60</v>
      </c>
      <c r="F87" s="170" t="s">
        <v>61</v>
      </c>
      <c r="G87" s="170" t="s">
        <v>71</v>
      </c>
      <c r="H87" s="171">
        <v>33901</v>
      </c>
      <c r="I87" s="170" t="s">
        <v>929</v>
      </c>
      <c r="J87" s="43" t="s">
        <v>67</v>
      </c>
      <c r="K87" s="170" t="s">
        <v>930</v>
      </c>
      <c r="L87" s="50" t="s">
        <v>299</v>
      </c>
      <c r="M87" s="50" t="s">
        <v>62</v>
      </c>
      <c r="N87" s="49" t="s">
        <v>67</v>
      </c>
      <c r="O87" s="50">
        <v>20</v>
      </c>
      <c r="P87" s="51">
        <v>500</v>
      </c>
      <c r="Q87" s="52" t="s">
        <v>442</v>
      </c>
      <c r="R87" s="51">
        <f t="shared" si="1"/>
        <v>10000</v>
      </c>
      <c r="S87" s="174">
        <v>500</v>
      </c>
      <c r="T87" s="174">
        <v>1500</v>
      </c>
      <c r="U87" s="174">
        <v>1500</v>
      </c>
      <c r="V87" s="174">
        <v>1500</v>
      </c>
      <c r="W87" s="174">
        <v>1500</v>
      </c>
      <c r="X87" s="174">
        <v>500</v>
      </c>
      <c r="Y87" s="174">
        <v>500</v>
      </c>
      <c r="Z87" s="174">
        <v>500</v>
      </c>
      <c r="AA87" s="174">
        <v>500</v>
      </c>
      <c r="AB87" s="174">
        <v>500</v>
      </c>
      <c r="AC87" s="174">
        <v>500</v>
      </c>
      <c r="AD87" s="174">
        <v>500</v>
      </c>
      <c r="AE87" s="55"/>
    </row>
    <row r="88" spans="1:31" s="54" customFormat="1" ht="41.4" x14ac:dyDescent="0.3">
      <c r="A88" s="169" t="s">
        <v>842</v>
      </c>
      <c r="B88" s="158" t="s">
        <v>843</v>
      </c>
      <c r="C88" s="158" t="s">
        <v>844</v>
      </c>
      <c r="D88" s="170" t="s">
        <v>61</v>
      </c>
      <c r="E88" s="170" t="s">
        <v>60</v>
      </c>
      <c r="F88" s="170" t="s">
        <v>61</v>
      </c>
      <c r="G88" s="170" t="s">
        <v>71</v>
      </c>
      <c r="H88" s="171">
        <v>34101</v>
      </c>
      <c r="I88" s="170" t="s">
        <v>931</v>
      </c>
      <c r="J88" s="43" t="s">
        <v>67</v>
      </c>
      <c r="K88" s="170" t="s">
        <v>932</v>
      </c>
      <c r="L88" s="50" t="s">
        <v>62</v>
      </c>
      <c r="M88" s="50" t="s">
        <v>62</v>
      </c>
      <c r="N88" s="49" t="s">
        <v>67</v>
      </c>
      <c r="O88" s="50">
        <v>1</v>
      </c>
      <c r="P88" s="51">
        <v>5500</v>
      </c>
      <c r="Q88" s="52" t="s">
        <v>442</v>
      </c>
      <c r="R88" s="51">
        <f t="shared" si="1"/>
        <v>5500</v>
      </c>
      <c r="S88" s="53"/>
      <c r="T88" s="53"/>
      <c r="U88" s="53"/>
      <c r="V88" s="53"/>
      <c r="W88" s="53"/>
      <c r="X88" s="53"/>
      <c r="Y88" s="53"/>
      <c r="Z88" s="53">
        <v>5500</v>
      </c>
      <c r="AA88" s="53"/>
      <c r="AB88" s="53"/>
      <c r="AC88" s="53"/>
      <c r="AD88" s="53"/>
      <c r="AE88" s="55"/>
    </row>
    <row r="89" spans="1:31" s="54" customFormat="1" ht="27.6" x14ac:dyDescent="0.3">
      <c r="A89" s="169" t="s">
        <v>842</v>
      </c>
      <c r="B89" s="158" t="s">
        <v>843</v>
      </c>
      <c r="C89" s="158" t="s">
        <v>844</v>
      </c>
      <c r="D89" s="170" t="s">
        <v>61</v>
      </c>
      <c r="E89" s="170" t="s">
        <v>60</v>
      </c>
      <c r="F89" s="170" t="s">
        <v>61</v>
      </c>
      <c r="G89" s="170" t="s">
        <v>71</v>
      </c>
      <c r="H89" s="171">
        <v>34701</v>
      </c>
      <c r="I89" s="170" t="s">
        <v>933</v>
      </c>
      <c r="J89" s="43" t="s">
        <v>67</v>
      </c>
      <c r="K89" s="170" t="s">
        <v>934</v>
      </c>
      <c r="L89" s="50" t="s">
        <v>62</v>
      </c>
      <c r="M89" s="50" t="s">
        <v>62</v>
      </c>
      <c r="N89" s="49" t="s">
        <v>67</v>
      </c>
      <c r="O89" s="50">
        <v>1</v>
      </c>
      <c r="P89" s="51">
        <v>3780</v>
      </c>
      <c r="Q89" s="52" t="s">
        <v>442</v>
      </c>
      <c r="R89" s="51">
        <f t="shared" si="1"/>
        <v>3780</v>
      </c>
      <c r="S89" s="53"/>
      <c r="T89" s="53"/>
      <c r="U89" s="53">
        <v>3780</v>
      </c>
      <c r="V89" s="53"/>
      <c r="W89" s="53"/>
      <c r="X89" s="53"/>
      <c r="Y89" s="53"/>
      <c r="Z89" s="53"/>
      <c r="AA89" s="53"/>
      <c r="AB89" s="53"/>
      <c r="AC89" s="53"/>
      <c r="AD89" s="53"/>
      <c r="AE89" s="55"/>
    </row>
    <row r="90" spans="1:31" s="54" customFormat="1" ht="41.4" x14ac:dyDescent="0.3">
      <c r="A90" s="169" t="s">
        <v>842</v>
      </c>
      <c r="B90" s="158" t="s">
        <v>843</v>
      </c>
      <c r="C90" s="158" t="s">
        <v>844</v>
      </c>
      <c r="D90" s="170" t="s">
        <v>61</v>
      </c>
      <c r="E90" s="170" t="s">
        <v>60</v>
      </c>
      <c r="F90" s="170" t="s">
        <v>61</v>
      </c>
      <c r="G90" s="170" t="s">
        <v>71</v>
      </c>
      <c r="H90" s="171">
        <v>35101</v>
      </c>
      <c r="I90" s="170" t="s">
        <v>396</v>
      </c>
      <c r="J90" s="43" t="s">
        <v>67</v>
      </c>
      <c r="K90" s="170" t="s">
        <v>935</v>
      </c>
      <c r="L90" s="50" t="s">
        <v>62</v>
      </c>
      <c r="M90" s="50" t="s">
        <v>62</v>
      </c>
      <c r="N90" s="49" t="s">
        <v>67</v>
      </c>
      <c r="O90" s="50">
        <v>1</v>
      </c>
      <c r="P90" s="51">
        <v>41000</v>
      </c>
      <c r="Q90" s="52" t="s">
        <v>442</v>
      </c>
      <c r="R90" s="51">
        <f t="shared" si="1"/>
        <v>41000</v>
      </c>
      <c r="S90" s="53"/>
      <c r="T90" s="53">
        <v>40000</v>
      </c>
      <c r="U90" s="53"/>
      <c r="V90" s="53">
        <v>1000</v>
      </c>
      <c r="W90" s="53"/>
      <c r="X90" s="53"/>
      <c r="Y90" s="53"/>
      <c r="Z90" s="53"/>
      <c r="AA90" s="53"/>
      <c r="AB90" s="53"/>
      <c r="AC90" s="53"/>
      <c r="AD90" s="53"/>
      <c r="AE90" s="55"/>
    </row>
    <row r="91" spans="1:31" s="54" customFormat="1" ht="41.4" x14ac:dyDescent="0.3">
      <c r="A91" s="169" t="s">
        <v>842</v>
      </c>
      <c r="B91" s="158" t="s">
        <v>843</v>
      </c>
      <c r="C91" s="158" t="s">
        <v>844</v>
      </c>
      <c r="D91" s="170" t="s">
        <v>61</v>
      </c>
      <c r="E91" s="170" t="s">
        <v>60</v>
      </c>
      <c r="F91" s="170" t="s">
        <v>61</v>
      </c>
      <c r="G91" s="170" t="s">
        <v>71</v>
      </c>
      <c r="H91" s="171">
        <v>35201</v>
      </c>
      <c r="I91" s="170" t="s">
        <v>936</v>
      </c>
      <c r="J91" s="43" t="s">
        <v>67</v>
      </c>
      <c r="K91" s="170" t="s">
        <v>937</v>
      </c>
      <c r="L91" s="50" t="s">
        <v>62</v>
      </c>
      <c r="M91" s="50" t="s">
        <v>62</v>
      </c>
      <c r="N91" s="49" t="s">
        <v>67</v>
      </c>
      <c r="O91" s="50">
        <v>2</v>
      </c>
      <c r="P91" s="51">
        <v>5500</v>
      </c>
      <c r="Q91" s="52" t="s">
        <v>442</v>
      </c>
      <c r="R91" s="51">
        <f t="shared" si="1"/>
        <v>11000</v>
      </c>
      <c r="S91" s="53">
        <v>6000</v>
      </c>
      <c r="T91" s="53"/>
      <c r="U91" s="53"/>
      <c r="V91" s="53"/>
      <c r="W91" s="53"/>
      <c r="X91" s="53"/>
      <c r="Y91" s="53">
        <v>5000</v>
      </c>
      <c r="Z91" s="53"/>
      <c r="AA91" s="53"/>
      <c r="AB91" s="53"/>
      <c r="AC91" s="53"/>
      <c r="AD91" s="53"/>
      <c r="AE91" s="55"/>
    </row>
    <row r="92" spans="1:31" s="54" customFormat="1" ht="41.4" x14ac:dyDescent="0.3">
      <c r="A92" s="169" t="s">
        <v>842</v>
      </c>
      <c r="B92" s="158" t="s">
        <v>843</v>
      </c>
      <c r="C92" s="158" t="s">
        <v>844</v>
      </c>
      <c r="D92" s="170" t="s">
        <v>61</v>
      </c>
      <c r="E92" s="170" t="s">
        <v>60</v>
      </c>
      <c r="F92" s="170" t="s">
        <v>61</v>
      </c>
      <c r="G92" s="170" t="s">
        <v>71</v>
      </c>
      <c r="H92" s="171">
        <v>35501</v>
      </c>
      <c r="I92" s="170" t="s">
        <v>318</v>
      </c>
      <c r="J92" s="43" t="s">
        <v>67</v>
      </c>
      <c r="K92" s="170" t="s">
        <v>938</v>
      </c>
      <c r="L92" s="50" t="s">
        <v>62</v>
      </c>
      <c r="M92" s="50" t="s">
        <v>62</v>
      </c>
      <c r="N92" s="49" t="s">
        <v>67</v>
      </c>
      <c r="O92" s="50">
        <v>2</v>
      </c>
      <c r="P92" s="51">
        <v>29882</v>
      </c>
      <c r="Q92" s="52" t="s">
        <v>442</v>
      </c>
      <c r="R92" s="51">
        <f t="shared" si="1"/>
        <v>59764</v>
      </c>
      <c r="S92" s="53"/>
      <c r="T92" s="53">
        <v>29882</v>
      </c>
      <c r="U92" s="53"/>
      <c r="V92" s="53"/>
      <c r="W92" s="53"/>
      <c r="X92" s="53"/>
      <c r="Y92" s="53"/>
      <c r="Z92" s="53">
        <v>29882</v>
      </c>
      <c r="AA92" s="53"/>
      <c r="AB92" s="53"/>
      <c r="AC92" s="53"/>
      <c r="AD92" s="53"/>
      <c r="AE92" s="55"/>
    </row>
    <row r="93" spans="1:31" s="54" customFormat="1" ht="41.4" x14ac:dyDescent="0.3">
      <c r="A93" s="169" t="s">
        <v>842</v>
      </c>
      <c r="B93" s="158" t="s">
        <v>843</v>
      </c>
      <c r="C93" s="158" t="s">
        <v>844</v>
      </c>
      <c r="D93" s="170" t="s">
        <v>61</v>
      </c>
      <c r="E93" s="170" t="s">
        <v>60</v>
      </c>
      <c r="F93" s="170" t="s">
        <v>61</v>
      </c>
      <c r="G93" s="170" t="s">
        <v>71</v>
      </c>
      <c r="H93" s="171">
        <v>37201</v>
      </c>
      <c r="I93" s="170" t="s">
        <v>939</v>
      </c>
      <c r="J93" s="43" t="s">
        <v>67</v>
      </c>
      <c r="K93" s="170" t="s">
        <v>940</v>
      </c>
      <c r="L93" s="50" t="s">
        <v>62</v>
      </c>
      <c r="M93" s="50" t="s">
        <v>62</v>
      </c>
      <c r="N93" s="49" t="s">
        <v>67</v>
      </c>
      <c r="O93" s="50">
        <v>12</v>
      </c>
      <c r="P93" s="51">
        <v>2500</v>
      </c>
      <c r="Q93" s="52" t="s">
        <v>442</v>
      </c>
      <c r="R93" s="51">
        <f t="shared" si="1"/>
        <v>30000</v>
      </c>
      <c r="S93" s="174">
        <v>2500</v>
      </c>
      <c r="T93" s="174">
        <v>2500</v>
      </c>
      <c r="U93" s="174">
        <v>2500</v>
      </c>
      <c r="V93" s="174">
        <v>2500</v>
      </c>
      <c r="W93" s="174">
        <v>2500</v>
      </c>
      <c r="X93" s="174">
        <v>2500</v>
      </c>
      <c r="Y93" s="174">
        <v>2500</v>
      </c>
      <c r="Z93" s="174">
        <v>2500</v>
      </c>
      <c r="AA93" s="174">
        <v>2500</v>
      </c>
      <c r="AB93" s="174">
        <v>2500</v>
      </c>
      <c r="AC93" s="174">
        <v>2500</v>
      </c>
      <c r="AD93" s="174">
        <v>2500</v>
      </c>
      <c r="AE93" s="55"/>
    </row>
    <row r="94" spans="1:31" s="54" customFormat="1" ht="41.4" x14ac:dyDescent="0.3">
      <c r="A94" s="169" t="s">
        <v>842</v>
      </c>
      <c r="B94" s="158" t="s">
        <v>843</v>
      </c>
      <c r="C94" s="158" t="s">
        <v>844</v>
      </c>
      <c r="D94" s="170" t="s">
        <v>61</v>
      </c>
      <c r="E94" s="170" t="s">
        <v>60</v>
      </c>
      <c r="F94" s="170" t="s">
        <v>61</v>
      </c>
      <c r="G94" s="170" t="s">
        <v>71</v>
      </c>
      <c r="H94" s="171">
        <v>37504</v>
      </c>
      <c r="I94" s="170" t="s">
        <v>401</v>
      </c>
      <c r="J94" s="43" t="s">
        <v>67</v>
      </c>
      <c r="K94" s="170" t="s">
        <v>941</v>
      </c>
      <c r="L94" s="50" t="s">
        <v>62</v>
      </c>
      <c r="M94" s="50" t="s">
        <v>62</v>
      </c>
      <c r="N94" s="49" t="s">
        <v>67</v>
      </c>
      <c r="O94" s="50">
        <v>12</v>
      </c>
      <c r="P94" s="51">
        <v>6000</v>
      </c>
      <c r="Q94" s="52" t="s">
        <v>442</v>
      </c>
      <c r="R94" s="51">
        <f t="shared" si="1"/>
        <v>72000</v>
      </c>
      <c r="S94" s="174">
        <v>6000</v>
      </c>
      <c r="T94" s="174">
        <v>6000</v>
      </c>
      <c r="U94" s="174">
        <v>6000</v>
      </c>
      <c r="V94" s="174">
        <v>6000</v>
      </c>
      <c r="W94" s="174">
        <v>6000</v>
      </c>
      <c r="X94" s="174">
        <v>6000</v>
      </c>
      <c r="Y94" s="174">
        <v>6000</v>
      </c>
      <c r="Z94" s="174">
        <v>6000</v>
      </c>
      <c r="AA94" s="174">
        <v>6000</v>
      </c>
      <c r="AB94" s="174">
        <v>6000</v>
      </c>
      <c r="AC94" s="174">
        <v>6000</v>
      </c>
      <c r="AD94" s="174">
        <v>6000</v>
      </c>
      <c r="AE94" s="55"/>
    </row>
    <row r="95" spans="1:31" s="54" customFormat="1" ht="27.6" x14ac:dyDescent="0.3">
      <c r="A95" s="169" t="s">
        <v>842</v>
      </c>
      <c r="B95" s="158" t="s">
        <v>843</v>
      </c>
      <c r="C95" s="158" t="s">
        <v>844</v>
      </c>
      <c r="D95" s="170" t="s">
        <v>61</v>
      </c>
      <c r="E95" s="170" t="s">
        <v>60</v>
      </c>
      <c r="F95" s="170" t="s">
        <v>61</v>
      </c>
      <c r="G95" s="170" t="s">
        <v>71</v>
      </c>
      <c r="H95" s="171">
        <v>38501</v>
      </c>
      <c r="I95" s="170" t="s">
        <v>942</v>
      </c>
      <c r="J95" s="43" t="s">
        <v>67</v>
      </c>
      <c r="K95" s="170" t="s">
        <v>943</v>
      </c>
      <c r="L95" s="50" t="s">
        <v>62</v>
      </c>
      <c r="M95" s="50" t="s">
        <v>62</v>
      </c>
      <c r="N95" s="49" t="s">
        <v>67</v>
      </c>
      <c r="O95" s="50">
        <v>12</v>
      </c>
      <c r="P95" s="51">
        <v>3000</v>
      </c>
      <c r="Q95" s="52" t="s">
        <v>442</v>
      </c>
      <c r="R95" s="51">
        <f t="shared" si="1"/>
        <v>36000</v>
      </c>
      <c r="S95" s="53">
        <v>3000</v>
      </c>
      <c r="T95" s="53">
        <v>3000</v>
      </c>
      <c r="U95" s="53">
        <v>3000</v>
      </c>
      <c r="V95" s="53">
        <v>3000</v>
      </c>
      <c r="W95" s="53">
        <v>3000</v>
      </c>
      <c r="X95" s="53">
        <v>3000</v>
      </c>
      <c r="Y95" s="53">
        <v>3000</v>
      </c>
      <c r="Z95" s="53">
        <v>3000</v>
      </c>
      <c r="AA95" s="53">
        <v>3000</v>
      </c>
      <c r="AB95" s="53">
        <v>3000</v>
      </c>
      <c r="AC95" s="53">
        <v>3000</v>
      </c>
      <c r="AD95" s="53">
        <v>3000</v>
      </c>
      <c r="AE95" s="55"/>
    </row>
    <row r="96" spans="1:31" s="54" customFormat="1" ht="27.6" x14ac:dyDescent="0.3">
      <c r="A96" s="169" t="s">
        <v>842</v>
      </c>
      <c r="B96" s="158" t="s">
        <v>843</v>
      </c>
      <c r="C96" s="158" t="s">
        <v>844</v>
      </c>
      <c r="D96" s="170" t="s">
        <v>61</v>
      </c>
      <c r="E96" s="170" t="s">
        <v>60</v>
      </c>
      <c r="F96" s="170" t="s">
        <v>61</v>
      </c>
      <c r="G96" s="170" t="s">
        <v>71</v>
      </c>
      <c r="H96" s="171">
        <v>39202</v>
      </c>
      <c r="I96" s="170" t="s">
        <v>429</v>
      </c>
      <c r="J96" s="43" t="s">
        <v>67</v>
      </c>
      <c r="K96" s="170" t="s">
        <v>944</v>
      </c>
      <c r="L96" s="50" t="s">
        <v>62</v>
      </c>
      <c r="M96" s="50" t="s">
        <v>62</v>
      </c>
      <c r="N96" s="49" t="s">
        <v>67</v>
      </c>
      <c r="O96" s="50">
        <v>1</v>
      </c>
      <c r="P96" s="51">
        <v>6000</v>
      </c>
      <c r="Q96" s="52" t="s">
        <v>442</v>
      </c>
      <c r="R96" s="51">
        <f t="shared" si="1"/>
        <v>6000</v>
      </c>
      <c r="S96" s="53"/>
      <c r="T96" s="53">
        <v>6000</v>
      </c>
      <c r="U96" s="53"/>
      <c r="V96" s="53"/>
      <c r="W96" s="53"/>
      <c r="X96" s="53"/>
      <c r="Y96" s="53"/>
      <c r="Z96" s="53"/>
      <c r="AA96" s="53"/>
      <c r="AB96" s="53"/>
      <c r="AC96" s="53"/>
      <c r="AD96" s="53"/>
      <c r="AE96" s="55"/>
    </row>
    <row r="97" spans="1:31" s="54" customFormat="1" ht="27.6" x14ac:dyDescent="0.3">
      <c r="A97" s="169" t="s">
        <v>842</v>
      </c>
      <c r="B97" s="158" t="s">
        <v>843</v>
      </c>
      <c r="C97" s="158" t="s">
        <v>844</v>
      </c>
      <c r="D97" s="170" t="s">
        <v>61</v>
      </c>
      <c r="E97" s="170" t="s">
        <v>60</v>
      </c>
      <c r="F97" s="170" t="s">
        <v>61</v>
      </c>
      <c r="G97" s="170" t="s">
        <v>71</v>
      </c>
      <c r="H97" s="171">
        <v>39202</v>
      </c>
      <c r="I97" s="170" t="s">
        <v>429</v>
      </c>
      <c r="J97" s="43" t="s">
        <v>67</v>
      </c>
      <c r="K97" s="170" t="s">
        <v>945</v>
      </c>
      <c r="L97" s="50" t="s">
        <v>62</v>
      </c>
      <c r="M97" s="50" t="s">
        <v>62</v>
      </c>
      <c r="N97" s="49" t="s">
        <v>67</v>
      </c>
      <c r="O97" s="50">
        <v>12</v>
      </c>
      <c r="P97" s="51">
        <v>10000</v>
      </c>
      <c r="Q97" s="52" t="s">
        <v>442</v>
      </c>
      <c r="R97" s="51">
        <f t="shared" ref="R97:R105" si="2">SUM(S97:AD97)</f>
        <v>120000</v>
      </c>
      <c r="S97" s="53">
        <v>10000</v>
      </c>
      <c r="T97" s="53">
        <v>10000</v>
      </c>
      <c r="U97" s="53">
        <v>10000</v>
      </c>
      <c r="V97" s="53">
        <v>10000</v>
      </c>
      <c r="W97" s="53">
        <v>10000</v>
      </c>
      <c r="X97" s="53">
        <v>10000</v>
      </c>
      <c r="Y97" s="53">
        <v>10000</v>
      </c>
      <c r="Z97" s="53">
        <v>10000</v>
      </c>
      <c r="AA97" s="53">
        <v>10000</v>
      </c>
      <c r="AB97" s="53">
        <v>10000</v>
      </c>
      <c r="AC97" s="53">
        <v>10000</v>
      </c>
      <c r="AD97" s="53">
        <v>10000</v>
      </c>
      <c r="AE97" s="55"/>
    </row>
    <row r="98" spans="1:31" s="54" customFormat="1" ht="27.6" x14ac:dyDescent="0.3">
      <c r="A98" s="169" t="s">
        <v>842</v>
      </c>
      <c r="B98" s="158" t="s">
        <v>843</v>
      </c>
      <c r="C98" s="158" t="s">
        <v>844</v>
      </c>
      <c r="D98" s="170" t="s">
        <v>61</v>
      </c>
      <c r="E98" s="170" t="s">
        <v>60</v>
      </c>
      <c r="F98" s="170" t="s">
        <v>61</v>
      </c>
      <c r="G98" s="170" t="s">
        <v>71</v>
      </c>
      <c r="H98" s="171">
        <v>52301</v>
      </c>
      <c r="I98" s="170" t="s">
        <v>946</v>
      </c>
      <c r="J98" s="170" t="s">
        <v>947</v>
      </c>
      <c r="K98" s="170" t="s">
        <v>948</v>
      </c>
      <c r="L98" s="50" t="s">
        <v>62</v>
      </c>
      <c r="M98" s="50" t="s">
        <v>62</v>
      </c>
      <c r="N98" s="49" t="s">
        <v>421</v>
      </c>
      <c r="O98" s="50">
        <v>4</v>
      </c>
      <c r="P98" s="51">
        <v>10046</v>
      </c>
      <c r="Q98" s="52" t="s">
        <v>442</v>
      </c>
      <c r="R98" s="51">
        <f t="shared" si="2"/>
        <v>40184</v>
      </c>
      <c r="S98" s="53"/>
      <c r="T98" s="53">
        <v>40184</v>
      </c>
      <c r="U98" s="53"/>
      <c r="V98" s="53"/>
      <c r="W98" s="53"/>
      <c r="X98" s="53"/>
      <c r="Y98" s="53"/>
      <c r="Z98" s="53"/>
      <c r="AA98" s="53"/>
      <c r="AB98" s="53"/>
      <c r="AC98" s="53"/>
      <c r="AD98" s="53"/>
      <c r="AE98" s="55"/>
    </row>
    <row r="99" spans="1:31" s="54" customFormat="1" ht="27.6" x14ac:dyDescent="0.3">
      <c r="A99" s="169" t="s">
        <v>842</v>
      </c>
      <c r="B99" s="158" t="s">
        <v>843</v>
      </c>
      <c r="C99" s="158" t="s">
        <v>844</v>
      </c>
      <c r="D99" s="170" t="s">
        <v>61</v>
      </c>
      <c r="E99" s="170" t="s">
        <v>60</v>
      </c>
      <c r="F99" s="170" t="s">
        <v>61</v>
      </c>
      <c r="G99" s="170" t="s">
        <v>63</v>
      </c>
      <c r="H99" s="171">
        <v>31301</v>
      </c>
      <c r="I99" s="170" t="s">
        <v>371</v>
      </c>
      <c r="J99" s="170" t="s">
        <v>67</v>
      </c>
      <c r="K99" s="170" t="s">
        <v>154</v>
      </c>
      <c r="L99" s="170" t="s">
        <v>62</v>
      </c>
      <c r="M99" s="50" t="s">
        <v>62</v>
      </c>
      <c r="N99" s="49" t="s">
        <v>67</v>
      </c>
      <c r="O99" s="50">
        <v>12</v>
      </c>
      <c r="P99" s="51">
        <v>1790.5</v>
      </c>
      <c r="Q99" s="52" t="s">
        <v>442</v>
      </c>
      <c r="R99" s="51">
        <f t="shared" si="2"/>
        <v>21486</v>
      </c>
      <c r="S99" s="174">
        <v>1650</v>
      </c>
      <c r="T99" s="174">
        <v>1931</v>
      </c>
      <c r="U99" s="174">
        <v>1650</v>
      </c>
      <c r="V99" s="174">
        <v>1931</v>
      </c>
      <c r="W99" s="174">
        <v>1650</v>
      </c>
      <c r="X99" s="174">
        <v>1931</v>
      </c>
      <c r="Y99" s="174">
        <v>1650</v>
      </c>
      <c r="Z99" s="174">
        <v>1931</v>
      </c>
      <c r="AA99" s="174">
        <v>1650</v>
      </c>
      <c r="AB99" s="174">
        <v>1931</v>
      </c>
      <c r="AC99" s="174">
        <v>1650</v>
      </c>
      <c r="AD99" s="174">
        <v>1931</v>
      </c>
      <c r="AE99" s="55"/>
    </row>
    <row r="100" spans="1:31" s="54" customFormat="1" ht="27.6" x14ac:dyDescent="0.3">
      <c r="A100" s="169" t="s">
        <v>842</v>
      </c>
      <c r="B100" s="158" t="s">
        <v>843</v>
      </c>
      <c r="C100" s="158" t="s">
        <v>844</v>
      </c>
      <c r="D100" s="170" t="s">
        <v>61</v>
      </c>
      <c r="E100" s="170" t="s">
        <v>60</v>
      </c>
      <c r="F100" s="170" t="s">
        <v>61</v>
      </c>
      <c r="G100" s="170" t="s">
        <v>63</v>
      </c>
      <c r="H100" s="171">
        <v>31401</v>
      </c>
      <c r="I100" s="170" t="s">
        <v>406</v>
      </c>
      <c r="J100" s="170" t="s">
        <v>67</v>
      </c>
      <c r="K100" s="170" t="s">
        <v>951</v>
      </c>
      <c r="L100" s="50" t="s">
        <v>62</v>
      </c>
      <c r="M100" s="50" t="s">
        <v>62</v>
      </c>
      <c r="N100" s="49" t="s">
        <v>67</v>
      </c>
      <c r="O100" s="50">
        <v>12</v>
      </c>
      <c r="P100" s="51">
        <v>5500</v>
      </c>
      <c r="Q100" s="52" t="s">
        <v>442</v>
      </c>
      <c r="R100" s="51">
        <f t="shared" si="2"/>
        <v>66000</v>
      </c>
      <c r="S100" s="53">
        <v>5500</v>
      </c>
      <c r="T100" s="53">
        <v>5500</v>
      </c>
      <c r="U100" s="53">
        <v>5500</v>
      </c>
      <c r="V100" s="53">
        <v>5500</v>
      </c>
      <c r="W100" s="53">
        <v>5500</v>
      </c>
      <c r="X100" s="53">
        <v>5500</v>
      </c>
      <c r="Y100" s="53">
        <v>5500</v>
      </c>
      <c r="Z100" s="53">
        <v>5500</v>
      </c>
      <c r="AA100" s="53">
        <v>5500</v>
      </c>
      <c r="AB100" s="53">
        <v>5500</v>
      </c>
      <c r="AC100" s="53">
        <v>5500</v>
      </c>
      <c r="AD100" s="53">
        <v>5500</v>
      </c>
      <c r="AE100" s="55"/>
    </row>
    <row r="101" spans="1:31" s="54" customFormat="1" ht="41.4" x14ac:dyDescent="0.3">
      <c r="A101" s="169" t="s">
        <v>842</v>
      </c>
      <c r="B101" s="158" t="s">
        <v>843</v>
      </c>
      <c r="C101" s="158" t="s">
        <v>844</v>
      </c>
      <c r="D101" s="170" t="s">
        <v>61</v>
      </c>
      <c r="E101" s="170" t="s">
        <v>60</v>
      </c>
      <c r="F101" s="170" t="s">
        <v>61</v>
      </c>
      <c r="G101" s="170" t="s">
        <v>63</v>
      </c>
      <c r="H101" s="171">
        <v>32201</v>
      </c>
      <c r="I101" s="170" t="s">
        <v>952</v>
      </c>
      <c r="J101" s="170" t="s">
        <v>639</v>
      </c>
      <c r="K101" s="170" t="s">
        <v>953</v>
      </c>
      <c r="L101" s="50" t="s">
        <v>954</v>
      </c>
      <c r="M101" s="50" t="s">
        <v>62</v>
      </c>
      <c r="N101" s="49" t="s">
        <v>639</v>
      </c>
      <c r="O101" s="50">
        <v>12</v>
      </c>
      <c r="P101" s="51">
        <v>39901.584000000003</v>
      </c>
      <c r="Q101" s="52" t="s">
        <v>442</v>
      </c>
      <c r="R101" s="51">
        <f t="shared" si="2"/>
        <v>478819</v>
      </c>
      <c r="S101" s="174">
        <v>0</v>
      </c>
      <c r="T101" s="174">
        <v>39902</v>
      </c>
      <c r="U101" s="174">
        <v>39902</v>
      </c>
      <c r="V101" s="174">
        <v>39902</v>
      </c>
      <c r="W101" s="174">
        <v>39902</v>
      </c>
      <c r="X101" s="174">
        <v>39902</v>
      </c>
      <c r="Y101" s="174">
        <v>39902</v>
      </c>
      <c r="Z101" s="174">
        <v>39902</v>
      </c>
      <c r="AA101" s="174">
        <v>39901</v>
      </c>
      <c r="AB101" s="174">
        <v>39901</v>
      </c>
      <c r="AC101" s="174">
        <v>39901</v>
      </c>
      <c r="AD101" s="174">
        <v>79802</v>
      </c>
      <c r="AE101" s="55"/>
    </row>
    <row r="102" spans="1:31" s="54" customFormat="1" ht="55.2" x14ac:dyDescent="0.3">
      <c r="A102" s="169" t="s">
        <v>842</v>
      </c>
      <c r="B102" s="158" t="s">
        <v>843</v>
      </c>
      <c r="C102" s="158" t="s">
        <v>844</v>
      </c>
      <c r="D102" s="170" t="s">
        <v>61</v>
      </c>
      <c r="E102" s="170" t="s">
        <v>60</v>
      </c>
      <c r="F102" s="170" t="s">
        <v>61</v>
      </c>
      <c r="G102" s="170" t="s">
        <v>63</v>
      </c>
      <c r="H102" s="171">
        <v>33801</v>
      </c>
      <c r="I102" s="170" t="s">
        <v>366</v>
      </c>
      <c r="J102" s="170" t="s">
        <v>67</v>
      </c>
      <c r="K102" s="170" t="s">
        <v>955</v>
      </c>
      <c r="L102" s="50" t="s">
        <v>194</v>
      </c>
      <c r="M102" s="50" t="s">
        <v>62</v>
      </c>
      <c r="N102" s="49" t="s">
        <v>67</v>
      </c>
      <c r="O102" s="50">
        <v>12</v>
      </c>
      <c r="P102" s="51">
        <v>38828</v>
      </c>
      <c r="Q102" s="52" t="s">
        <v>950</v>
      </c>
      <c r="R102" s="51">
        <f t="shared" si="2"/>
        <v>465936</v>
      </c>
      <c r="S102" s="174">
        <v>0</v>
      </c>
      <c r="T102" s="174">
        <v>38828</v>
      </c>
      <c r="U102" s="174">
        <v>38828</v>
      </c>
      <c r="V102" s="174">
        <v>38828</v>
      </c>
      <c r="W102" s="174">
        <v>38828</v>
      </c>
      <c r="X102" s="174">
        <v>38828</v>
      </c>
      <c r="Y102" s="174">
        <v>38828</v>
      </c>
      <c r="Z102" s="174">
        <v>38828</v>
      </c>
      <c r="AA102" s="174">
        <v>38828</v>
      </c>
      <c r="AB102" s="174">
        <v>38828</v>
      </c>
      <c r="AC102" s="174">
        <v>38828</v>
      </c>
      <c r="AD102" s="174">
        <v>77656</v>
      </c>
      <c r="AE102" s="55"/>
    </row>
    <row r="103" spans="1:31" s="54" customFormat="1" ht="41.4" x14ac:dyDescent="0.3">
      <c r="A103" s="169" t="s">
        <v>842</v>
      </c>
      <c r="B103" s="158" t="s">
        <v>843</v>
      </c>
      <c r="C103" s="158" t="s">
        <v>844</v>
      </c>
      <c r="D103" s="170" t="s">
        <v>61</v>
      </c>
      <c r="E103" s="170" t="s">
        <v>60</v>
      </c>
      <c r="F103" s="170" t="s">
        <v>61</v>
      </c>
      <c r="G103" s="170" t="s">
        <v>63</v>
      </c>
      <c r="H103" s="171">
        <v>35101</v>
      </c>
      <c r="I103" s="170" t="s">
        <v>396</v>
      </c>
      <c r="J103" s="170" t="s">
        <v>67</v>
      </c>
      <c r="K103" s="170" t="s">
        <v>935</v>
      </c>
      <c r="L103" s="50" t="s">
        <v>62</v>
      </c>
      <c r="M103" s="50" t="s">
        <v>62</v>
      </c>
      <c r="N103" s="49" t="s">
        <v>67</v>
      </c>
      <c r="O103" s="50">
        <v>1</v>
      </c>
      <c r="P103" s="51">
        <v>104000</v>
      </c>
      <c r="Q103" s="52" t="s">
        <v>442</v>
      </c>
      <c r="R103" s="51">
        <f t="shared" si="2"/>
        <v>104000</v>
      </c>
      <c r="S103" s="53"/>
      <c r="T103" s="53"/>
      <c r="U103" s="53">
        <v>100000</v>
      </c>
      <c r="V103" s="53">
        <v>4000</v>
      </c>
      <c r="W103" s="53"/>
      <c r="X103" s="53"/>
      <c r="Y103" s="53"/>
      <c r="Z103" s="53"/>
      <c r="AA103" s="53"/>
      <c r="AB103" s="53"/>
      <c r="AC103" s="53"/>
      <c r="AD103" s="53"/>
      <c r="AE103" s="55"/>
    </row>
    <row r="104" spans="1:31" s="54" customFormat="1" ht="55.2" x14ac:dyDescent="0.3">
      <c r="A104" s="169" t="s">
        <v>842</v>
      </c>
      <c r="B104" s="158" t="s">
        <v>843</v>
      </c>
      <c r="C104" s="158" t="s">
        <v>844</v>
      </c>
      <c r="D104" s="170" t="s">
        <v>61</v>
      </c>
      <c r="E104" s="170" t="s">
        <v>60</v>
      </c>
      <c r="F104" s="170" t="s">
        <v>61</v>
      </c>
      <c r="G104" s="170" t="s">
        <v>63</v>
      </c>
      <c r="H104" s="171">
        <v>35201</v>
      </c>
      <c r="I104" s="170" t="s">
        <v>936</v>
      </c>
      <c r="J104" s="170" t="s">
        <v>67</v>
      </c>
      <c r="K104" s="170" t="s">
        <v>956</v>
      </c>
      <c r="L104" s="50" t="s">
        <v>62</v>
      </c>
      <c r="M104" s="50" t="s">
        <v>62</v>
      </c>
      <c r="N104" s="49" t="s">
        <v>67</v>
      </c>
      <c r="O104" s="50">
        <v>10</v>
      </c>
      <c r="P104" s="51">
        <v>10400</v>
      </c>
      <c r="Q104" s="52" t="s">
        <v>442</v>
      </c>
      <c r="R104" s="51">
        <f t="shared" si="2"/>
        <v>104000</v>
      </c>
      <c r="S104" s="174">
        <v>0</v>
      </c>
      <c r="T104" s="174">
        <v>22000</v>
      </c>
      <c r="U104" s="174">
        <v>0</v>
      </c>
      <c r="V104" s="174">
        <v>6000</v>
      </c>
      <c r="W104" s="174">
        <v>6000</v>
      </c>
      <c r="X104" s="174">
        <v>14000</v>
      </c>
      <c r="Y104" s="174">
        <v>26000</v>
      </c>
      <c r="Z104" s="174">
        <v>6000</v>
      </c>
      <c r="AA104" s="174">
        <v>6000</v>
      </c>
      <c r="AB104" s="174">
        <v>6000</v>
      </c>
      <c r="AC104" s="174">
        <v>6000</v>
      </c>
      <c r="AD104" s="174">
        <v>6000</v>
      </c>
      <c r="AE104" s="55"/>
    </row>
    <row r="105" spans="1:31" s="54" customFormat="1" ht="41.4" x14ac:dyDescent="0.3">
      <c r="A105" s="169" t="s">
        <v>842</v>
      </c>
      <c r="B105" s="158" t="s">
        <v>843</v>
      </c>
      <c r="C105" s="158" t="s">
        <v>844</v>
      </c>
      <c r="D105" s="170" t="s">
        <v>61</v>
      </c>
      <c r="E105" s="170" t="s">
        <v>60</v>
      </c>
      <c r="F105" s="170" t="s">
        <v>61</v>
      </c>
      <c r="G105" s="170" t="s">
        <v>63</v>
      </c>
      <c r="H105" s="171">
        <v>35701</v>
      </c>
      <c r="I105" s="170" t="s">
        <v>834</v>
      </c>
      <c r="J105" s="170" t="s">
        <v>67</v>
      </c>
      <c r="K105" s="170" t="s">
        <v>957</v>
      </c>
      <c r="L105" s="50" t="s">
        <v>62</v>
      </c>
      <c r="M105" s="50" t="s">
        <v>62</v>
      </c>
      <c r="N105" s="49" t="s">
        <v>67</v>
      </c>
      <c r="O105" s="50">
        <v>1</v>
      </c>
      <c r="P105" s="51">
        <v>306000</v>
      </c>
      <c r="Q105" s="52" t="s">
        <v>442</v>
      </c>
      <c r="R105" s="51">
        <f t="shared" si="2"/>
        <v>306000</v>
      </c>
      <c r="S105" s="53"/>
      <c r="T105" s="53"/>
      <c r="U105" s="53">
        <v>306000</v>
      </c>
      <c r="V105" s="53"/>
      <c r="W105" s="53"/>
      <c r="X105" s="53"/>
      <c r="Y105" s="53"/>
      <c r="Z105" s="53"/>
      <c r="AA105" s="53"/>
      <c r="AB105" s="53"/>
      <c r="AC105" s="53"/>
      <c r="AD105" s="53"/>
      <c r="AE105" s="55"/>
    </row>
    <row r="106" spans="1:31" s="54" customFormat="1" ht="41.4" x14ac:dyDescent="0.3">
      <c r="A106" s="169" t="s">
        <v>842</v>
      </c>
      <c r="B106" s="158" t="s">
        <v>843</v>
      </c>
      <c r="C106" s="158" t="s">
        <v>844</v>
      </c>
      <c r="D106" s="170" t="s">
        <v>61</v>
      </c>
      <c r="E106" s="170" t="s">
        <v>60</v>
      </c>
      <c r="F106" s="170" t="s">
        <v>61</v>
      </c>
      <c r="G106" s="170" t="s">
        <v>63</v>
      </c>
      <c r="H106" s="171">
        <v>35701</v>
      </c>
      <c r="I106" s="170" t="s">
        <v>834</v>
      </c>
      <c r="J106" s="170" t="s">
        <v>67</v>
      </c>
      <c r="K106" s="170" t="s">
        <v>957</v>
      </c>
      <c r="L106" s="50" t="s">
        <v>62</v>
      </c>
      <c r="M106" s="50" t="s">
        <v>62</v>
      </c>
      <c r="N106" s="49" t="s">
        <v>67</v>
      </c>
      <c r="O106" s="50">
        <v>1</v>
      </c>
      <c r="P106" s="51">
        <v>6000</v>
      </c>
      <c r="Q106" s="52" t="s">
        <v>442</v>
      </c>
      <c r="R106" s="51">
        <f t="shared" ref="R106:R112" si="3">SUM(S106:AD106)</f>
        <v>6000</v>
      </c>
      <c r="S106" s="53"/>
      <c r="T106" s="53">
        <v>6000</v>
      </c>
      <c r="U106" s="53"/>
      <c r="V106" s="53"/>
      <c r="W106" s="53"/>
      <c r="X106" s="53"/>
      <c r="Y106" s="53"/>
      <c r="Z106" s="53"/>
      <c r="AA106" s="53"/>
      <c r="AB106" s="53"/>
      <c r="AC106" s="53"/>
      <c r="AD106" s="53"/>
      <c r="AE106" s="55"/>
    </row>
    <row r="107" spans="1:31" s="54" customFormat="1" ht="55.2" x14ac:dyDescent="0.3">
      <c r="A107" s="169" t="s">
        <v>842</v>
      </c>
      <c r="B107" s="158" t="s">
        <v>843</v>
      </c>
      <c r="C107" s="158" t="s">
        <v>844</v>
      </c>
      <c r="D107" s="170" t="s">
        <v>61</v>
      </c>
      <c r="E107" s="170" t="s">
        <v>60</v>
      </c>
      <c r="F107" s="170" t="s">
        <v>61</v>
      </c>
      <c r="G107" s="170" t="s">
        <v>63</v>
      </c>
      <c r="H107" s="171">
        <v>35801</v>
      </c>
      <c r="I107" s="170" t="s">
        <v>369</v>
      </c>
      <c r="J107" s="170" t="s">
        <v>67</v>
      </c>
      <c r="K107" s="170" t="s">
        <v>958</v>
      </c>
      <c r="L107" s="50" t="s">
        <v>193</v>
      </c>
      <c r="M107" s="50" t="s">
        <v>62</v>
      </c>
      <c r="N107" s="49" t="s">
        <v>67</v>
      </c>
      <c r="O107" s="50">
        <v>12</v>
      </c>
      <c r="P107" s="51">
        <v>36815</v>
      </c>
      <c r="Q107" s="52" t="s">
        <v>950</v>
      </c>
      <c r="R107" s="51">
        <f t="shared" si="3"/>
        <v>441780</v>
      </c>
      <c r="S107" s="174">
        <v>0</v>
      </c>
      <c r="T107" s="174">
        <v>36815</v>
      </c>
      <c r="U107" s="174">
        <v>36815</v>
      </c>
      <c r="V107" s="174">
        <v>36815</v>
      </c>
      <c r="W107" s="174">
        <v>36815</v>
      </c>
      <c r="X107" s="174">
        <v>36815</v>
      </c>
      <c r="Y107" s="174">
        <v>36815</v>
      </c>
      <c r="Z107" s="174">
        <v>36815</v>
      </c>
      <c r="AA107" s="174">
        <v>36815</v>
      </c>
      <c r="AB107" s="174">
        <v>36815</v>
      </c>
      <c r="AC107" s="174">
        <v>36815</v>
      </c>
      <c r="AD107" s="174">
        <v>73630</v>
      </c>
      <c r="AE107" s="55"/>
    </row>
    <row r="108" spans="1:31" s="54" customFormat="1" ht="27.6" x14ac:dyDescent="0.3">
      <c r="A108" s="169" t="s">
        <v>842</v>
      </c>
      <c r="B108" s="158" t="s">
        <v>843</v>
      </c>
      <c r="C108" s="158" t="s">
        <v>844</v>
      </c>
      <c r="D108" s="170" t="s">
        <v>61</v>
      </c>
      <c r="E108" s="170" t="s">
        <v>60</v>
      </c>
      <c r="F108" s="170" t="s">
        <v>61</v>
      </c>
      <c r="G108" s="170" t="s">
        <v>63</v>
      </c>
      <c r="H108" s="171">
        <v>35801</v>
      </c>
      <c r="I108" s="170" t="s">
        <v>369</v>
      </c>
      <c r="J108" s="170" t="s">
        <v>67</v>
      </c>
      <c r="K108" s="170" t="s">
        <v>959</v>
      </c>
      <c r="L108" s="50" t="s">
        <v>62</v>
      </c>
      <c r="M108" s="50" t="s">
        <v>62</v>
      </c>
      <c r="N108" s="49" t="s">
        <v>67</v>
      </c>
      <c r="O108" s="50">
        <v>5</v>
      </c>
      <c r="P108" s="51">
        <v>6125</v>
      </c>
      <c r="Q108" s="52" t="s">
        <v>442</v>
      </c>
      <c r="R108" s="51">
        <f t="shared" si="3"/>
        <v>30625</v>
      </c>
      <c r="S108" s="174">
        <v>6125</v>
      </c>
      <c r="T108" s="174">
        <v>0</v>
      </c>
      <c r="U108" s="174">
        <v>6125</v>
      </c>
      <c r="V108" s="174">
        <v>0</v>
      </c>
      <c r="W108" s="174">
        <v>6125</v>
      </c>
      <c r="X108" s="174">
        <v>0</v>
      </c>
      <c r="Y108" s="174">
        <v>0</v>
      </c>
      <c r="Z108" s="174">
        <v>6125</v>
      </c>
      <c r="AA108" s="174">
        <v>0</v>
      </c>
      <c r="AB108" s="174">
        <v>0</v>
      </c>
      <c r="AC108" s="174">
        <v>6125</v>
      </c>
      <c r="AD108" s="174">
        <v>0</v>
      </c>
      <c r="AE108" s="55"/>
    </row>
    <row r="109" spans="1:31" s="54" customFormat="1" ht="41.4" x14ac:dyDescent="0.3">
      <c r="A109" s="169" t="s">
        <v>842</v>
      </c>
      <c r="B109" s="158" t="s">
        <v>843</v>
      </c>
      <c r="C109" s="158" t="s">
        <v>844</v>
      </c>
      <c r="D109" s="170" t="s">
        <v>61</v>
      </c>
      <c r="E109" s="170" t="s">
        <v>60</v>
      </c>
      <c r="F109" s="170" t="s">
        <v>61</v>
      </c>
      <c r="G109" s="170" t="s">
        <v>63</v>
      </c>
      <c r="H109" s="171">
        <v>35901</v>
      </c>
      <c r="I109" s="170" t="s">
        <v>398</v>
      </c>
      <c r="J109" s="170" t="s">
        <v>67</v>
      </c>
      <c r="K109" s="170" t="s">
        <v>960</v>
      </c>
      <c r="L109" s="50" t="s">
        <v>62</v>
      </c>
      <c r="M109" s="50" t="s">
        <v>62</v>
      </c>
      <c r="N109" s="49" t="s">
        <v>67</v>
      </c>
      <c r="O109" s="50">
        <v>4</v>
      </c>
      <c r="P109" s="51">
        <v>6803</v>
      </c>
      <c r="Q109" s="52" t="s">
        <v>442</v>
      </c>
      <c r="R109" s="51">
        <f t="shared" si="3"/>
        <v>27212</v>
      </c>
      <c r="S109" s="174">
        <v>0</v>
      </c>
      <c r="T109" s="174">
        <v>6803</v>
      </c>
      <c r="U109" s="174">
        <v>0</v>
      </c>
      <c r="V109" s="174">
        <v>0</v>
      </c>
      <c r="W109" s="174">
        <v>6803</v>
      </c>
      <c r="X109" s="174">
        <v>0</v>
      </c>
      <c r="Y109" s="174">
        <v>0</v>
      </c>
      <c r="Z109" s="174">
        <v>6803</v>
      </c>
      <c r="AA109" s="174">
        <v>0</v>
      </c>
      <c r="AB109" s="174">
        <v>0</v>
      </c>
      <c r="AC109" s="174">
        <v>6803</v>
      </c>
      <c r="AD109" s="174">
        <v>0</v>
      </c>
      <c r="AE109" s="55"/>
    </row>
    <row r="110" spans="1:31" s="54" customFormat="1" ht="27.6" x14ac:dyDescent="0.3">
      <c r="A110" s="169" t="s">
        <v>842</v>
      </c>
      <c r="B110" s="158" t="s">
        <v>843</v>
      </c>
      <c r="C110" s="158" t="s">
        <v>844</v>
      </c>
      <c r="D110" s="170" t="s">
        <v>61</v>
      </c>
      <c r="E110" s="170" t="s">
        <v>65</v>
      </c>
      <c r="F110" s="170" t="s">
        <v>197</v>
      </c>
      <c r="G110" s="170" t="s">
        <v>196</v>
      </c>
      <c r="H110" s="171">
        <v>27101</v>
      </c>
      <c r="I110" s="170" t="s">
        <v>607</v>
      </c>
      <c r="J110" s="170" t="s">
        <v>961</v>
      </c>
      <c r="K110" s="170" t="s">
        <v>962</v>
      </c>
      <c r="L110" s="50" t="s">
        <v>62</v>
      </c>
      <c r="M110" s="50" t="s">
        <v>62</v>
      </c>
      <c r="N110" s="49" t="s">
        <v>421</v>
      </c>
      <c r="O110" s="50">
        <v>50</v>
      </c>
      <c r="P110" s="51">
        <v>257.27999999999997</v>
      </c>
      <c r="Q110" s="52" t="s">
        <v>442</v>
      </c>
      <c r="R110" s="51">
        <f t="shared" si="3"/>
        <v>12864</v>
      </c>
      <c r="S110" s="174">
        <v>0</v>
      </c>
      <c r="T110" s="174">
        <v>0</v>
      </c>
      <c r="U110" s="174">
        <v>0</v>
      </c>
      <c r="V110" s="174">
        <v>0</v>
      </c>
      <c r="W110" s="174">
        <v>12864</v>
      </c>
      <c r="X110" s="174">
        <v>0</v>
      </c>
      <c r="Y110" s="174">
        <v>0</v>
      </c>
      <c r="Z110" s="174">
        <v>0</v>
      </c>
      <c r="AA110" s="174">
        <v>0</v>
      </c>
      <c r="AB110" s="174">
        <v>0</v>
      </c>
      <c r="AC110" s="174">
        <v>0</v>
      </c>
      <c r="AD110" s="174">
        <v>0</v>
      </c>
      <c r="AE110" s="55"/>
    </row>
    <row r="111" spans="1:31" s="54" customFormat="1" ht="27.6" x14ac:dyDescent="0.3">
      <c r="A111" s="169" t="s">
        <v>842</v>
      </c>
      <c r="B111" s="158" t="s">
        <v>843</v>
      </c>
      <c r="C111" s="158" t="s">
        <v>844</v>
      </c>
      <c r="D111" s="170" t="s">
        <v>61</v>
      </c>
      <c r="E111" s="170" t="s">
        <v>65</v>
      </c>
      <c r="F111" s="170" t="s">
        <v>197</v>
      </c>
      <c r="G111" s="170" t="s">
        <v>196</v>
      </c>
      <c r="H111" s="171">
        <v>37901</v>
      </c>
      <c r="I111" s="170" t="s">
        <v>963</v>
      </c>
      <c r="J111" s="170" t="s">
        <v>67</v>
      </c>
      <c r="K111" s="170" t="s">
        <v>964</v>
      </c>
      <c r="L111" s="50" t="s">
        <v>62</v>
      </c>
      <c r="M111" s="50" t="s">
        <v>62</v>
      </c>
      <c r="N111" s="49" t="s">
        <v>67</v>
      </c>
      <c r="O111" s="50">
        <v>12</v>
      </c>
      <c r="P111" s="51">
        <v>1208</v>
      </c>
      <c r="Q111" s="52" t="s">
        <v>442</v>
      </c>
      <c r="R111" s="51">
        <f t="shared" si="3"/>
        <v>14496</v>
      </c>
      <c r="S111" s="174">
        <v>1208</v>
      </c>
      <c r="T111" s="174">
        <v>1208</v>
      </c>
      <c r="U111" s="174">
        <v>1208</v>
      </c>
      <c r="V111" s="174">
        <v>1208</v>
      </c>
      <c r="W111" s="174">
        <v>1208</v>
      </c>
      <c r="X111" s="174">
        <v>1208</v>
      </c>
      <c r="Y111" s="174">
        <v>1208</v>
      </c>
      <c r="Z111" s="174">
        <v>1208</v>
      </c>
      <c r="AA111" s="174">
        <v>1208</v>
      </c>
      <c r="AB111" s="174">
        <v>1208</v>
      </c>
      <c r="AC111" s="174">
        <v>1208</v>
      </c>
      <c r="AD111" s="174">
        <v>1208</v>
      </c>
      <c r="AE111" s="55"/>
    </row>
    <row r="112" spans="1:31" s="54" customFormat="1" ht="82.8" x14ac:dyDescent="0.3">
      <c r="A112" s="169" t="s">
        <v>842</v>
      </c>
      <c r="B112" s="158" t="s">
        <v>843</v>
      </c>
      <c r="C112" s="158" t="s">
        <v>844</v>
      </c>
      <c r="D112" s="170" t="s">
        <v>61</v>
      </c>
      <c r="E112" s="170" t="s">
        <v>65</v>
      </c>
      <c r="F112" s="170" t="s">
        <v>197</v>
      </c>
      <c r="G112" s="170" t="s">
        <v>200</v>
      </c>
      <c r="H112" s="171">
        <v>26102</v>
      </c>
      <c r="I112" s="170" t="s">
        <v>372</v>
      </c>
      <c r="J112" s="170" t="s">
        <v>184</v>
      </c>
      <c r="K112" s="170" t="s">
        <v>185</v>
      </c>
      <c r="L112" s="50" t="s">
        <v>299</v>
      </c>
      <c r="M112" s="50" t="s">
        <v>62</v>
      </c>
      <c r="N112" s="49" t="s">
        <v>658</v>
      </c>
      <c r="O112" s="50">
        <v>12</v>
      </c>
      <c r="P112" s="51">
        <v>1000</v>
      </c>
      <c r="Q112" s="52" t="s">
        <v>442</v>
      </c>
      <c r="R112" s="51">
        <f t="shared" si="3"/>
        <v>12000</v>
      </c>
      <c r="S112" s="174">
        <v>1000</v>
      </c>
      <c r="T112" s="174">
        <v>1000</v>
      </c>
      <c r="U112" s="174">
        <v>1000</v>
      </c>
      <c r="V112" s="174">
        <v>1000</v>
      </c>
      <c r="W112" s="174">
        <v>1000</v>
      </c>
      <c r="X112" s="174">
        <v>1000</v>
      </c>
      <c r="Y112" s="174">
        <v>1000</v>
      </c>
      <c r="Z112" s="174">
        <v>1000</v>
      </c>
      <c r="AA112" s="174">
        <v>1000</v>
      </c>
      <c r="AB112" s="174">
        <v>1000</v>
      </c>
      <c r="AC112" s="174">
        <v>1000</v>
      </c>
      <c r="AD112" s="174">
        <v>1000</v>
      </c>
      <c r="AE112" s="55"/>
    </row>
    <row r="113" spans="1:32" s="54" customFormat="1" ht="27.6" x14ac:dyDescent="0.3">
      <c r="A113" s="169" t="s">
        <v>842</v>
      </c>
      <c r="B113" s="158" t="s">
        <v>843</v>
      </c>
      <c r="C113" s="158" t="s">
        <v>844</v>
      </c>
      <c r="D113" s="170" t="s">
        <v>61</v>
      </c>
      <c r="E113" s="170" t="s">
        <v>65</v>
      </c>
      <c r="F113" s="170" t="s">
        <v>162</v>
      </c>
      <c r="G113" s="170" t="s">
        <v>163</v>
      </c>
      <c r="H113" s="171">
        <v>27101</v>
      </c>
      <c r="I113" s="170" t="s">
        <v>607</v>
      </c>
      <c r="J113" s="170" t="s">
        <v>965</v>
      </c>
      <c r="K113" s="170" t="s">
        <v>966</v>
      </c>
      <c r="L113" s="50" t="s">
        <v>62</v>
      </c>
      <c r="M113" s="50" t="s">
        <v>62</v>
      </c>
      <c r="N113" s="49" t="s">
        <v>421</v>
      </c>
      <c r="O113" s="50">
        <v>250</v>
      </c>
      <c r="P113" s="51">
        <v>240.68</v>
      </c>
      <c r="Q113" s="52" t="s">
        <v>442</v>
      </c>
      <c r="R113" s="51">
        <f t="shared" ref="R113:R117" si="4">SUM(S113:AD113)</f>
        <v>60170</v>
      </c>
      <c r="S113" s="53"/>
      <c r="T113" s="53"/>
      <c r="U113" s="53"/>
      <c r="V113" s="53">
        <v>60170</v>
      </c>
      <c r="W113" s="53"/>
      <c r="X113" s="53"/>
      <c r="Y113" s="53"/>
      <c r="Z113" s="53"/>
      <c r="AA113" s="53"/>
      <c r="AB113" s="53"/>
      <c r="AC113" s="53"/>
      <c r="AD113" s="53"/>
      <c r="AE113" s="55"/>
    </row>
    <row r="114" spans="1:32" s="54" customFormat="1" ht="27.6" x14ac:dyDescent="0.3">
      <c r="A114" s="169" t="s">
        <v>842</v>
      </c>
      <c r="B114" s="158" t="s">
        <v>843</v>
      </c>
      <c r="C114" s="158" t="s">
        <v>844</v>
      </c>
      <c r="D114" s="170" t="s">
        <v>61</v>
      </c>
      <c r="E114" s="170" t="s">
        <v>65</v>
      </c>
      <c r="F114" s="170" t="s">
        <v>162</v>
      </c>
      <c r="G114" s="170" t="s">
        <v>163</v>
      </c>
      <c r="H114" s="171">
        <v>27101</v>
      </c>
      <c r="I114" s="170" t="s">
        <v>607</v>
      </c>
      <c r="J114" s="170" t="s">
        <v>610</v>
      </c>
      <c r="K114" s="170" t="s">
        <v>611</v>
      </c>
      <c r="L114" s="50" t="s">
        <v>62</v>
      </c>
      <c r="M114" s="50" t="s">
        <v>62</v>
      </c>
      <c r="N114" s="49" t="s">
        <v>421</v>
      </c>
      <c r="O114" s="50">
        <v>250</v>
      </c>
      <c r="P114" s="51">
        <v>240.68</v>
      </c>
      <c r="Q114" s="52" t="s">
        <v>442</v>
      </c>
      <c r="R114" s="51">
        <f t="shared" si="4"/>
        <v>60170</v>
      </c>
      <c r="S114" s="53"/>
      <c r="T114" s="53"/>
      <c r="U114" s="53"/>
      <c r="V114" s="53">
        <v>60170</v>
      </c>
      <c r="W114" s="53"/>
      <c r="X114" s="53"/>
      <c r="Y114" s="53"/>
      <c r="Z114" s="53"/>
      <c r="AA114" s="53"/>
      <c r="AB114" s="53"/>
      <c r="AC114" s="53"/>
      <c r="AD114" s="53"/>
      <c r="AE114" s="55"/>
    </row>
    <row r="115" spans="1:32" s="54" customFormat="1" ht="27.6" x14ac:dyDescent="0.3">
      <c r="A115" s="169" t="s">
        <v>842</v>
      </c>
      <c r="B115" s="158" t="s">
        <v>843</v>
      </c>
      <c r="C115" s="158" t="s">
        <v>844</v>
      </c>
      <c r="D115" s="170" t="s">
        <v>61</v>
      </c>
      <c r="E115" s="170" t="s">
        <v>65</v>
      </c>
      <c r="F115" s="170" t="s">
        <v>162</v>
      </c>
      <c r="G115" s="170" t="s">
        <v>163</v>
      </c>
      <c r="H115" s="171">
        <v>27101</v>
      </c>
      <c r="I115" s="170" t="s">
        <v>607</v>
      </c>
      <c r="J115" s="170" t="s">
        <v>608</v>
      </c>
      <c r="K115" s="170" t="s">
        <v>609</v>
      </c>
      <c r="L115" s="50" t="s">
        <v>62</v>
      </c>
      <c r="M115" s="50" t="s">
        <v>62</v>
      </c>
      <c r="N115" s="49" t="s">
        <v>421</v>
      </c>
      <c r="O115" s="50">
        <v>250</v>
      </c>
      <c r="P115" s="51">
        <v>240.68</v>
      </c>
      <c r="Q115" s="52" t="s">
        <v>442</v>
      </c>
      <c r="R115" s="51">
        <f t="shared" si="4"/>
        <v>60170</v>
      </c>
      <c r="S115" s="53"/>
      <c r="T115" s="53"/>
      <c r="U115" s="53"/>
      <c r="V115" s="53">
        <v>60170</v>
      </c>
      <c r="W115" s="53"/>
      <c r="X115" s="53"/>
      <c r="Y115" s="53"/>
      <c r="Z115" s="53"/>
      <c r="AA115" s="53"/>
      <c r="AB115" s="53"/>
      <c r="AC115" s="53"/>
      <c r="AD115" s="53"/>
      <c r="AE115" s="55"/>
    </row>
    <row r="116" spans="1:32" s="54" customFormat="1" ht="27.6" x14ac:dyDescent="0.3">
      <c r="A116" s="169" t="s">
        <v>842</v>
      </c>
      <c r="B116" s="158" t="s">
        <v>843</v>
      </c>
      <c r="C116" s="158" t="s">
        <v>844</v>
      </c>
      <c r="D116" s="170" t="s">
        <v>61</v>
      </c>
      <c r="E116" s="170" t="s">
        <v>65</v>
      </c>
      <c r="F116" s="170" t="s">
        <v>162</v>
      </c>
      <c r="G116" s="170" t="s">
        <v>163</v>
      </c>
      <c r="H116" s="171">
        <v>27101</v>
      </c>
      <c r="I116" s="170" t="s">
        <v>607</v>
      </c>
      <c r="J116" s="170" t="s">
        <v>967</v>
      </c>
      <c r="K116" s="170" t="s">
        <v>968</v>
      </c>
      <c r="L116" s="50" t="s">
        <v>62</v>
      </c>
      <c r="M116" s="50" t="s">
        <v>62</v>
      </c>
      <c r="N116" s="49" t="s">
        <v>421</v>
      </c>
      <c r="O116" s="50">
        <v>250</v>
      </c>
      <c r="P116" s="51">
        <v>240.68</v>
      </c>
      <c r="Q116" s="52" t="s">
        <v>442</v>
      </c>
      <c r="R116" s="51">
        <f t="shared" si="4"/>
        <v>60170</v>
      </c>
      <c r="S116" s="53"/>
      <c r="T116" s="53"/>
      <c r="U116" s="53"/>
      <c r="V116" s="53">
        <v>60170</v>
      </c>
      <c r="W116" s="53"/>
      <c r="X116" s="53"/>
      <c r="Y116" s="53"/>
      <c r="Z116" s="53"/>
      <c r="AA116" s="53"/>
      <c r="AB116" s="53"/>
      <c r="AC116" s="53"/>
      <c r="AD116" s="53"/>
      <c r="AE116" s="55"/>
    </row>
    <row r="117" spans="1:32" s="54" customFormat="1" ht="27.6" x14ac:dyDescent="0.3">
      <c r="A117" s="169" t="s">
        <v>842</v>
      </c>
      <c r="B117" s="158" t="s">
        <v>843</v>
      </c>
      <c r="C117" s="158" t="s">
        <v>844</v>
      </c>
      <c r="D117" s="170" t="s">
        <v>61</v>
      </c>
      <c r="E117" s="170" t="s">
        <v>65</v>
      </c>
      <c r="F117" s="170" t="s">
        <v>162</v>
      </c>
      <c r="G117" s="170" t="s">
        <v>163</v>
      </c>
      <c r="H117" s="171">
        <v>37901</v>
      </c>
      <c r="I117" s="170" t="s">
        <v>963</v>
      </c>
      <c r="J117" s="170" t="s">
        <v>67</v>
      </c>
      <c r="K117" s="170" t="s">
        <v>964</v>
      </c>
      <c r="L117" s="50" t="s">
        <v>62</v>
      </c>
      <c r="M117" s="50" t="s">
        <v>62</v>
      </c>
      <c r="N117" s="49" t="s">
        <v>67</v>
      </c>
      <c r="O117" s="50">
        <v>12</v>
      </c>
      <c r="P117" s="51">
        <v>10872</v>
      </c>
      <c r="Q117" s="52" t="s">
        <v>442</v>
      </c>
      <c r="R117" s="51">
        <f t="shared" si="4"/>
        <v>130464</v>
      </c>
      <c r="S117" s="174">
        <v>10872</v>
      </c>
      <c r="T117" s="174">
        <v>10872</v>
      </c>
      <c r="U117" s="174">
        <v>10872</v>
      </c>
      <c r="V117" s="174">
        <v>10872</v>
      </c>
      <c r="W117" s="174">
        <v>10872</v>
      </c>
      <c r="X117" s="174">
        <v>10872</v>
      </c>
      <c r="Y117" s="174">
        <v>10872</v>
      </c>
      <c r="Z117" s="174">
        <v>10872</v>
      </c>
      <c r="AA117" s="174">
        <v>10872</v>
      </c>
      <c r="AB117" s="174">
        <v>10872</v>
      </c>
      <c r="AC117" s="174">
        <v>10872</v>
      </c>
      <c r="AD117" s="174">
        <v>10872</v>
      </c>
      <c r="AE117" s="55"/>
    </row>
    <row r="118" spans="1:32" s="54" customFormat="1" ht="27.6" x14ac:dyDescent="0.25">
      <c r="A118" s="144" t="s">
        <v>840</v>
      </c>
      <c r="B118" s="159" t="s">
        <v>841</v>
      </c>
      <c r="C118" s="158" t="s">
        <v>59</v>
      </c>
      <c r="D118" s="41" t="s">
        <v>61</v>
      </c>
      <c r="E118" s="42" t="s">
        <v>60</v>
      </c>
      <c r="F118" s="41" t="s">
        <v>61</v>
      </c>
      <c r="G118" s="42" t="s">
        <v>71</v>
      </c>
      <c r="H118" s="43">
        <v>21101</v>
      </c>
      <c r="I118" s="44" t="s">
        <v>99</v>
      </c>
      <c r="J118" s="43" t="s">
        <v>64</v>
      </c>
      <c r="K118" s="46" t="s">
        <v>72</v>
      </c>
      <c r="L118" s="50" t="s">
        <v>62</v>
      </c>
      <c r="M118" s="50" t="s">
        <v>62</v>
      </c>
      <c r="N118" s="49" t="s">
        <v>69</v>
      </c>
      <c r="O118" s="50">
        <v>216</v>
      </c>
      <c r="P118" s="51">
        <v>101</v>
      </c>
      <c r="Q118" s="52" t="s">
        <v>70</v>
      </c>
      <c r="R118" s="51">
        <f>SUM(S118:AD118)</f>
        <v>21816</v>
      </c>
      <c r="S118" s="53">
        <v>0</v>
      </c>
      <c r="T118" s="53">
        <f>P118*15</f>
        <v>1515</v>
      </c>
      <c r="U118" s="53">
        <v>0</v>
      </c>
      <c r="V118" s="53">
        <f>P118*30</f>
        <v>3030</v>
      </c>
      <c r="W118" s="53">
        <f>P118*20</f>
        <v>2020</v>
      </c>
      <c r="X118" s="53">
        <f>P118*60</f>
        <v>6060</v>
      </c>
      <c r="Y118" s="53">
        <v>0</v>
      </c>
      <c r="Z118" s="53">
        <f>P118*20</f>
        <v>2020</v>
      </c>
      <c r="AA118" s="53">
        <v>0</v>
      </c>
      <c r="AB118" s="53">
        <f>P118*30</f>
        <v>3030</v>
      </c>
      <c r="AC118" s="53">
        <f>P118*41</f>
        <v>4141</v>
      </c>
      <c r="AD118" s="53">
        <v>0</v>
      </c>
      <c r="AE118" s="55"/>
    </row>
    <row r="119" spans="1:32" s="54" customFormat="1" ht="27.6" x14ac:dyDescent="0.25">
      <c r="A119" s="144" t="s">
        <v>840</v>
      </c>
      <c r="B119" s="159" t="s">
        <v>841</v>
      </c>
      <c r="C119" s="158" t="s">
        <v>59</v>
      </c>
      <c r="D119" s="41" t="s">
        <v>61</v>
      </c>
      <c r="E119" s="42" t="s">
        <v>60</v>
      </c>
      <c r="F119" s="41" t="s">
        <v>61</v>
      </c>
      <c r="G119" s="42" t="s">
        <v>71</v>
      </c>
      <c r="H119" s="43">
        <v>21101</v>
      </c>
      <c r="I119" s="44" t="s">
        <v>99</v>
      </c>
      <c r="J119" s="43" t="s">
        <v>86</v>
      </c>
      <c r="K119" s="46" t="s">
        <v>73</v>
      </c>
      <c r="L119" s="50" t="s">
        <v>62</v>
      </c>
      <c r="M119" s="50" t="s">
        <v>62</v>
      </c>
      <c r="N119" s="49" t="s">
        <v>68</v>
      </c>
      <c r="O119" s="50">
        <v>361</v>
      </c>
      <c r="P119" s="51">
        <v>3</v>
      </c>
      <c r="Q119" s="52" t="s">
        <v>70</v>
      </c>
      <c r="R119" s="51">
        <f t="shared" ref="R119:R161" si="5">SUM(S119:AD119)</f>
        <v>1088</v>
      </c>
      <c r="S119" s="53">
        <v>0</v>
      </c>
      <c r="T119" s="53">
        <f>P119*35</f>
        <v>105</v>
      </c>
      <c r="U119" s="53">
        <v>0</v>
      </c>
      <c r="V119" s="53">
        <v>14</v>
      </c>
      <c r="W119" s="53">
        <v>300</v>
      </c>
      <c r="X119" s="53">
        <f>P119*121</f>
        <v>363</v>
      </c>
      <c r="Y119" s="53">
        <v>0</v>
      </c>
      <c r="Z119" s="53">
        <v>300</v>
      </c>
      <c r="AA119" s="53">
        <v>0</v>
      </c>
      <c r="AB119" s="53">
        <f>P119*1</f>
        <v>3</v>
      </c>
      <c r="AC119" s="53">
        <v>3</v>
      </c>
      <c r="AD119" s="53">
        <v>0</v>
      </c>
    </row>
    <row r="120" spans="1:32" s="54" customFormat="1" ht="27.6" x14ac:dyDescent="0.25">
      <c r="A120" s="144" t="s">
        <v>840</v>
      </c>
      <c r="B120" s="159" t="s">
        <v>841</v>
      </c>
      <c r="C120" s="158" t="s">
        <v>59</v>
      </c>
      <c r="D120" s="41" t="s">
        <v>61</v>
      </c>
      <c r="E120" s="42" t="s">
        <v>60</v>
      </c>
      <c r="F120" s="41" t="s">
        <v>61</v>
      </c>
      <c r="G120" s="42" t="s">
        <v>71</v>
      </c>
      <c r="H120" s="43">
        <v>21101</v>
      </c>
      <c r="I120" s="44" t="s">
        <v>99</v>
      </c>
      <c r="J120" s="43" t="s">
        <v>98</v>
      </c>
      <c r="K120" s="46" t="s">
        <v>74</v>
      </c>
      <c r="L120" s="50" t="s">
        <v>62</v>
      </c>
      <c r="M120" s="50" t="s">
        <v>62</v>
      </c>
      <c r="N120" s="49" t="s">
        <v>68</v>
      </c>
      <c r="O120" s="50">
        <v>13</v>
      </c>
      <c r="P120" s="51">
        <v>5</v>
      </c>
      <c r="Q120" s="52" t="s">
        <v>70</v>
      </c>
      <c r="R120" s="51">
        <f t="shared" si="5"/>
        <v>65</v>
      </c>
      <c r="S120" s="53">
        <v>0</v>
      </c>
      <c r="T120" s="53">
        <f>P120*10</f>
        <v>50</v>
      </c>
      <c r="U120" s="53">
        <v>0</v>
      </c>
      <c r="V120" s="53">
        <v>0</v>
      </c>
      <c r="W120" s="53">
        <v>0</v>
      </c>
      <c r="X120" s="53">
        <v>15</v>
      </c>
      <c r="Y120" s="53">
        <v>0</v>
      </c>
      <c r="Z120" s="53">
        <v>0</v>
      </c>
      <c r="AA120" s="53">
        <v>0</v>
      </c>
      <c r="AB120" s="53">
        <v>0</v>
      </c>
      <c r="AC120" s="53">
        <v>0</v>
      </c>
      <c r="AD120" s="53">
        <v>0</v>
      </c>
    </row>
    <row r="121" spans="1:32" s="54" customFormat="1" ht="27.6" x14ac:dyDescent="0.25">
      <c r="A121" s="144" t="s">
        <v>840</v>
      </c>
      <c r="B121" s="159" t="s">
        <v>841</v>
      </c>
      <c r="C121" s="158" t="s">
        <v>59</v>
      </c>
      <c r="D121" s="41" t="s">
        <v>61</v>
      </c>
      <c r="E121" s="42" t="s">
        <v>60</v>
      </c>
      <c r="F121" s="41" t="s">
        <v>61</v>
      </c>
      <c r="G121" s="42" t="s">
        <v>71</v>
      </c>
      <c r="H121" s="43">
        <v>21101</v>
      </c>
      <c r="I121" s="44" t="s">
        <v>99</v>
      </c>
      <c r="J121" s="43" t="s">
        <v>97</v>
      </c>
      <c r="K121" s="46" t="s">
        <v>75</v>
      </c>
      <c r="L121" s="50" t="s">
        <v>62</v>
      </c>
      <c r="M121" s="50" t="s">
        <v>62</v>
      </c>
      <c r="N121" s="49" t="s">
        <v>68</v>
      </c>
      <c r="O121" s="50">
        <v>14</v>
      </c>
      <c r="P121" s="51">
        <v>58</v>
      </c>
      <c r="Q121" s="52" t="s">
        <v>70</v>
      </c>
      <c r="R121" s="51">
        <f t="shared" si="5"/>
        <v>812</v>
      </c>
      <c r="S121" s="53">
        <v>0</v>
      </c>
      <c r="T121" s="53">
        <v>0</v>
      </c>
      <c r="U121" s="53">
        <v>0</v>
      </c>
      <c r="V121" s="53">
        <f>P121*4</f>
        <v>232</v>
      </c>
      <c r="W121" s="53">
        <v>0</v>
      </c>
      <c r="X121" s="53">
        <v>0</v>
      </c>
      <c r="Y121" s="53">
        <v>0</v>
      </c>
      <c r="Z121" s="53">
        <v>0</v>
      </c>
      <c r="AA121" s="53">
        <v>0</v>
      </c>
      <c r="AB121" s="53">
        <v>580</v>
      </c>
      <c r="AC121" s="53">
        <v>0</v>
      </c>
      <c r="AD121" s="53">
        <v>0</v>
      </c>
    </row>
    <row r="122" spans="1:32" s="54" customFormat="1" ht="27.6" x14ac:dyDescent="0.25">
      <c r="A122" s="144" t="s">
        <v>840</v>
      </c>
      <c r="B122" s="159" t="s">
        <v>841</v>
      </c>
      <c r="C122" s="158" t="s">
        <v>59</v>
      </c>
      <c r="D122" s="41" t="s">
        <v>61</v>
      </c>
      <c r="E122" s="42" t="s">
        <v>60</v>
      </c>
      <c r="F122" s="41" t="s">
        <v>61</v>
      </c>
      <c r="G122" s="42" t="s">
        <v>71</v>
      </c>
      <c r="H122" s="43">
        <v>21101</v>
      </c>
      <c r="I122" s="44" t="s">
        <v>99</v>
      </c>
      <c r="J122" s="43" t="s">
        <v>96</v>
      </c>
      <c r="K122" s="46" t="s">
        <v>76</v>
      </c>
      <c r="L122" s="50" t="s">
        <v>62</v>
      </c>
      <c r="M122" s="50" t="s">
        <v>62</v>
      </c>
      <c r="N122" s="49" t="s">
        <v>68</v>
      </c>
      <c r="O122" s="50">
        <v>22</v>
      </c>
      <c r="P122" s="51">
        <v>44</v>
      </c>
      <c r="Q122" s="52" t="s">
        <v>70</v>
      </c>
      <c r="R122" s="51">
        <f t="shared" si="5"/>
        <v>968</v>
      </c>
      <c r="S122" s="53">
        <v>0</v>
      </c>
      <c r="T122" s="53">
        <v>440</v>
      </c>
      <c r="U122" s="53">
        <v>0</v>
      </c>
      <c r="V122" s="53">
        <v>0</v>
      </c>
      <c r="W122" s="53">
        <v>440</v>
      </c>
      <c r="X122" s="53">
        <v>0</v>
      </c>
      <c r="Y122" s="53">
        <v>0</v>
      </c>
      <c r="Z122" s="53">
        <v>0</v>
      </c>
      <c r="AA122" s="53">
        <v>0</v>
      </c>
      <c r="AB122" s="53">
        <v>0</v>
      </c>
      <c r="AC122" s="53">
        <f>44*2</f>
        <v>88</v>
      </c>
      <c r="AD122" s="53">
        <v>0</v>
      </c>
      <c r="AF122" s="55"/>
    </row>
    <row r="123" spans="1:32" s="54" customFormat="1" ht="27.6" x14ac:dyDescent="0.25">
      <c r="A123" s="144" t="s">
        <v>840</v>
      </c>
      <c r="B123" s="159" t="s">
        <v>841</v>
      </c>
      <c r="C123" s="158" t="s">
        <v>59</v>
      </c>
      <c r="D123" s="41" t="s">
        <v>61</v>
      </c>
      <c r="E123" s="42" t="s">
        <v>60</v>
      </c>
      <c r="F123" s="41" t="s">
        <v>61</v>
      </c>
      <c r="G123" s="42" t="s">
        <v>71</v>
      </c>
      <c r="H123" s="43">
        <v>21101</v>
      </c>
      <c r="I123" s="44" t="s">
        <v>99</v>
      </c>
      <c r="J123" s="43" t="s">
        <v>95</v>
      </c>
      <c r="K123" s="46" t="s">
        <v>77</v>
      </c>
      <c r="L123" s="50" t="s">
        <v>62</v>
      </c>
      <c r="M123" s="50" t="s">
        <v>62</v>
      </c>
      <c r="N123" s="49" t="s">
        <v>68</v>
      </c>
      <c r="O123" s="50">
        <v>92</v>
      </c>
      <c r="P123" s="51">
        <v>3</v>
      </c>
      <c r="Q123" s="52" t="s">
        <v>70</v>
      </c>
      <c r="R123" s="51">
        <f t="shared" si="5"/>
        <v>276</v>
      </c>
      <c r="S123" s="53">
        <v>0</v>
      </c>
      <c r="T123" s="53">
        <f t="shared" ref="T123" si="6">P123*20</f>
        <v>60</v>
      </c>
      <c r="U123" s="53">
        <v>0</v>
      </c>
      <c r="V123" s="53">
        <f>P123*12</f>
        <v>36</v>
      </c>
      <c r="W123" s="53">
        <f t="shared" ref="W123:W126" si="7">P123*20</f>
        <v>60</v>
      </c>
      <c r="X123" s="53">
        <v>0</v>
      </c>
      <c r="Y123" s="53">
        <v>0</v>
      </c>
      <c r="Z123" s="53">
        <v>0</v>
      </c>
      <c r="AA123" s="53">
        <v>0</v>
      </c>
      <c r="AB123" s="53">
        <f t="shared" ref="AB123:AB132" si="8">P123*20</f>
        <v>60</v>
      </c>
      <c r="AC123" s="53">
        <f t="shared" ref="AC123:AC125" si="9">P123*20</f>
        <v>60</v>
      </c>
      <c r="AD123" s="53">
        <v>0</v>
      </c>
    </row>
    <row r="124" spans="1:32" s="54" customFormat="1" ht="27.6" x14ac:dyDescent="0.25">
      <c r="A124" s="144" t="s">
        <v>840</v>
      </c>
      <c r="B124" s="159" t="s">
        <v>841</v>
      </c>
      <c r="C124" s="158" t="s">
        <v>59</v>
      </c>
      <c r="D124" s="41" t="s">
        <v>61</v>
      </c>
      <c r="E124" s="42" t="s">
        <v>60</v>
      </c>
      <c r="F124" s="41" t="s">
        <v>61</v>
      </c>
      <c r="G124" s="42" t="s">
        <v>71</v>
      </c>
      <c r="H124" s="43">
        <v>21101</v>
      </c>
      <c r="I124" s="44" t="s">
        <v>99</v>
      </c>
      <c r="J124" s="43" t="s">
        <v>94</v>
      </c>
      <c r="K124" s="46" t="s">
        <v>78</v>
      </c>
      <c r="L124" s="50" t="s">
        <v>62</v>
      </c>
      <c r="M124" s="50" t="s">
        <v>62</v>
      </c>
      <c r="N124" s="49" t="s">
        <v>69</v>
      </c>
      <c r="O124" s="50">
        <v>77</v>
      </c>
      <c r="P124" s="51">
        <v>125</v>
      </c>
      <c r="Q124" s="52" t="s">
        <v>70</v>
      </c>
      <c r="R124" s="51">
        <f t="shared" si="5"/>
        <v>9625</v>
      </c>
      <c r="S124" s="53">
        <v>0</v>
      </c>
      <c r="T124" s="53">
        <f>P124*1</f>
        <v>125</v>
      </c>
      <c r="U124" s="53">
        <v>0</v>
      </c>
      <c r="V124" s="53">
        <f>P124*10</f>
        <v>1250</v>
      </c>
      <c r="W124" s="53">
        <v>2750</v>
      </c>
      <c r="X124" s="53">
        <f>P124*26</f>
        <v>3250</v>
      </c>
      <c r="Y124" s="53">
        <v>0</v>
      </c>
      <c r="Z124" s="53">
        <f>P124*10</f>
        <v>1250</v>
      </c>
      <c r="AA124" s="53">
        <v>0</v>
      </c>
      <c r="AB124" s="53">
        <v>0</v>
      </c>
      <c r="AC124" s="53">
        <v>1000</v>
      </c>
      <c r="AD124" s="53">
        <v>0</v>
      </c>
    </row>
    <row r="125" spans="1:32" s="54" customFormat="1" ht="27.6" x14ac:dyDescent="0.25">
      <c r="A125" s="144" t="s">
        <v>840</v>
      </c>
      <c r="B125" s="159" t="s">
        <v>841</v>
      </c>
      <c r="C125" s="158" t="s">
        <v>59</v>
      </c>
      <c r="D125" s="41" t="s">
        <v>61</v>
      </c>
      <c r="E125" s="42" t="s">
        <v>60</v>
      </c>
      <c r="F125" s="41" t="s">
        <v>61</v>
      </c>
      <c r="G125" s="42" t="s">
        <v>71</v>
      </c>
      <c r="H125" s="43">
        <v>21101</v>
      </c>
      <c r="I125" s="44" t="s">
        <v>99</v>
      </c>
      <c r="J125" s="43" t="s">
        <v>93</v>
      </c>
      <c r="K125" s="46" t="s">
        <v>79</v>
      </c>
      <c r="L125" s="50" t="s">
        <v>62</v>
      </c>
      <c r="M125" s="50" t="s">
        <v>62</v>
      </c>
      <c r="N125" s="49" t="s">
        <v>68</v>
      </c>
      <c r="O125" s="50">
        <v>70</v>
      </c>
      <c r="P125" s="51">
        <v>33</v>
      </c>
      <c r="Q125" s="52" t="s">
        <v>70</v>
      </c>
      <c r="R125" s="51">
        <f t="shared" si="5"/>
        <v>2310</v>
      </c>
      <c r="S125" s="53">
        <v>0</v>
      </c>
      <c r="T125" s="53">
        <f>P125*5</f>
        <v>165</v>
      </c>
      <c r="U125" s="53">
        <v>0</v>
      </c>
      <c r="V125" s="53">
        <f>P125*4</f>
        <v>132</v>
      </c>
      <c r="W125" s="53">
        <f>P125*9</f>
        <v>297</v>
      </c>
      <c r="X125" s="53">
        <v>0</v>
      </c>
      <c r="Y125" s="53">
        <v>0</v>
      </c>
      <c r="Z125" s="53">
        <f>P125*15</f>
        <v>495</v>
      </c>
      <c r="AA125" s="53">
        <v>0</v>
      </c>
      <c r="AB125" s="53">
        <f>P125*17</f>
        <v>561</v>
      </c>
      <c r="AC125" s="53">
        <f t="shared" si="9"/>
        <v>660</v>
      </c>
      <c r="AD125" s="53">
        <v>0</v>
      </c>
    </row>
    <row r="126" spans="1:32" s="54" customFormat="1" ht="27.6" x14ac:dyDescent="0.25">
      <c r="A126" s="144" t="s">
        <v>840</v>
      </c>
      <c r="B126" s="159" t="s">
        <v>841</v>
      </c>
      <c r="C126" s="158" t="s">
        <v>59</v>
      </c>
      <c r="D126" s="41" t="s">
        <v>61</v>
      </c>
      <c r="E126" s="42" t="s">
        <v>60</v>
      </c>
      <c r="F126" s="41" t="s">
        <v>61</v>
      </c>
      <c r="G126" s="42" t="s">
        <v>71</v>
      </c>
      <c r="H126" s="43">
        <v>21101</v>
      </c>
      <c r="I126" s="44" t="s">
        <v>99</v>
      </c>
      <c r="J126" s="43" t="s">
        <v>92</v>
      </c>
      <c r="K126" s="46" t="s">
        <v>80</v>
      </c>
      <c r="L126" s="50" t="s">
        <v>62</v>
      </c>
      <c r="M126" s="50" t="s">
        <v>62</v>
      </c>
      <c r="N126" s="49" t="s">
        <v>68</v>
      </c>
      <c r="O126" s="50">
        <v>67</v>
      </c>
      <c r="P126" s="51">
        <v>36</v>
      </c>
      <c r="Q126" s="52" t="s">
        <v>70</v>
      </c>
      <c r="R126" s="51">
        <f t="shared" si="5"/>
        <v>2412</v>
      </c>
      <c r="S126" s="53">
        <v>0</v>
      </c>
      <c r="T126" s="53">
        <f>P126*5</f>
        <v>180</v>
      </c>
      <c r="U126" s="53">
        <v>0</v>
      </c>
      <c r="V126" s="53">
        <f>P126*5</f>
        <v>180</v>
      </c>
      <c r="W126" s="53">
        <f t="shared" si="7"/>
        <v>720</v>
      </c>
      <c r="X126" s="53">
        <v>0</v>
      </c>
      <c r="Y126" s="53">
        <v>0</v>
      </c>
      <c r="Z126" s="53">
        <f>P126*10</f>
        <v>360</v>
      </c>
      <c r="AA126" s="53">
        <v>0</v>
      </c>
      <c r="AB126" s="53">
        <f>P126*15</f>
        <v>540</v>
      </c>
      <c r="AC126" s="53">
        <f>P126*12</f>
        <v>432</v>
      </c>
      <c r="AD126" s="53">
        <v>0</v>
      </c>
    </row>
    <row r="127" spans="1:32" s="54" customFormat="1" ht="27.6" x14ac:dyDescent="0.25">
      <c r="A127" s="144" t="s">
        <v>840</v>
      </c>
      <c r="B127" s="159" t="s">
        <v>841</v>
      </c>
      <c r="C127" s="158" t="s">
        <v>59</v>
      </c>
      <c r="D127" s="41" t="s">
        <v>61</v>
      </c>
      <c r="E127" s="42" t="s">
        <v>60</v>
      </c>
      <c r="F127" s="41" t="s">
        <v>61</v>
      </c>
      <c r="G127" s="42" t="s">
        <v>71</v>
      </c>
      <c r="H127" s="43">
        <v>21101</v>
      </c>
      <c r="I127" s="44" t="s">
        <v>99</v>
      </c>
      <c r="J127" s="43" t="s">
        <v>91</v>
      </c>
      <c r="K127" s="46" t="s">
        <v>81</v>
      </c>
      <c r="L127" s="50" t="s">
        <v>62</v>
      </c>
      <c r="M127" s="50" t="s">
        <v>62</v>
      </c>
      <c r="N127" s="49" t="s">
        <v>69</v>
      </c>
      <c r="O127" s="50">
        <v>12</v>
      </c>
      <c r="P127" s="51">
        <v>281</v>
      </c>
      <c r="Q127" s="52" t="s">
        <v>70</v>
      </c>
      <c r="R127" s="51">
        <f t="shared" si="5"/>
        <v>3372</v>
      </c>
      <c r="S127" s="53">
        <v>0</v>
      </c>
      <c r="T127" s="53">
        <f>P127*1</f>
        <v>281</v>
      </c>
      <c r="U127" s="53">
        <v>0</v>
      </c>
      <c r="V127" s="53">
        <f>P127*2</f>
        <v>562</v>
      </c>
      <c r="W127" s="53">
        <f>P127*3</f>
        <v>843</v>
      </c>
      <c r="X127" s="53">
        <v>0</v>
      </c>
      <c r="Y127" s="53">
        <v>0</v>
      </c>
      <c r="Z127" s="53">
        <f>P127*2</f>
        <v>562</v>
      </c>
      <c r="AA127" s="53">
        <v>0</v>
      </c>
      <c r="AB127" s="53">
        <f>P127*1</f>
        <v>281</v>
      </c>
      <c r="AC127" s="53">
        <f>P127*3</f>
        <v>843</v>
      </c>
      <c r="AD127" s="53">
        <v>0</v>
      </c>
    </row>
    <row r="128" spans="1:32" s="54" customFormat="1" ht="27.6" x14ac:dyDescent="0.25">
      <c r="A128" s="144" t="s">
        <v>840</v>
      </c>
      <c r="B128" s="159" t="s">
        <v>841</v>
      </c>
      <c r="C128" s="158" t="s">
        <v>59</v>
      </c>
      <c r="D128" s="41" t="s">
        <v>61</v>
      </c>
      <c r="E128" s="42" t="s">
        <v>60</v>
      </c>
      <c r="F128" s="41" t="s">
        <v>61</v>
      </c>
      <c r="G128" s="42" t="s">
        <v>71</v>
      </c>
      <c r="H128" s="43">
        <v>21101</v>
      </c>
      <c r="I128" s="44" t="s">
        <v>99</v>
      </c>
      <c r="J128" s="43" t="s">
        <v>90</v>
      </c>
      <c r="K128" s="46" t="s">
        <v>82</v>
      </c>
      <c r="L128" s="50" t="s">
        <v>62</v>
      </c>
      <c r="M128" s="50" t="s">
        <v>62</v>
      </c>
      <c r="N128" s="49" t="s">
        <v>69</v>
      </c>
      <c r="O128" s="50">
        <v>13</v>
      </c>
      <c r="P128" s="51">
        <v>254</v>
      </c>
      <c r="Q128" s="52" t="s">
        <v>70</v>
      </c>
      <c r="R128" s="51">
        <f t="shared" si="5"/>
        <v>3302</v>
      </c>
      <c r="S128" s="53">
        <v>0</v>
      </c>
      <c r="T128" s="53">
        <f>P128*5</f>
        <v>1270</v>
      </c>
      <c r="U128" s="53">
        <v>0</v>
      </c>
      <c r="V128" s="53">
        <v>0</v>
      </c>
      <c r="W128" s="53">
        <f>P128*3</f>
        <v>762</v>
      </c>
      <c r="X128" s="53">
        <v>0</v>
      </c>
      <c r="Y128" s="53">
        <v>0</v>
      </c>
      <c r="Z128" s="53">
        <f>P128*1</f>
        <v>254</v>
      </c>
      <c r="AA128" s="53">
        <v>0</v>
      </c>
      <c r="AB128" s="53">
        <f>P128*1</f>
        <v>254</v>
      </c>
      <c r="AC128" s="53">
        <f>P128*3</f>
        <v>762</v>
      </c>
      <c r="AD128" s="53">
        <v>0</v>
      </c>
    </row>
    <row r="129" spans="1:35" s="54" customFormat="1" ht="27.6" x14ac:dyDescent="0.25">
      <c r="A129" s="144" t="s">
        <v>840</v>
      </c>
      <c r="B129" s="159" t="s">
        <v>841</v>
      </c>
      <c r="C129" s="158" t="s">
        <v>59</v>
      </c>
      <c r="D129" s="41" t="s">
        <v>61</v>
      </c>
      <c r="E129" s="42" t="s">
        <v>60</v>
      </c>
      <c r="F129" s="41" t="s">
        <v>61</v>
      </c>
      <c r="G129" s="42" t="s">
        <v>71</v>
      </c>
      <c r="H129" s="43">
        <v>21101</v>
      </c>
      <c r="I129" s="44" t="s">
        <v>99</v>
      </c>
      <c r="J129" s="43" t="s">
        <v>89</v>
      </c>
      <c r="K129" s="46" t="s">
        <v>83</v>
      </c>
      <c r="L129" s="50" t="s">
        <v>62</v>
      </c>
      <c r="M129" s="50" t="s">
        <v>62</v>
      </c>
      <c r="N129" s="49" t="s">
        <v>68</v>
      </c>
      <c r="O129" s="50">
        <v>10</v>
      </c>
      <c r="P129" s="51">
        <v>11</v>
      </c>
      <c r="Q129" s="52" t="s">
        <v>70</v>
      </c>
      <c r="R129" s="51">
        <f t="shared" si="5"/>
        <v>110</v>
      </c>
      <c r="S129" s="53">
        <v>0</v>
      </c>
      <c r="T129" s="53">
        <f>P129*5</f>
        <v>55</v>
      </c>
      <c r="U129" s="53">
        <v>0</v>
      </c>
      <c r="V129" s="53">
        <v>0</v>
      </c>
      <c r="W129" s="53">
        <v>22</v>
      </c>
      <c r="X129" s="53">
        <f>P129*2</f>
        <v>22</v>
      </c>
      <c r="Y129" s="53">
        <v>0</v>
      </c>
      <c r="Z129" s="53">
        <v>0</v>
      </c>
      <c r="AA129" s="53">
        <v>0</v>
      </c>
      <c r="AB129" s="53">
        <v>0</v>
      </c>
      <c r="AC129" s="53">
        <v>11</v>
      </c>
      <c r="AD129" s="53">
        <v>0</v>
      </c>
    </row>
    <row r="130" spans="1:35" s="54" customFormat="1" ht="27.6" x14ac:dyDescent="0.25">
      <c r="A130" s="144" t="s">
        <v>840</v>
      </c>
      <c r="B130" s="159" t="s">
        <v>841</v>
      </c>
      <c r="C130" s="158" t="s">
        <v>59</v>
      </c>
      <c r="D130" s="41" t="s">
        <v>61</v>
      </c>
      <c r="E130" s="42" t="s">
        <v>60</v>
      </c>
      <c r="F130" s="41" t="s">
        <v>61</v>
      </c>
      <c r="G130" s="42" t="s">
        <v>71</v>
      </c>
      <c r="H130" s="43">
        <v>21101</v>
      </c>
      <c r="I130" s="44" t="s">
        <v>99</v>
      </c>
      <c r="J130" s="43" t="s">
        <v>88</v>
      </c>
      <c r="K130" s="46" t="s">
        <v>84</v>
      </c>
      <c r="L130" s="50" t="s">
        <v>62</v>
      </c>
      <c r="M130" s="50" t="s">
        <v>62</v>
      </c>
      <c r="N130" s="49" t="s">
        <v>68</v>
      </c>
      <c r="O130" s="50">
        <v>19</v>
      </c>
      <c r="P130" s="51">
        <v>157</v>
      </c>
      <c r="Q130" s="52" t="s">
        <v>70</v>
      </c>
      <c r="R130" s="51">
        <f t="shared" si="5"/>
        <v>2983</v>
      </c>
      <c r="S130" s="53">
        <v>0</v>
      </c>
      <c r="T130" s="53">
        <f>P130*9</f>
        <v>1413</v>
      </c>
      <c r="U130" s="53">
        <v>0</v>
      </c>
      <c r="V130" s="53">
        <v>0</v>
      </c>
      <c r="W130" s="53">
        <v>1570</v>
      </c>
      <c r="X130" s="53">
        <v>0</v>
      </c>
      <c r="Y130" s="53">
        <v>0</v>
      </c>
      <c r="Z130" s="53">
        <v>0</v>
      </c>
      <c r="AA130" s="53">
        <v>0</v>
      </c>
      <c r="AB130" s="53">
        <v>0</v>
      </c>
      <c r="AC130" s="53">
        <v>0</v>
      </c>
      <c r="AD130" s="53">
        <v>0</v>
      </c>
    </row>
    <row r="131" spans="1:35" s="54" customFormat="1" ht="27.6" x14ac:dyDescent="0.25">
      <c r="A131" s="144" t="s">
        <v>840</v>
      </c>
      <c r="B131" s="159" t="s">
        <v>841</v>
      </c>
      <c r="C131" s="158" t="s">
        <v>59</v>
      </c>
      <c r="D131" s="41" t="s">
        <v>61</v>
      </c>
      <c r="E131" s="42" t="s">
        <v>60</v>
      </c>
      <c r="F131" s="41" t="s">
        <v>61</v>
      </c>
      <c r="G131" s="42" t="s">
        <v>71</v>
      </c>
      <c r="H131" s="43">
        <v>21101</v>
      </c>
      <c r="I131" s="44" t="s">
        <v>99</v>
      </c>
      <c r="J131" s="43" t="s">
        <v>87</v>
      </c>
      <c r="K131" s="46" t="s">
        <v>85</v>
      </c>
      <c r="L131" s="50" t="s">
        <v>62</v>
      </c>
      <c r="M131" s="50" t="s">
        <v>62</v>
      </c>
      <c r="N131" s="49" t="s">
        <v>69</v>
      </c>
      <c r="O131" s="50">
        <v>50</v>
      </c>
      <c r="P131" s="51">
        <v>147</v>
      </c>
      <c r="Q131" s="52" t="s">
        <v>70</v>
      </c>
      <c r="R131" s="51">
        <f t="shared" si="5"/>
        <v>7350</v>
      </c>
      <c r="S131" s="53">
        <v>0</v>
      </c>
      <c r="T131" s="53">
        <f>P131*20</f>
        <v>2940</v>
      </c>
      <c r="U131" s="53">
        <v>0</v>
      </c>
      <c r="V131" s="53">
        <f>P131*24</f>
        <v>3528</v>
      </c>
      <c r="W131" s="53">
        <v>0</v>
      </c>
      <c r="X131" s="53">
        <v>0</v>
      </c>
      <c r="Y131" s="53">
        <v>0</v>
      </c>
      <c r="Z131" s="53">
        <f>P131*5</f>
        <v>735</v>
      </c>
      <c r="AA131" s="53">
        <v>0</v>
      </c>
      <c r="AB131" s="53">
        <f>P131*1</f>
        <v>147</v>
      </c>
      <c r="AC131" s="53">
        <v>0</v>
      </c>
      <c r="AD131" s="53">
        <v>0</v>
      </c>
    </row>
    <row r="132" spans="1:35" s="54" customFormat="1" ht="27.6" x14ac:dyDescent="0.25">
      <c r="A132" s="144" t="s">
        <v>840</v>
      </c>
      <c r="B132" s="159" t="s">
        <v>841</v>
      </c>
      <c r="C132" s="158" t="s">
        <v>59</v>
      </c>
      <c r="D132" s="41" t="s">
        <v>61</v>
      </c>
      <c r="E132" s="42" t="s">
        <v>60</v>
      </c>
      <c r="F132" s="41" t="s">
        <v>61</v>
      </c>
      <c r="G132" s="42" t="s">
        <v>71</v>
      </c>
      <c r="H132" s="43">
        <v>21101</v>
      </c>
      <c r="I132" s="44" t="s">
        <v>99</v>
      </c>
      <c r="J132" s="43" t="s">
        <v>92</v>
      </c>
      <c r="K132" s="46" t="s">
        <v>80</v>
      </c>
      <c r="L132" s="50" t="s">
        <v>62</v>
      </c>
      <c r="M132" s="50" t="s">
        <v>62</v>
      </c>
      <c r="N132" s="49" t="s">
        <v>68</v>
      </c>
      <c r="O132" s="50">
        <v>48</v>
      </c>
      <c r="P132" s="51">
        <v>12</v>
      </c>
      <c r="Q132" s="52" t="s">
        <v>70</v>
      </c>
      <c r="R132" s="51">
        <f t="shared" si="5"/>
        <v>576</v>
      </c>
      <c r="S132" s="53">
        <v>0</v>
      </c>
      <c r="T132" s="53">
        <f>P132*5</f>
        <v>60</v>
      </c>
      <c r="U132" s="53">
        <v>0</v>
      </c>
      <c r="V132" s="53">
        <f>P132*3</f>
        <v>36</v>
      </c>
      <c r="W132" s="53">
        <v>216</v>
      </c>
      <c r="X132" s="53">
        <v>0</v>
      </c>
      <c r="Y132" s="53">
        <v>0</v>
      </c>
      <c r="Z132" s="53">
        <f>P132*2</f>
        <v>24</v>
      </c>
      <c r="AA132" s="53">
        <v>0</v>
      </c>
      <c r="AB132" s="53">
        <f t="shared" si="8"/>
        <v>240</v>
      </c>
      <c r="AC132" s="53">
        <v>0</v>
      </c>
      <c r="AD132" s="53">
        <v>0</v>
      </c>
    </row>
    <row r="133" spans="1:35" s="54" customFormat="1" ht="27.6" x14ac:dyDescent="0.25">
      <c r="A133" s="144" t="s">
        <v>840</v>
      </c>
      <c r="B133" s="159" t="s">
        <v>841</v>
      </c>
      <c r="C133" s="158" t="s">
        <v>59</v>
      </c>
      <c r="D133" s="41" t="s">
        <v>61</v>
      </c>
      <c r="E133" s="42" t="s">
        <v>60</v>
      </c>
      <c r="F133" s="41" t="s">
        <v>61</v>
      </c>
      <c r="G133" s="42" t="s">
        <v>71</v>
      </c>
      <c r="H133" s="43">
        <v>21101</v>
      </c>
      <c r="I133" s="44" t="s">
        <v>99</v>
      </c>
      <c r="J133" s="43" t="s">
        <v>92</v>
      </c>
      <c r="K133" s="46" t="s">
        <v>80</v>
      </c>
      <c r="L133" s="50" t="s">
        <v>62</v>
      </c>
      <c r="M133" s="50" t="s">
        <v>62</v>
      </c>
      <c r="N133" s="49" t="s">
        <v>68</v>
      </c>
      <c r="O133" s="50">
        <v>15</v>
      </c>
      <c r="P133" s="51">
        <v>21</v>
      </c>
      <c r="Q133" s="52" t="s">
        <v>70</v>
      </c>
      <c r="R133" s="51">
        <f t="shared" si="5"/>
        <v>315</v>
      </c>
      <c r="S133" s="53">
        <v>0</v>
      </c>
      <c r="T133" s="53">
        <f>P133*5</f>
        <v>105</v>
      </c>
      <c r="U133" s="53">
        <v>0</v>
      </c>
      <c r="V133" s="53">
        <v>0</v>
      </c>
      <c r="W133" s="53">
        <v>0</v>
      </c>
      <c r="X133" s="53">
        <f>P133*10</f>
        <v>210</v>
      </c>
      <c r="Y133" s="53">
        <v>0</v>
      </c>
      <c r="Z133" s="53">
        <v>0</v>
      </c>
      <c r="AA133" s="53">
        <v>0</v>
      </c>
      <c r="AB133" s="53">
        <v>0</v>
      </c>
      <c r="AC133" s="53">
        <v>0</v>
      </c>
      <c r="AD133" s="53">
        <v>0</v>
      </c>
    </row>
    <row r="134" spans="1:35" s="54" customFormat="1" ht="27.6" x14ac:dyDescent="0.25">
      <c r="A134" s="144" t="s">
        <v>840</v>
      </c>
      <c r="B134" s="159" t="s">
        <v>841</v>
      </c>
      <c r="C134" s="158" t="s">
        <v>59</v>
      </c>
      <c r="D134" s="41" t="s">
        <v>61</v>
      </c>
      <c r="E134" s="42" t="s">
        <v>60</v>
      </c>
      <c r="F134" s="41" t="s">
        <v>61</v>
      </c>
      <c r="G134" s="42" t="s">
        <v>71</v>
      </c>
      <c r="H134" s="43">
        <v>21101</v>
      </c>
      <c r="I134" s="44" t="s">
        <v>99</v>
      </c>
      <c r="J134" s="43" t="s">
        <v>92</v>
      </c>
      <c r="K134" s="46" t="s">
        <v>80</v>
      </c>
      <c r="L134" s="50" t="s">
        <v>62</v>
      </c>
      <c r="M134" s="50" t="s">
        <v>62</v>
      </c>
      <c r="N134" s="49" t="s">
        <v>68</v>
      </c>
      <c r="O134" s="50">
        <v>29</v>
      </c>
      <c r="P134" s="51">
        <v>16</v>
      </c>
      <c r="Q134" s="52" t="s">
        <v>70</v>
      </c>
      <c r="R134" s="51">
        <f t="shared" si="5"/>
        <v>464</v>
      </c>
      <c r="S134" s="53">
        <v>0</v>
      </c>
      <c r="T134" s="53">
        <f>P134*5</f>
        <v>80</v>
      </c>
      <c r="U134" s="53">
        <v>0</v>
      </c>
      <c r="V134" s="53">
        <v>0</v>
      </c>
      <c r="W134" s="53">
        <v>0</v>
      </c>
      <c r="X134" s="53">
        <f>P134*5</f>
        <v>80</v>
      </c>
      <c r="Y134" s="53">
        <v>0</v>
      </c>
      <c r="Z134" s="53">
        <v>0</v>
      </c>
      <c r="AA134" s="53">
        <v>0</v>
      </c>
      <c r="AB134" s="53">
        <f>P134*19</f>
        <v>304</v>
      </c>
      <c r="AC134" s="53">
        <v>0</v>
      </c>
      <c r="AD134" s="53">
        <v>0</v>
      </c>
      <c r="AI134" s="54">
        <f>50/3</f>
        <v>16.666666666666668</v>
      </c>
    </row>
    <row r="135" spans="1:35" s="54" customFormat="1" ht="27.6" x14ac:dyDescent="0.25">
      <c r="A135" s="144" t="s">
        <v>840</v>
      </c>
      <c r="B135" s="159" t="s">
        <v>841</v>
      </c>
      <c r="C135" s="158" t="s">
        <v>59</v>
      </c>
      <c r="D135" s="41" t="s">
        <v>61</v>
      </c>
      <c r="E135" s="42" t="s">
        <v>60</v>
      </c>
      <c r="F135" s="41" t="s">
        <v>61</v>
      </c>
      <c r="G135" s="42" t="s">
        <v>71</v>
      </c>
      <c r="H135" s="43">
        <v>21601</v>
      </c>
      <c r="I135" s="44" t="s">
        <v>111</v>
      </c>
      <c r="J135" s="43" t="s">
        <v>114</v>
      </c>
      <c r="K135" s="46" t="s">
        <v>112</v>
      </c>
      <c r="L135" s="50" t="s">
        <v>62</v>
      </c>
      <c r="M135" s="50" t="s">
        <v>62</v>
      </c>
      <c r="N135" s="49" t="s">
        <v>115</v>
      </c>
      <c r="O135" s="50">
        <v>303</v>
      </c>
      <c r="P135" s="51">
        <v>40</v>
      </c>
      <c r="Q135" s="52" t="s">
        <v>70</v>
      </c>
      <c r="R135" s="51">
        <f t="shared" si="5"/>
        <v>12120</v>
      </c>
      <c r="S135" s="53">
        <v>0</v>
      </c>
      <c r="T135" s="53">
        <f>49*P135</f>
        <v>1960</v>
      </c>
      <c r="U135" s="53">
        <v>0</v>
      </c>
      <c r="V135" s="53">
        <f>56*P135</f>
        <v>2240</v>
      </c>
      <c r="W135" s="53">
        <v>2240</v>
      </c>
      <c r="X135" s="53">
        <v>0</v>
      </c>
      <c r="Y135" s="53">
        <f>72*P135</f>
        <v>2880</v>
      </c>
      <c r="Z135" s="53">
        <v>0</v>
      </c>
      <c r="AA135" s="53">
        <v>0</v>
      </c>
      <c r="AB135" s="53">
        <f>P135*70</f>
        <v>2800</v>
      </c>
      <c r="AC135" s="53">
        <v>0</v>
      </c>
      <c r="AD135" s="53">
        <v>0</v>
      </c>
    </row>
    <row r="136" spans="1:35" s="54" customFormat="1" ht="27.6" x14ac:dyDescent="0.25">
      <c r="A136" s="144" t="s">
        <v>840</v>
      </c>
      <c r="B136" s="159" t="s">
        <v>841</v>
      </c>
      <c r="C136" s="158" t="s">
        <v>59</v>
      </c>
      <c r="D136" s="41" t="s">
        <v>61</v>
      </c>
      <c r="E136" s="42" t="s">
        <v>60</v>
      </c>
      <c r="F136" s="41" t="s">
        <v>61</v>
      </c>
      <c r="G136" s="42" t="s">
        <v>71</v>
      </c>
      <c r="H136" s="43">
        <v>21601</v>
      </c>
      <c r="I136" s="44" t="s">
        <v>111</v>
      </c>
      <c r="J136" s="43" t="s">
        <v>116</v>
      </c>
      <c r="K136" s="46" t="s">
        <v>113</v>
      </c>
      <c r="L136" s="50" t="s">
        <v>62</v>
      </c>
      <c r="M136" s="50" t="s">
        <v>62</v>
      </c>
      <c r="N136" s="49" t="s">
        <v>117</v>
      </c>
      <c r="O136" s="50">
        <v>83</v>
      </c>
      <c r="P136" s="51">
        <v>360</v>
      </c>
      <c r="Q136" s="52" t="s">
        <v>70</v>
      </c>
      <c r="R136" s="51">
        <f t="shared" si="5"/>
        <v>29880</v>
      </c>
      <c r="S136" s="53">
        <v>0</v>
      </c>
      <c r="T136" s="53">
        <f>14*P136</f>
        <v>5040</v>
      </c>
      <c r="U136" s="53">
        <v>0</v>
      </c>
      <c r="V136" s="53">
        <f>16*P136</f>
        <v>5760</v>
      </c>
      <c r="W136" s="53">
        <v>5760</v>
      </c>
      <c r="X136" s="53">
        <v>0</v>
      </c>
      <c r="Y136" s="53">
        <f>17*P136</f>
        <v>6120</v>
      </c>
      <c r="Z136" s="53">
        <v>0</v>
      </c>
      <c r="AA136" s="53">
        <v>0</v>
      </c>
      <c r="AB136" s="53">
        <f>P136*20</f>
        <v>7200</v>
      </c>
      <c r="AC136" s="53">
        <v>0</v>
      </c>
      <c r="AD136" s="53">
        <v>0</v>
      </c>
    </row>
    <row r="137" spans="1:35" s="54" customFormat="1" ht="30.6" x14ac:dyDescent="0.3">
      <c r="A137" s="144" t="s">
        <v>840</v>
      </c>
      <c r="B137" s="159" t="s">
        <v>841</v>
      </c>
      <c r="C137" s="158" t="s">
        <v>59</v>
      </c>
      <c r="D137" s="41" t="s">
        <v>61</v>
      </c>
      <c r="E137" s="42" t="s">
        <v>60</v>
      </c>
      <c r="F137" s="41" t="s">
        <v>61</v>
      </c>
      <c r="G137" s="42" t="s">
        <v>71</v>
      </c>
      <c r="H137" s="43">
        <v>22103</v>
      </c>
      <c r="I137" s="44" t="s">
        <v>178</v>
      </c>
      <c r="J137" s="45" t="s">
        <v>179</v>
      </c>
      <c r="K137" s="46" t="s">
        <v>180</v>
      </c>
      <c r="L137" s="50" t="s">
        <v>62</v>
      </c>
      <c r="M137" s="50" t="s">
        <v>62</v>
      </c>
      <c r="N137" s="49" t="s">
        <v>67</v>
      </c>
      <c r="O137" s="50">
        <v>84</v>
      </c>
      <c r="P137" s="51">
        <v>100</v>
      </c>
      <c r="Q137" s="52" t="s">
        <v>70</v>
      </c>
      <c r="R137" s="51">
        <f t="shared" si="5"/>
        <v>8400</v>
      </c>
      <c r="S137" s="51">
        <v>0</v>
      </c>
      <c r="T137" s="53">
        <v>1200</v>
      </c>
      <c r="U137" s="53">
        <v>1800</v>
      </c>
      <c r="V137" s="53">
        <v>1800</v>
      </c>
      <c r="W137" s="53">
        <v>1800</v>
      </c>
      <c r="X137" s="53">
        <v>1800</v>
      </c>
      <c r="Y137" s="53">
        <v>0</v>
      </c>
      <c r="Z137" s="53">
        <v>0</v>
      </c>
      <c r="AA137" s="53">
        <v>0</v>
      </c>
      <c r="AB137" s="53">
        <v>0</v>
      </c>
      <c r="AC137" s="53">
        <v>0</v>
      </c>
      <c r="AD137" s="53">
        <v>0</v>
      </c>
    </row>
    <row r="138" spans="1:35" s="54" customFormat="1" ht="30.6" x14ac:dyDescent="0.25">
      <c r="A138" s="144" t="s">
        <v>840</v>
      </c>
      <c r="B138" s="159" t="s">
        <v>841</v>
      </c>
      <c r="C138" s="158" t="s">
        <v>59</v>
      </c>
      <c r="D138" s="41" t="s">
        <v>61</v>
      </c>
      <c r="E138" s="42" t="s">
        <v>60</v>
      </c>
      <c r="F138" s="41" t="s">
        <v>61</v>
      </c>
      <c r="G138" s="42" t="s">
        <v>71</v>
      </c>
      <c r="H138" s="43">
        <v>22104</v>
      </c>
      <c r="I138" s="44" t="s">
        <v>118</v>
      </c>
      <c r="J138" s="43" t="s">
        <v>125</v>
      </c>
      <c r="K138" s="46" t="s">
        <v>119</v>
      </c>
      <c r="L138" s="50" t="s">
        <v>62</v>
      </c>
      <c r="M138" s="50" t="s">
        <v>62</v>
      </c>
      <c r="N138" s="49" t="s">
        <v>126</v>
      </c>
      <c r="O138" s="50">
        <v>50</v>
      </c>
      <c r="P138" s="51">
        <v>300</v>
      </c>
      <c r="Q138" s="52" t="s">
        <v>70</v>
      </c>
      <c r="R138" s="51">
        <f t="shared" si="5"/>
        <v>15000</v>
      </c>
      <c r="S138" s="51">
        <f>P138*5</f>
        <v>1500</v>
      </c>
      <c r="T138" s="53">
        <f>P138*5</f>
        <v>1500</v>
      </c>
      <c r="U138" s="53">
        <f>P138*5</f>
        <v>1500</v>
      </c>
      <c r="V138" s="51">
        <f>P138*5</f>
        <v>1500</v>
      </c>
      <c r="W138" s="53">
        <f>P138*5</f>
        <v>1500</v>
      </c>
      <c r="X138" s="53">
        <f>P138*5</f>
        <v>1500</v>
      </c>
      <c r="Y138" s="53">
        <f>P138*4</f>
        <v>1200</v>
      </c>
      <c r="Z138" s="53">
        <f>P138*5</f>
        <v>1500</v>
      </c>
      <c r="AA138" s="53">
        <f>P138*3</f>
        <v>900</v>
      </c>
      <c r="AB138" s="53">
        <f>P138*3</f>
        <v>900</v>
      </c>
      <c r="AC138" s="53">
        <f>P138*5</f>
        <v>1500</v>
      </c>
      <c r="AD138" s="53">
        <v>0</v>
      </c>
    </row>
    <row r="139" spans="1:35" s="54" customFormat="1" ht="30.6" x14ac:dyDescent="0.25">
      <c r="A139" s="144" t="s">
        <v>840</v>
      </c>
      <c r="B139" s="159" t="s">
        <v>841</v>
      </c>
      <c r="C139" s="158" t="s">
        <v>59</v>
      </c>
      <c r="D139" s="41" t="s">
        <v>61</v>
      </c>
      <c r="E139" s="42" t="s">
        <v>60</v>
      </c>
      <c r="F139" s="41" t="s">
        <v>61</v>
      </c>
      <c r="G139" s="42" t="s">
        <v>71</v>
      </c>
      <c r="H139" s="43">
        <v>22104</v>
      </c>
      <c r="I139" s="44" t="s">
        <v>118</v>
      </c>
      <c r="J139" s="43" t="s">
        <v>127</v>
      </c>
      <c r="K139" s="46" t="s">
        <v>120</v>
      </c>
      <c r="L139" s="50" t="s">
        <v>62</v>
      </c>
      <c r="M139" s="50" t="s">
        <v>62</v>
      </c>
      <c r="N139" s="49" t="s">
        <v>126</v>
      </c>
      <c r="O139" s="50">
        <v>40</v>
      </c>
      <c r="P139" s="51">
        <v>130</v>
      </c>
      <c r="Q139" s="52" t="s">
        <v>70</v>
      </c>
      <c r="R139" s="51">
        <f t="shared" si="5"/>
        <v>5200</v>
      </c>
      <c r="S139" s="51">
        <f t="shared" ref="S139:S145" si="10">P139*5</f>
        <v>650</v>
      </c>
      <c r="T139" s="53">
        <f t="shared" ref="T139:T145" si="11">P139*5</f>
        <v>650</v>
      </c>
      <c r="U139" s="53">
        <f t="shared" ref="U139:U145" si="12">P139*5</f>
        <v>650</v>
      </c>
      <c r="V139" s="51">
        <f t="shared" ref="V139:V145" si="13">P139*5</f>
        <v>650</v>
      </c>
      <c r="W139" s="53">
        <f t="shared" ref="W139:W145" si="14">P139*5</f>
        <v>650</v>
      </c>
      <c r="X139" s="53">
        <f t="shared" ref="X139:X145" si="15">P139*5</f>
        <v>650</v>
      </c>
      <c r="Y139" s="53">
        <f t="shared" ref="Y139:Y145" si="16">P139*5</f>
        <v>650</v>
      </c>
      <c r="Z139" s="53">
        <f>P139*0</f>
        <v>0</v>
      </c>
      <c r="AA139" s="53">
        <f>P139*0</f>
        <v>0</v>
      </c>
      <c r="AB139" s="53">
        <f>P139*0</f>
        <v>0</v>
      </c>
      <c r="AC139" s="53">
        <f t="shared" ref="AC139:AC145" si="17">P139*5</f>
        <v>650</v>
      </c>
      <c r="AD139" s="53">
        <v>0</v>
      </c>
    </row>
    <row r="140" spans="1:35" s="54" customFormat="1" ht="30.6" x14ac:dyDescent="0.25">
      <c r="A140" s="144" t="s">
        <v>840</v>
      </c>
      <c r="B140" s="159" t="s">
        <v>841</v>
      </c>
      <c r="C140" s="158" t="s">
        <v>59</v>
      </c>
      <c r="D140" s="41" t="s">
        <v>61</v>
      </c>
      <c r="E140" s="42" t="s">
        <v>60</v>
      </c>
      <c r="F140" s="41" t="s">
        <v>61</v>
      </c>
      <c r="G140" s="42" t="s">
        <v>71</v>
      </c>
      <c r="H140" s="43">
        <v>22104</v>
      </c>
      <c r="I140" s="44" t="s">
        <v>118</v>
      </c>
      <c r="J140" s="43" t="s">
        <v>128</v>
      </c>
      <c r="K140" s="46" t="s">
        <v>121</v>
      </c>
      <c r="L140" s="50" t="s">
        <v>62</v>
      </c>
      <c r="M140" s="50" t="s">
        <v>62</v>
      </c>
      <c r="N140" s="49" t="s">
        <v>117</v>
      </c>
      <c r="O140" s="50">
        <v>33</v>
      </c>
      <c r="P140" s="51">
        <v>400</v>
      </c>
      <c r="Q140" s="52" t="s">
        <v>70</v>
      </c>
      <c r="R140" s="51">
        <f t="shared" si="5"/>
        <v>13200</v>
      </c>
      <c r="S140" s="51">
        <f>P140*2</f>
        <v>800</v>
      </c>
      <c r="T140" s="53">
        <f>P140*2</f>
        <v>800</v>
      </c>
      <c r="U140" s="53">
        <f>P140*2</f>
        <v>800</v>
      </c>
      <c r="V140" s="51">
        <f t="shared" si="13"/>
        <v>2000</v>
      </c>
      <c r="W140" s="53">
        <f t="shared" si="14"/>
        <v>2000</v>
      </c>
      <c r="X140" s="53">
        <f t="shared" si="15"/>
        <v>2000</v>
      </c>
      <c r="Y140" s="53">
        <f t="shared" si="16"/>
        <v>2000</v>
      </c>
      <c r="Z140" s="53">
        <f t="shared" ref="Z140" si="18">P140*5</f>
        <v>2000</v>
      </c>
      <c r="AA140" s="53">
        <f>P140*0</f>
        <v>0</v>
      </c>
      <c r="AB140" s="53">
        <f>P140*0</f>
        <v>0</v>
      </c>
      <c r="AC140" s="53">
        <f>P140*2</f>
        <v>800</v>
      </c>
      <c r="AD140" s="53">
        <v>0</v>
      </c>
    </row>
    <row r="141" spans="1:35" s="54" customFormat="1" ht="30.6" x14ac:dyDescent="0.25">
      <c r="A141" s="144" t="s">
        <v>840</v>
      </c>
      <c r="B141" s="159" t="s">
        <v>841</v>
      </c>
      <c r="C141" s="158" t="s">
        <v>59</v>
      </c>
      <c r="D141" s="41" t="s">
        <v>61</v>
      </c>
      <c r="E141" s="42" t="s">
        <v>60</v>
      </c>
      <c r="F141" s="41" t="s">
        <v>61</v>
      </c>
      <c r="G141" s="42" t="s">
        <v>71</v>
      </c>
      <c r="H141" s="43">
        <v>22104</v>
      </c>
      <c r="I141" s="44" t="s">
        <v>118</v>
      </c>
      <c r="J141" s="43" t="s">
        <v>129</v>
      </c>
      <c r="K141" s="46" t="s">
        <v>122</v>
      </c>
      <c r="L141" s="50" t="s">
        <v>62</v>
      </c>
      <c r="M141" s="50" t="s">
        <v>62</v>
      </c>
      <c r="N141" s="49" t="s">
        <v>117</v>
      </c>
      <c r="O141" s="50">
        <v>34</v>
      </c>
      <c r="P141" s="51">
        <v>250</v>
      </c>
      <c r="Q141" s="52" t="s">
        <v>70</v>
      </c>
      <c r="R141" s="51">
        <f t="shared" si="5"/>
        <v>8500</v>
      </c>
      <c r="S141" s="51">
        <f>P141*4</f>
        <v>1000</v>
      </c>
      <c r="T141" s="53">
        <f>P141*4</f>
        <v>1000</v>
      </c>
      <c r="U141" s="53">
        <f>P141*4</f>
        <v>1000</v>
      </c>
      <c r="V141" s="51">
        <f t="shared" si="13"/>
        <v>1250</v>
      </c>
      <c r="W141" s="53">
        <f t="shared" si="14"/>
        <v>1250</v>
      </c>
      <c r="X141" s="53">
        <f t="shared" si="15"/>
        <v>1250</v>
      </c>
      <c r="Y141" s="53">
        <f>P141*3</f>
        <v>750</v>
      </c>
      <c r="Z141" s="53">
        <f>P141*0</f>
        <v>0</v>
      </c>
      <c r="AA141" s="53">
        <f>P141*0</f>
        <v>0</v>
      </c>
      <c r="AB141" s="53">
        <f>P141*0</f>
        <v>0</v>
      </c>
      <c r="AC141" s="53">
        <f>P141*4</f>
        <v>1000</v>
      </c>
      <c r="AD141" s="53">
        <v>0</v>
      </c>
    </row>
    <row r="142" spans="1:35" s="54" customFormat="1" ht="30.6" x14ac:dyDescent="0.25">
      <c r="A142" s="144" t="s">
        <v>840</v>
      </c>
      <c r="B142" s="159" t="s">
        <v>841</v>
      </c>
      <c r="C142" s="158" t="s">
        <v>59</v>
      </c>
      <c r="D142" s="41" t="s">
        <v>61</v>
      </c>
      <c r="E142" s="42" t="s">
        <v>60</v>
      </c>
      <c r="F142" s="41" t="s">
        <v>61</v>
      </c>
      <c r="G142" s="42" t="s">
        <v>71</v>
      </c>
      <c r="H142" s="43">
        <v>22104</v>
      </c>
      <c r="I142" s="44" t="s">
        <v>118</v>
      </c>
      <c r="J142" s="43" t="s">
        <v>130</v>
      </c>
      <c r="K142" s="46" t="s">
        <v>123</v>
      </c>
      <c r="L142" s="50" t="s">
        <v>62</v>
      </c>
      <c r="M142" s="50" t="s">
        <v>62</v>
      </c>
      <c r="N142" s="49" t="s">
        <v>69</v>
      </c>
      <c r="O142" s="50">
        <v>54</v>
      </c>
      <c r="P142" s="51">
        <v>180</v>
      </c>
      <c r="Q142" s="52" t="s">
        <v>70</v>
      </c>
      <c r="R142" s="51">
        <f t="shared" si="5"/>
        <v>9720</v>
      </c>
      <c r="S142" s="51">
        <f t="shared" si="10"/>
        <v>900</v>
      </c>
      <c r="T142" s="53">
        <f t="shared" si="11"/>
        <v>900</v>
      </c>
      <c r="U142" s="53">
        <f t="shared" si="12"/>
        <v>900</v>
      </c>
      <c r="V142" s="51">
        <f>P142*8</f>
        <v>1440</v>
      </c>
      <c r="W142" s="53">
        <f>P142*8</f>
        <v>1440</v>
      </c>
      <c r="X142" s="53">
        <f>P142*8</f>
        <v>1440</v>
      </c>
      <c r="Y142" s="53">
        <f t="shared" si="16"/>
        <v>900</v>
      </c>
      <c r="Z142" s="53">
        <f>P142*1</f>
        <v>180</v>
      </c>
      <c r="AA142" s="53">
        <f>P142*2</f>
        <v>360</v>
      </c>
      <c r="AB142" s="53">
        <f>P142*2</f>
        <v>360</v>
      </c>
      <c r="AC142" s="53">
        <f t="shared" si="17"/>
        <v>900</v>
      </c>
      <c r="AD142" s="53">
        <v>0</v>
      </c>
    </row>
    <row r="143" spans="1:35" s="54" customFormat="1" ht="30.6" x14ac:dyDescent="0.25">
      <c r="A143" s="144" t="s">
        <v>840</v>
      </c>
      <c r="B143" s="159" t="s">
        <v>841</v>
      </c>
      <c r="C143" s="158" t="s">
        <v>59</v>
      </c>
      <c r="D143" s="41" t="s">
        <v>61</v>
      </c>
      <c r="E143" s="42" t="s">
        <v>60</v>
      </c>
      <c r="F143" s="41" t="s">
        <v>61</v>
      </c>
      <c r="G143" s="42" t="s">
        <v>71</v>
      </c>
      <c r="H143" s="43">
        <v>22104</v>
      </c>
      <c r="I143" s="44" t="s">
        <v>118</v>
      </c>
      <c r="J143" s="43" t="s">
        <v>131</v>
      </c>
      <c r="K143" s="46" t="s">
        <v>124</v>
      </c>
      <c r="L143" s="50" t="s">
        <v>62</v>
      </c>
      <c r="M143" s="50" t="s">
        <v>62</v>
      </c>
      <c r="N143" s="49" t="s">
        <v>68</v>
      </c>
      <c r="O143" s="50">
        <v>309</v>
      </c>
      <c r="P143" s="51">
        <v>30</v>
      </c>
      <c r="Q143" s="52" t="s">
        <v>70</v>
      </c>
      <c r="R143" s="51">
        <f t="shared" si="5"/>
        <v>9270</v>
      </c>
      <c r="S143" s="51">
        <f t="shared" si="10"/>
        <v>150</v>
      </c>
      <c r="T143" s="53">
        <f t="shared" si="11"/>
        <v>150</v>
      </c>
      <c r="U143" s="53">
        <f t="shared" si="12"/>
        <v>150</v>
      </c>
      <c r="V143" s="51">
        <f>P143*40</f>
        <v>1200</v>
      </c>
      <c r="W143" s="53">
        <f>P143*40</f>
        <v>1200</v>
      </c>
      <c r="X143" s="53">
        <f>P143*40</f>
        <v>1200</v>
      </c>
      <c r="Y143" s="53">
        <f>P143*49</f>
        <v>1470</v>
      </c>
      <c r="Z143" s="53">
        <f>P143*40</f>
        <v>1200</v>
      </c>
      <c r="AA143" s="53">
        <f>P143*40</f>
        <v>1200</v>
      </c>
      <c r="AB143" s="53">
        <f>P143*40</f>
        <v>1200</v>
      </c>
      <c r="AC143" s="53">
        <f>P143*5</f>
        <v>150</v>
      </c>
      <c r="AD143" s="53">
        <v>0</v>
      </c>
    </row>
    <row r="144" spans="1:35" s="54" customFormat="1" ht="25.5" customHeight="1" x14ac:dyDescent="0.25">
      <c r="A144" s="144" t="s">
        <v>840</v>
      </c>
      <c r="B144" s="159" t="s">
        <v>841</v>
      </c>
      <c r="C144" s="158" t="s">
        <v>59</v>
      </c>
      <c r="D144" s="41" t="s">
        <v>61</v>
      </c>
      <c r="E144" s="42" t="s">
        <v>60</v>
      </c>
      <c r="F144" s="41" t="s">
        <v>61</v>
      </c>
      <c r="G144" s="42" t="s">
        <v>71</v>
      </c>
      <c r="H144" s="43">
        <v>22104</v>
      </c>
      <c r="I144" s="44" t="s">
        <v>118</v>
      </c>
      <c r="J144" s="43" t="s">
        <v>133</v>
      </c>
      <c r="K144" s="46" t="s">
        <v>132</v>
      </c>
      <c r="L144" s="50" t="s">
        <v>62</v>
      </c>
      <c r="M144" s="50" t="s">
        <v>62</v>
      </c>
      <c r="N144" s="49" t="s">
        <v>69</v>
      </c>
      <c r="O144" s="50">
        <v>50</v>
      </c>
      <c r="P144" s="51">
        <v>100</v>
      </c>
      <c r="Q144" s="52" t="s">
        <v>70</v>
      </c>
      <c r="R144" s="51">
        <f t="shared" si="5"/>
        <v>5000</v>
      </c>
      <c r="S144" s="51">
        <f>P144*4</f>
        <v>400</v>
      </c>
      <c r="T144" s="53">
        <f>P144*4</f>
        <v>400</v>
      </c>
      <c r="U144" s="53">
        <f>P144*4</f>
        <v>400</v>
      </c>
      <c r="V144" s="51">
        <f>P144*10</f>
        <v>1000</v>
      </c>
      <c r="W144" s="53">
        <f>P144*10</f>
        <v>1000</v>
      </c>
      <c r="X144" s="53">
        <f>P144*10</f>
        <v>1000</v>
      </c>
      <c r="Y144" s="53">
        <f>P144*4</f>
        <v>400</v>
      </c>
      <c r="Z144" s="53">
        <f>P144*0</f>
        <v>0</v>
      </c>
      <c r="AA144" s="53">
        <f>P144*0</f>
        <v>0</v>
      </c>
      <c r="AB144" s="53">
        <f>P144*0</f>
        <v>0</v>
      </c>
      <c r="AC144" s="53">
        <f>P144*4</f>
        <v>400</v>
      </c>
      <c r="AD144" s="53">
        <v>0</v>
      </c>
    </row>
    <row r="145" spans="1:30" s="54" customFormat="1" ht="25.5" customHeight="1" x14ac:dyDescent="0.25">
      <c r="A145" s="144" t="s">
        <v>840</v>
      </c>
      <c r="B145" s="159" t="s">
        <v>841</v>
      </c>
      <c r="C145" s="158" t="s">
        <v>59</v>
      </c>
      <c r="D145" s="41" t="s">
        <v>61</v>
      </c>
      <c r="E145" s="42" t="s">
        <v>60</v>
      </c>
      <c r="F145" s="41" t="s">
        <v>61</v>
      </c>
      <c r="G145" s="42" t="s">
        <v>71</v>
      </c>
      <c r="H145" s="43">
        <v>22104</v>
      </c>
      <c r="I145" s="44" t="s">
        <v>118</v>
      </c>
      <c r="J145" s="43" t="s">
        <v>133</v>
      </c>
      <c r="K145" s="46" t="s">
        <v>132</v>
      </c>
      <c r="L145" s="50" t="s">
        <v>62</v>
      </c>
      <c r="M145" s="50" t="s">
        <v>62</v>
      </c>
      <c r="N145" s="49" t="s">
        <v>69</v>
      </c>
      <c r="O145" s="50">
        <v>48</v>
      </c>
      <c r="P145" s="51">
        <v>120</v>
      </c>
      <c r="Q145" s="52" t="s">
        <v>70</v>
      </c>
      <c r="R145" s="51">
        <f t="shared" si="5"/>
        <v>5760</v>
      </c>
      <c r="S145" s="51">
        <f t="shared" si="10"/>
        <v>600</v>
      </c>
      <c r="T145" s="53">
        <f t="shared" si="11"/>
        <v>600</v>
      </c>
      <c r="U145" s="53">
        <f t="shared" si="12"/>
        <v>600</v>
      </c>
      <c r="V145" s="51">
        <f t="shared" si="13"/>
        <v>600</v>
      </c>
      <c r="W145" s="53">
        <f t="shared" si="14"/>
        <v>600</v>
      </c>
      <c r="X145" s="53">
        <f t="shared" si="15"/>
        <v>600</v>
      </c>
      <c r="Y145" s="53">
        <f t="shared" si="16"/>
        <v>600</v>
      </c>
      <c r="Z145" s="53">
        <f>P145*0</f>
        <v>0</v>
      </c>
      <c r="AA145" s="53">
        <f>P145*4</f>
        <v>480</v>
      </c>
      <c r="AB145" s="53">
        <f>P145*4</f>
        <v>480</v>
      </c>
      <c r="AC145" s="53">
        <f t="shared" si="17"/>
        <v>600</v>
      </c>
      <c r="AD145" s="53">
        <v>0</v>
      </c>
    </row>
    <row r="146" spans="1:30" s="54" customFormat="1" ht="30.6" x14ac:dyDescent="0.25">
      <c r="A146" s="144" t="s">
        <v>840</v>
      </c>
      <c r="B146" s="159" t="s">
        <v>841</v>
      </c>
      <c r="C146" s="158" t="s">
        <v>59</v>
      </c>
      <c r="D146" s="41" t="s">
        <v>61</v>
      </c>
      <c r="E146" s="42" t="s">
        <v>60</v>
      </c>
      <c r="F146" s="41" t="s">
        <v>61</v>
      </c>
      <c r="G146" s="42" t="s">
        <v>71</v>
      </c>
      <c r="H146" s="43">
        <v>22104</v>
      </c>
      <c r="I146" s="44" t="s">
        <v>118</v>
      </c>
      <c r="J146" s="43" t="s">
        <v>134</v>
      </c>
      <c r="K146" s="46" t="s">
        <v>181</v>
      </c>
      <c r="L146" s="50" t="s">
        <v>62</v>
      </c>
      <c r="M146" s="50" t="s">
        <v>62</v>
      </c>
      <c r="N146" s="49" t="s">
        <v>68</v>
      </c>
      <c r="O146" s="50">
        <v>108</v>
      </c>
      <c r="P146" s="51">
        <v>5</v>
      </c>
      <c r="Q146" s="52" t="s">
        <v>70</v>
      </c>
      <c r="R146" s="51">
        <f t="shared" si="5"/>
        <v>540</v>
      </c>
      <c r="S146" s="51">
        <f>P146*0</f>
        <v>0</v>
      </c>
      <c r="T146" s="53">
        <v>0</v>
      </c>
      <c r="U146" s="53">
        <v>0</v>
      </c>
      <c r="V146" s="51">
        <f>P146*30</f>
        <v>150</v>
      </c>
      <c r="W146" s="53">
        <f>P146*30</f>
        <v>150</v>
      </c>
      <c r="X146" s="53">
        <f>P146*30</f>
        <v>150</v>
      </c>
      <c r="Y146" s="53">
        <f>P146*4</f>
        <v>20</v>
      </c>
      <c r="Z146" s="53">
        <f>P146*6</f>
        <v>30</v>
      </c>
      <c r="AA146" s="53">
        <f>P146*4</f>
        <v>20</v>
      </c>
      <c r="AB146" s="53">
        <f>P146*4</f>
        <v>20</v>
      </c>
      <c r="AC146" s="53">
        <f>P146*0</f>
        <v>0</v>
      </c>
      <c r="AD146" s="53">
        <v>0</v>
      </c>
    </row>
    <row r="147" spans="1:30" s="54" customFormat="1" ht="30.6" x14ac:dyDescent="0.25">
      <c r="A147" s="144" t="s">
        <v>840</v>
      </c>
      <c r="B147" s="159" t="s">
        <v>841</v>
      </c>
      <c r="C147" s="158" t="s">
        <v>59</v>
      </c>
      <c r="D147" s="41" t="s">
        <v>61</v>
      </c>
      <c r="E147" s="42" t="s">
        <v>60</v>
      </c>
      <c r="F147" s="41" t="s">
        <v>61</v>
      </c>
      <c r="G147" s="42" t="s">
        <v>71</v>
      </c>
      <c r="H147" s="43">
        <v>22104</v>
      </c>
      <c r="I147" s="44" t="s">
        <v>118</v>
      </c>
      <c r="J147" s="43" t="s">
        <v>134</v>
      </c>
      <c r="K147" s="46" t="s">
        <v>135</v>
      </c>
      <c r="L147" s="50" t="s">
        <v>62</v>
      </c>
      <c r="M147" s="50" t="s">
        <v>62</v>
      </c>
      <c r="N147" s="49" t="s">
        <v>68</v>
      </c>
      <c r="O147" s="50">
        <v>81</v>
      </c>
      <c r="P147" s="51">
        <v>10</v>
      </c>
      <c r="Q147" s="52" t="s">
        <v>70</v>
      </c>
      <c r="R147" s="51">
        <f t="shared" si="5"/>
        <v>810</v>
      </c>
      <c r="S147" s="51">
        <f>P147*0</f>
        <v>0</v>
      </c>
      <c r="T147" s="53">
        <v>0</v>
      </c>
      <c r="U147" s="53">
        <v>0</v>
      </c>
      <c r="V147" s="51">
        <f>P147*21</f>
        <v>210</v>
      </c>
      <c r="W147" s="53">
        <f>P147*21</f>
        <v>210</v>
      </c>
      <c r="X147" s="53">
        <f>P147*21</f>
        <v>210</v>
      </c>
      <c r="Y147" s="53">
        <f>P147*1</f>
        <v>10</v>
      </c>
      <c r="Z147" s="53">
        <f>P147*9</f>
        <v>90</v>
      </c>
      <c r="AA147" s="53">
        <f>P147*4</f>
        <v>40</v>
      </c>
      <c r="AB147" s="53">
        <f>P147*4</f>
        <v>40</v>
      </c>
      <c r="AC147" s="53">
        <f>P147*0</f>
        <v>0</v>
      </c>
      <c r="AD147" s="53">
        <v>0</v>
      </c>
    </row>
    <row r="148" spans="1:30" s="54" customFormat="1" ht="27.6" x14ac:dyDescent="0.25">
      <c r="A148" s="144" t="s">
        <v>840</v>
      </c>
      <c r="B148" s="159" t="s">
        <v>841</v>
      </c>
      <c r="C148" s="158" t="s">
        <v>59</v>
      </c>
      <c r="D148" s="41" t="s">
        <v>61</v>
      </c>
      <c r="E148" s="42" t="s">
        <v>60</v>
      </c>
      <c r="F148" s="41" t="s">
        <v>61</v>
      </c>
      <c r="G148" s="42" t="s">
        <v>71</v>
      </c>
      <c r="H148" s="43">
        <v>24601</v>
      </c>
      <c r="I148" s="44" t="s">
        <v>136</v>
      </c>
      <c r="J148" s="43" t="s">
        <v>137</v>
      </c>
      <c r="K148" s="46" t="s">
        <v>140</v>
      </c>
      <c r="L148" s="50" t="s">
        <v>62</v>
      </c>
      <c r="M148" s="50" t="s">
        <v>62</v>
      </c>
      <c r="N148" s="49" t="s">
        <v>68</v>
      </c>
      <c r="O148" s="50">
        <v>14</v>
      </c>
      <c r="P148" s="51">
        <v>70</v>
      </c>
      <c r="Q148" s="52" t="s">
        <v>70</v>
      </c>
      <c r="R148" s="51">
        <f t="shared" si="5"/>
        <v>980</v>
      </c>
      <c r="S148" s="53">
        <v>0</v>
      </c>
      <c r="T148" s="53">
        <f>P148*O148</f>
        <v>980</v>
      </c>
      <c r="U148" s="53">
        <v>0</v>
      </c>
      <c r="V148" s="53">
        <v>0</v>
      </c>
      <c r="W148" s="53">
        <v>0</v>
      </c>
      <c r="X148" s="53">
        <v>0</v>
      </c>
      <c r="Y148" s="53">
        <v>0</v>
      </c>
      <c r="Z148" s="53">
        <v>0</v>
      </c>
      <c r="AA148" s="53">
        <v>0</v>
      </c>
      <c r="AB148" s="53">
        <v>0</v>
      </c>
      <c r="AC148" s="53">
        <v>0</v>
      </c>
      <c r="AD148" s="53">
        <v>0</v>
      </c>
    </row>
    <row r="149" spans="1:30" s="54" customFormat="1" ht="27.6" x14ac:dyDescent="0.25">
      <c r="A149" s="144" t="s">
        <v>840</v>
      </c>
      <c r="B149" s="159" t="s">
        <v>841</v>
      </c>
      <c r="C149" s="158" t="s">
        <v>59</v>
      </c>
      <c r="D149" s="41" t="s">
        <v>61</v>
      </c>
      <c r="E149" s="42" t="s">
        <v>60</v>
      </c>
      <c r="F149" s="41" t="s">
        <v>61</v>
      </c>
      <c r="G149" s="42" t="s">
        <v>71</v>
      </c>
      <c r="H149" s="43">
        <v>24601</v>
      </c>
      <c r="I149" s="44" t="s">
        <v>136</v>
      </c>
      <c r="J149" s="43" t="s">
        <v>139</v>
      </c>
      <c r="K149" s="46" t="s">
        <v>140</v>
      </c>
      <c r="L149" s="50" t="s">
        <v>62</v>
      </c>
      <c r="M149" s="50" t="s">
        <v>62</v>
      </c>
      <c r="N149" s="49" t="s">
        <v>68</v>
      </c>
      <c r="O149" s="50">
        <v>4</v>
      </c>
      <c r="P149" s="51">
        <v>130</v>
      </c>
      <c r="Q149" s="52" t="s">
        <v>70</v>
      </c>
      <c r="R149" s="51">
        <f t="shared" si="5"/>
        <v>520</v>
      </c>
      <c r="S149" s="53">
        <v>0</v>
      </c>
      <c r="T149" s="53">
        <f t="shared" ref="T149:T150" si="19">P149*O149</f>
        <v>520</v>
      </c>
      <c r="U149" s="53">
        <v>0</v>
      </c>
      <c r="V149" s="53">
        <v>0</v>
      </c>
      <c r="W149" s="53">
        <v>0</v>
      </c>
      <c r="X149" s="53">
        <v>0</v>
      </c>
      <c r="Y149" s="53">
        <v>0</v>
      </c>
      <c r="Z149" s="53">
        <v>0</v>
      </c>
      <c r="AA149" s="53">
        <v>0</v>
      </c>
      <c r="AB149" s="53">
        <v>0</v>
      </c>
      <c r="AC149" s="53">
        <v>0</v>
      </c>
      <c r="AD149" s="53">
        <v>0</v>
      </c>
    </row>
    <row r="150" spans="1:30" s="54" customFormat="1" ht="27.6" x14ac:dyDescent="0.25">
      <c r="A150" s="144" t="s">
        <v>840</v>
      </c>
      <c r="B150" s="159" t="s">
        <v>841</v>
      </c>
      <c r="C150" s="158" t="s">
        <v>59</v>
      </c>
      <c r="D150" s="41" t="s">
        <v>61</v>
      </c>
      <c r="E150" s="42" t="s">
        <v>60</v>
      </c>
      <c r="F150" s="41" t="s">
        <v>61</v>
      </c>
      <c r="G150" s="42" t="s">
        <v>71</v>
      </c>
      <c r="H150" s="43">
        <v>24601</v>
      </c>
      <c r="I150" s="44" t="s">
        <v>136</v>
      </c>
      <c r="J150" s="43" t="s">
        <v>138</v>
      </c>
      <c r="K150" s="46" t="s">
        <v>140</v>
      </c>
      <c r="L150" s="50" t="s">
        <v>62</v>
      </c>
      <c r="M150" s="50" t="s">
        <v>62</v>
      </c>
      <c r="N150" s="49" t="s">
        <v>68</v>
      </c>
      <c r="O150" s="50">
        <v>1</v>
      </c>
      <c r="P150" s="51">
        <v>60</v>
      </c>
      <c r="Q150" s="52" t="s">
        <v>70</v>
      </c>
      <c r="R150" s="51">
        <f t="shared" si="5"/>
        <v>60</v>
      </c>
      <c r="S150" s="53">
        <v>0</v>
      </c>
      <c r="T150" s="53">
        <f t="shared" si="19"/>
        <v>60</v>
      </c>
      <c r="U150" s="53">
        <v>0</v>
      </c>
      <c r="V150" s="53">
        <v>0</v>
      </c>
      <c r="W150" s="53">
        <v>0</v>
      </c>
      <c r="X150" s="53">
        <v>0</v>
      </c>
      <c r="Y150" s="53">
        <v>0</v>
      </c>
      <c r="Z150" s="53">
        <v>0</v>
      </c>
      <c r="AA150" s="53">
        <v>0</v>
      </c>
      <c r="AB150" s="53">
        <v>0</v>
      </c>
      <c r="AC150" s="53">
        <v>0</v>
      </c>
      <c r="AD150" s="53">
        <v>0</v>
      </c>
    </row>
    <row r="151" spans="1:30" s="54" customFormat="1" ht="27.6" x14ac:dyDescent="0.25">
      <c r="A151" s="144" t="s">
        <v>840</v>
      </c>
      <c r="B151" s="159" t="s">
        <v>841</v>
      </c>
      <c r="C151" s="158" t="s">
        <v>59</v>
      </c>
      <c r="D151" s="41" t="s">
        <v>61</v>
      </c>
      <c r="E151" s="42" t="s">
        <v>60</v>
      </c>
      <c r="F151" s="41" t="s">
        <v>61</v>
      </c>
      <c r="G151" s="42" t="s">
        <v>71</v>
      </c>
      <c r="H151" s="43">
        <v>25401</v>
      </c>
      <c r="I151" s="44" t="s">
        <v>159</v>
      </c>
      <c r="J151" s="43" t="s">
        <v>161</v>
      </c>
      <c r="K151" s="46" t="s">
        <v>182</v>
      </c>
      <c r="L151" s="50" t="s">
        <v>62</v>
      </c>
      <c r="M151" s="50" t="s">
        <v>62</v>
      </c>
      <c r="N151" s="49" t="s">
        <v>68</v>
      </c>
      <c r="O151" s="50">
        <v>3</v>
      </c>
      <c r="P151" s="51">
        <v>1000</v>
      </c>
      <c r="Q151" s="52" t="s">
        <v>70</v>
      </c>
      <c r="R151" s="51">
        <f t="shared" si="5"/>
        <v>3000</v>
      </c>
      <c r="S151" s="53">
        <v>0</v>
      </c>
      <c r="T151" s="53">
        <v>1000</v>
      </c>
      <c r="U151" s="53">
        <v>0</v>
      </c>
      <c r="V151" s="53">
        <v>0</v>
      </c>
      <c r="W151" s="53">
        <v>1000</v>
      </c>
      <c r="X151" s="53">
        <v>0</v>
      </c>
      <c r="Y151" s="53">
        <v>0</v>
      </c>
      <c r="Z151" s="53">
        <v>0</v>
      </c>
      <c r="AA151" s="53">
        <v>1000</v>
      </c>
      <c r="AB151" s="53">
        <v>0</v>
      </c>
      <c r="AC151" s="53">
        <v>0</v>
      </c>
      <c r="AD151" s="53">
        <v>0</v>
      </c>
    </row>
    <row r="152" spans="1:30" s="54" customFormat="1" ht="27.6" x14ac:dyDescent="0.25">
      <c r="A152" s="144" t="s">
        <v>840</v>
      </c>
      <c r="B152" s="159" t="s">
        <v>841</v>
      </c>
      <c r="C152" s="158" t="s">
        <v>59</v>
      </c>
      <c r="D152" s="41" t="s">
        <v>61</v>
      </c>
      <c r="E152" s="42" t="s">
        <v>60</v>
      </c>
      <c r="F152" s="41" t="s">
        <v>61</v>
      </c>
      <c r="G152" s="42" t="s">
        <v>71</v>
      </c>
      <c r="H152" s="43">
        <v>25401</v>
      </c>
      <c r="I152" s="44" t="s">
        <v>159</v>
      </c>
      <c r="J152" s="43" t="s">
        <v>161</v>
      </c>
      <c r="K152" s="46" t="s">
        <v>183</v>
      </c>
      <c r="L152" s="50" t="s">
        <v>62</v>
      </c>
      <c r="M152" s="50" t="s">
        <v>62</v>
      </c>
      <c r="N152" s="49" t="s">
        <v>68</v>
      </c>
      <c r="O152" s="50">
        <v>6</v>
      </c>
      <c r="P152" s="51">
        <v>200</v>
      </c>
      <c r="Q152" s="52" t="s">
        <v>70</v>
      </c>
      <c r="R152" s="51">
        <f t="shared" si="5"/>
        <v>1200</v>
      </c>
      <c r="S152" s="53">
        <v>0</v>
      </c>
      <c r="T152" s="53">
        <v>0</v>
      </c>
      <c r="U152" s="53">
        <v>0</v>
      </c>
      <c r="V152" s="53">
        <v>600</v>
      </c>
      <c r="W152" s="53">
        <v>600</v>
      </c>
      <c r="X152" s="53">
        <v>0</v>
      </c>
      <c r="Y152" s="53">
        <v>0</v>
      </c>
      <c r="Z152" s="53">
        <v>0</v>
      </c>
      <c r="AA152" s="53">
        <v>0</v>
      </c>
      <c r="AB152" s="53">
        <v>0</v>
      </c>
      <c r="AC152" s="53">
        <v>0</v>
      </c>
      <c r="AD152" s="53">
        <v>0</v>
      </c>
    </row>
    <row r="153" spans="1:30" s="54" customFormat="1" ht="27.6" x14ac:dyDescent="0.25">
      <c r="A153" s="144" t="s">
        <v>840</v>
      </c>
      <c r="B153" s="159" t="s">
        <v>841</v>
      </c>
      <c r="C153" s="158" t="s">
        <v>59</v>
      </c>
      <c r="D153" s="41" t="s">
        <v>61</v>
      </c>
      <c r="E153" s="42" t="s">
        <v>60</v>
      </c>
      <c r="F153" s="41" t="s">
        <v>61</v>
      </c>
      <c r="G153" s="42" t="s">
        <v>71</v>
      </c>
      <c r="H153" s="43">
        <v>25401</v>
      </c>
      <c r="I153" s="44" t="s">
        <v>159</v>
      </c>
      <c r="J153" s="43" t="s">
        <v>161</v>
      </c>
      <c r="K153" s="46" t="s">
        <v>160</v>
      </c>
      <c r="L153" s="50" t="s">
        <v>62</v>
      </c>
      <c r="M153" s="50" t="s">
        <v>62</v>
      </c>
      <c r="N153" s="49" t="s">
        <v>68</v>
      </c>
      <c r="O153" s="50">
        <v>16</v>
      </c>
      <c r="P153" s="51">
        <v>50</v>
      </c>
      <c r="Q153" s="52" t="s">
        <v>70</v>
      </c>
      <c r="R153" s="51">
        <f t="shared" si="5"/>
        <v>800</v>
      </c>
      <c r="S153" s="53">
        <v>0</v>
      </c>
      <c r="T153" s="53">
        <v>0</v>
      </c>
      <c r="U153" s="53">
        <v>0</v>
      </c>
      <c r="V153" s="53">
        <v>400</v>
      </c>
      <c r="W153" s="53">
        <v>400</v>
      </c>
      <c r="X153" s="53">
        <v>0</v>
      </c>
      <c r="Y153" s="53">
        <v>0</v>
      </c>
      <c r="Z153" s="53">
        <v>0</v>
      </c>
      <c r="AA153" s="53">
        <v>0</v>
      </c>
      <c r="AB153" s="53">
        <v>0</v>
      </c>
      <c r="AC153" s="53">
        <v>0</v>
      </c>
      <c r="AD153" s="53">
        <v>0</v>
      </c>
    </row>
    <row r="154" spans="1:30" s="54" customFormat="1" ht="24.75" customHeight="1" x14ac:dyDescent="0.25">
      <c r="A154" s="144" t="s">
        <v>840</v>
      </c>
      <c r="B154" s="159" t="s">
        <v>841</v>
      </c>
      <c r="C154" s="158" t="s">
        <v>59</v>
      </c>
      <c r="D154" s="41" t="s">
        <v>61</v>
      </c>
      <c r="E154" s="42" t="s">
        <v>60</v>
      </c>
      <c r="F154" s="41" t="s">
        <v>61</v>
      </c>
      <c r="G154" s="42" t="s">
        <v>71</v>
      </c>
      <c r="H154" s="43">
        <v>26102</v>
      </c>
      <c r="I154" s="44" t="s">
        <v>141</v>
      </c>
      <c r="J154" s="43" t="s">
        <v>184</v>
      </c>
      <c r="K154" s="46" t="s">
        <v>185</v>
      </c>
      <c r="L154" s="50" t="s">
        <v>299</v>
      </c>
      <c r="M154" s="50" t="s">
        <v>62</v>
      </c>
      <c r="N154" s="49" t="s">
        <v>68</v>
      </c>
      <c r="O154" s="50">
        <v>6</v>
      </c>
      <c r="P154" s="51">
        <v>12000</v>
      </c>
      <c r="Q154" s="52" t="s">
        <v>70</v>
      </c>
      <c r="R154" s="51">
        <f t="shared" si="5"/>
        <v>72000</v>
      </c>
      <c r="S154" s="53">
        <v>12000</v>
      </c>
      <c r="T154" s="53">
        <v>12000</v>
      </c>
      <c r="U154" s="53">
        <v>12000</v>
      </c>
      <c r="V154" s="53">
        <v>12000</v>
      </c>
      <c r="W154" s="53">
        <v>12000</v>
      </c>
      <c r="X154" s="53">
        <v>12000</v>
      </c>
      <c r="Y154" s="53">
        <v>0</v>
      </c>
      <c r="Z154" s="53">
        <v>0</v>
      </c>
      <c r="AA154" s="53">
        <v>0</v>
      </c>
      <c r="AB154" s="53">
        <v>0</v>
      </c>
      <c r="AC154" s="53">
        <v>0</v>
      </c>
      <c r="AD154" s="53">
        <v>0</v>
      </c>
    </row>
    <row r="155" spans="1:30" s="54" customFormat="1" ht="24.75" customHeight="1" x14ac:dyDescent="0.25">
      <c r="A155" s="144" t="s">
        <v>840</v>
      </c>
      <c r="B155" s="159" t="s">
        <v>841</v>
      </c>
      <c r="C155" s="158" t="s">
        <v>59</v>
      </c>
      <c r="D155" s="41" t="s">
        <v>61</v>
      </c>
      <c r="E155" s="42" t="s">
        <v>60</v>
      </c>
      <c r="F155" s="41" t="s">
        <v>61</v>
      </c>
      <c r="G155" s="42" t="s">
        <v>71</v>
      </c>
      <c r="H155" s="43">
        <v>26102</v>
      </c>
      <c r="I155" s="44" t="s">
        <v>141</v>
      </c>
      <c r="J155" s="43" t="s">
        <v>184</v>
      </c>
      <c r="K155" s="46" t="s">
        <v>185</v>
      </c>
      <c r="L155" s="50" t="s">
        <v>299</v>
      </c>
      <c r="M155" s="50" t="s">
        <v>62</v>
      </c>
      <c r="N155" s="49" t="s">
        <v>68</v>
      </c>
      <c r="O155" s="50">
        <v>4</v>
      </c>
      <c r="P155" s="51">
        <v>11000</v>
      </c>
      <c r="Q155" s="52" t="s">
        <v>70</v>
      </c>
      <c r="R155" s="51">
        <f t="shared" si="5"/>
        <v>44000</v>
      </c>
      <c r="S155" s="53">
        <v>0</v>
      </c>
      <c r="T155" s="53">
        <v>0</v>
      </c>
      <c r="U155" s="53">
        <v>0</v>
      </c>
      <c r="V155" s="53">
        <v>0</v>
      </c>
      <c r="W155" s="53">
        <v>0</v>
      </c>
      <c r="X155" s="53">
        <v>0</v>
      </c>
      <c r="Y155" s="53">
        <v>11000</v>
      </c>
      <c r="Z155" s="53">
        <v>11000</v>
      </c>
      <c r="AA155" s="53">
        <v>11000</v>
      </c>
      <c r="AB155" s="53">
        <v>11000</v>
      </c>
      <c r="AC155" s="53">
        <v>0</v>
      </c>
      <c r="AD155" s="53">
        <v>0</v>
      </c>
    </row>
    <row r="156" spans="1:30" s="54" customFormat="1" ht="24.75" customHeight="1" x14ac:dyDescent="0.25">
      <c r="A156" s="144" t="s">
        <v>840</v>
      </c>
      <c r="B156" s="159" t="s">
        <v>841</v>
      </c>
      <c r="C156" s="158" t="s">
        <v>59</v>
      </c>
      <c r="D156" s="41" t="s">
        <v>61</v>
      </c>
      <c r="E156" s="42" t="s">
        <v>60</v>
      </c>
      <c r="F156" s="41" t="s">
        <v>61</v>
      </c>
      <c r="G156" s="42" t="s">
        <v>71</v>
      </c>
      <c r="H156" s="43">
        <v>26102</v>
      </c>
      <c r="I156" s="44" t="s">
        <v>141</v>
      </c>
      <c r="J156" s="43" t="s">
        <v>184</v>
      </c>
      <c r="K156" s="46" t="s">
        <v>185</v>
      </c>
      <c r="L156" s="50" t="s">
        <v>299</v>
      </c>
      <c r="M156" s="50" t="s">
        <v>62</v>
      </c>
      <c r="N156" s="49" t="s">
        <v>68</v>
      </c>
      <c r="O156" s="50">
        <v>1</v>
      </c>
      <c r="P156" s="51">
        <v>21000</v>
      </c>
      <c r="Q156" s="52" t="s">
        <v>70</v>
      </c>
      <c r="R156" s="51">
        <f t="shared" si="5"/>
        <v>21000</v>
      </c>
      <c r="S156" s="53">
        <v>0</v>
      </c>
      <c r="T156" s="53">
        <v>0</v>
      </c>
      <c r="U156" s="53">
        <v>0</v>
      </c>
      <c r="V156" s="53">
        <v>0</v>
      </c>
      <c r="W156" s="53">
        <v>0</v>
      </c>
      <c r="X156" s="53">
        <v>0</v>
      </c>
      <c r="Y156" s="53">
        <v>0</v>
      </c>
      <c r="Z156" s="53">
        <v>0</v>
      </c>
      <c r="AA156" s="53">
        <v>0</v>
      </c>
      <c r="AB156" s="53">
        <v>0</v>
      </c>
      <c r="AC156" s="53">
        <v>21000</v>
      </c>
      <c r="AD156" s="53">
        <v>0</v>
      </c>
    </row>
    <row r="157" spans="1:30" s="54" customFormat="1" ht="27.6" x14ac:dyDescent="0.25">
      <c r="A157" s="144" t="s">
        <v>840</v>
      </c>
      <c r="B157" s="159" t="s">
        <v>841</v>
      </c>
      <c r="C157" s="158" t="s">
        <v>59</v>
      </c>
      <c r="D157" s="41" t="s">
        <v>61</v>
      </c>
      <c r="E157" s="42" t="s">
        <v>60</v>
      </c>
      <c r="F157" s="41" t="s">
        <v>61</v>
      </c>
      <c r="G157" s="42" t="s">
        <v>71</v>
      </c>
      <c r="H157" s="43">
        <v>26105</v>
      </c>
      <c r="I157" s="160" t="s">
        <v>186</v>
      </c>
      <c r="J157" s="46" t="s">
        <v>187</v>
      </c>
      <c r="K157" s="46" t="s">
        <v>188</v>
      </c>
      <c r="L157" s="50" t="s">
        <v>62</v>
      </c>
      <c r="M157" s="50" t="s">
        <v>62</v>
      </c>
      <c r="N157" s="49" t="s">
        <v>67</v>
      </c>
      <c r="O157" s="50">
        <v>2</v>
      </c>
      <c r="P157" s="51">
        <v>2000</v>
      </c>
      <c r="Q157" s="52" t="s">
        <v>70</v>
      </c>
      <c r="R157" s="51">
        <f t="shared" si="5"/>
        <v>4000</v>
      </c>
      <c r="S157" s="53">
        <v>2000</v>
      </c>
      <c r="T157" s="53">
        <v>0</v>
      </c>
      <c r="U157" s="53">
        <v>0</v>
      </c>
      <c r="V157" s="53">
        <v>0</v>
      </c>
      <c r="W157" s="53">
        <v>0</v>
      </c>
      <c r="X157" s="53">
        <v>2000</v>
      </c>
      <c r="Y157" s="53">
        <v>0</v>
      </c>
      <c r="Z157" s="53">
        <v>0</v>
      </c>
      <c r="AA157" s="53">
        <v>0</v>
      </c>
      <c r="AB157" s="53">
        <v>0</v>
      </c>
      <c r="AC157" s="53">
        <v>0</v>
      </c>
      <c r="AD157" s="53">
        <v>0</v>
      </c>
    </row>
    <row r="158" spans="1:30" s="54" customFormat="1" ht="30.6" x14ac:dyDescent="0.25">
      <c r="A158" s="144" t="s">
        <v>840</v>
      </c>
      <c r="B158" s="159" t="s">
        <v>841</v>
      </c>
      <c r="C158" s="158" t="s">
        <v>59</v>
      </c>
      <c r="D158" s="41" t="s">
        <v>61</v>
      </c>
      <c r="E158" s="42" t="s">
        <v>60</v>
      </c>
      <c r="F158" s="41" t="s">
        <v>61</v>
      </c>
      <c r="G158" s="42" t="s">
        <v>71</v>
      </c>
      <c r="H158" s="43">
        <v>29401</v>
      </c>
      <c r="I158" s="44" t="s">
        <v>142</v>
      </c>
      <c r="J158" s="43" t="s">
        <v>144</v>
      </c>
      <c r="K158" s="46" t="s">
        <v>189</v>
      </c>
      <c r="L158" s="50" t="s">
        <v>62</v>
      </c>
      <c r="M158" s="50" t="s">
        <v>62</v>
      </c>
      <c r="N158" s="49" t="s">
        <v>68</v>
      </c>
      <c r="O158" s="50">
        <v>10</v>
      </c>
      <c r="P158" s="51">
        <v>200</v>
      </c>
      <c r="Q158" s="52" t="s">
        <v>70</v>
      </c>
      <c r="R158" s="51">
        <f t="shared" si="5"/>
        <v>2000</v>
      </c>
      <c r="S158" s="53">
        <v>0</v>
      </c>
      <c r="T158" s="53">
        <f>P158*10</f>
        <v>2000</v>
      </c>
      <c r="U158" s="53">
        <v>0</v>
      </c>
      <c r="V158" s="53">
        <v>0</v>
      </c>
      <c r="W158" s="53">
        <v>0</v>
      </c>
      <c r="X158" s="53">
        <v>0</v>
      </c>
      <c r="Y158" s="53">
        <v>0</v>
      </c>
      <c r="Z158" s="53">
        <v>0</v>
      </c>
      <c r="AA158" s="53">
        <v>0</v>
      </c>
      <c r="AB158" s="53">
        <v>0</v>
      </c>
      <c r="AC158" s="53">
        <v>0</v>
      </c>
      <c r="AD158" s="53">
        <v>0</v>
      </c>
    </row>
    <row r="159" spans="1:30" s="54" customFormat="1" ht="30.6" x14ac:dyDescent="0.25">
      <c r="A159" s="144" t="s">
        <v>840</v>
      </c>
      <c r="B159" s="159" t="s">
        <v>841</v>
      </c>
      <c r="C159" s="158" t="s">
        <v>59</v>
      </c>
      <c r="D159" s="41" t="s">
        <v>61</v>
      </c>
      <c r="E159" s="42" t="s">
        <v>60</v>
      </c>
      <c r="F159" s="41" t="s">
        <v>61</v>
      </c>
      <c r="G159" s="42" t="s">
        <v>71</v>
      </c>
      <c r="H159" s="43">
        <v>29401</v>
      </c>
      <c r="I159" s="44" t="s">
        <v>142</v>
      </c>
      <c r="J159" s="43" t="s">
        <v>145</v>
      </c>
      <c r="K159" s="46" t="s">
        <v>143</v>
      </c>
      <c r="L159" s="50" t="s">
        <v>62</v>
      </c>
      <c r="M159" s="50" t="s">
        <v>62</v>
      </c>
      <c r="N159" s="49" t="s">
        <v>68</v>
      </c>
      <c r="O159" s="50">
        <v>1</v>
      </c>
      <c r="P159" s="51">
        <v>70</v>
      </c>
      <c r="Q159" s="52" t="s">
        <v>70</v>
      </c>
      <c r="R159" s="51">
        <f t="shared" si="5"/>
        <v>70</v>
      </c>
      <c r="S159" s="53">
        <v>0</v>
      </c>
      <c r="T159" s="53">
        <f>P159*1</f>
        <v>70</v>
      </c>
      <c r="U159" s="53">
        <v>0</v>
      </c>
      <c r="V159" s="53">
        <v>0</v>
      </c>
      <c r="W159" s="53">
        <v>0</v>
      </c>
      <c r="X159" s="53">
        <v>0</v>
      </c>
      <c r="Y159" s="53">
        <v>0</v>
      </c>
      <c r="Z159" s="53">
        <v>0</v>
      </c>
      <c r="AA159" s="53">
        <v>0</v>
      </c>
      <c r="AB159" s="53">
        <v>0</v>
      </c>
      <c r="AC159" s="53">
        <v>0</v>
      </c>
      <c r="AD159" s="53">
        <v>0</v>
      </c>
    </row>
    <row r="160" spans="1:30" s="54" customFormat="1" ht="27.6" x14ac:dyDescent="0.25">
      <c r="A160" s="144" t="s">
        <v>840</v>
      </c>
      <c r="B160" s="159" t="s">
        <v>841</v>
      </c>
      <c r="C160" s="158" t="s">
        <v>59</v>
      </c>
      <c r="D160" s="41" t="s">
        <v>61</v>
      </c>
      <c r="E160" s="42" t="s">
        <v>60</v>
      </c>
      <c r="F160" s="41" t="s">
        <v>61</v>
      </c>
      <c r="G160" s="42" t="s">
        <v>71</v>
      </c>
      <c r="H160" s="43">
        <v>31401</v>
      </c>
      <c r="I160" s="44" t="s">
        <v>146</v>
      </c>
      <c r="J160" s="43" t="s">
        <v>66</v>
      </c>
      <c r="K160" s="46" t="s">
        <v>146</v>
      </c>
      <c r="L160" s="50" t="s">
        <v>62</v>
      </c>
      <c r="M160" s="50" t="s">
        <v>62</v>
      </c>
      <c r="N160" s="49" t="s">
        <v>67</v>
      </c>
      <c r="O160" s="50">
        <v>1</v>
      </c>
      <c r="P160" s="51">
        <v>2912</v>
      </c>
      <c r="Q160" s="52" t="s">
        <v>70</v>
      </c>
      <c r="R160" s="51">
        <f t="shared" si="5"/>
        <v>2912</v>
      </c>
      <c r="S160" s="53">
        <v>2912</v>
      </c>
      <c r="T160" s="53">
        <v>0</v>
      </c>
      <c r="U160" s="53">
        <v>0</v>
      </c>
      <c r="V160" s="53">
        <v>0</v>
      </c>
      <c r="W160" s="53">
        <v>0</v>
      </c>
      <c r="X160" s="53">
        <v>0</v>
      </c>
      <c r="Y160" s="53">
        <v>0</v>
      </c>
      <c r="Z160" s="53">
        <v>0</v>
      </c>
      <c r="AA160" s="53">
        <v>0</v>
      </c>
      <c r="AB160" s="53">
        <v>0</v>
      </c>
      <c r="AC160" s="53">
        <v>0</v>
      </c>
      <c r="AD160" s="53">
        <v>0</v>
      </c>
    </row>
    <row r="161" spans="1:30" s="54" customFormat="1" ht="27.6" x14ac:dyDescent="0.25">
      <c r="A161" s="144" t="s">
        <v>840</v>
      </c>
      <c r="B161" s="159" t="s">
        <v>841</v>
      </c>
      <c r="C161" s="158" t="s">
        <v>59</v>
      </c>
      <c r="D161" s="41" t="s">
        <v>61</v>
      </c>
      <c r="E161" s="42" t="s">
        <v>60</v>
      </c>
      <c r="F161" s="41" t="s">
        <v>61</v>
      </c>
      <c r="G161" s="42" t="s">
        <v>71</v>
      </c>
      <c r="H161" s="43">
        <v>31401</v>
      </c>
      <c r="I161" s="44" t="s">
        <v>146</v>
      </c>
      <c r="J161" s="43" t="s">
        <v>66</v>
      </c>
      <c r="K161" s="46" t="s">
        <v>146</v>
      </c>
      <c r="L161" s="50" t="s">
        <v>62</v>
      </c>
      <c r="M161" s="50" t="s">
        <v>62</v>
      </c>
      <c r="N161" s="49" t="s">
        <v>67</v>
      </c>
      <c r="O161" s="50">
        <v>11</v>
      </c>
      <c r="P161" s="51">
        <v>3328</v>
      </c>
      <c r="Q161" s="52" t="s">
        <v>70</v>
      </c>
      <c r="R161" s="51">
        <f t="shared" si="5"/>
        <v>36608</v>
      </c>
      <c r="S161" s="53">
        <v>0</v>
      </c>
      <c r="T161" s="53">
        <v>3328</v>
      </c>
      <c r="U161" s="53">
        <v>3328</v>
      </c>
      <c r="V161" s="53">
        <v>3328</v>
      </c>
      <c r="W161" s="53">
        <v>3328</v>
      </c>
      <c r="X161" s="53">
        <v>3328</v>
      </c>
      <c r="Y161" s="53">
        <v>3328</v>
      </c>
      <c r="Z161" s="53">
        <v>3328</v>
      </c>
      <c r="AA161" s="53">
        <v>3328</v>
      </c>
      <c r="AB161" s="53">
        <v>3328</v>
      </c>
      <c r="AC161" s="53">
        <v>3328</v>
      </c>
      <c r="AD161" s="53">
        <v>3328</v>
      </c>
    </row>
    <row r="162" spans="1:30" s="54" customFormat="1" ht="41.4" x14ac:dyDescent="0.25">
      <c r="A162" s="144" t="s">
        <v>840</v>
      </c>
      <c r="B162" s="159" t="s">
        <v>841</v>
      </c>
      <c r="C162" s="158" t="s">
        <v>59</v>
      </c>
      <c r="D162" s="41" t="s">
        <v>61</v>
      </c>
      <c r="E162" s="42" t="s">
        <v>60</v>
      </c>
      <c r="F162" s="41" t="s">
        <v>61</v>
      </c>
      <c r="G162" s="42" t="s">
        <v>71</v>
      </c>
      <c r="H162" s="43">
        <v>32601</v>
      </c>
      <c r="I162" s="44" t="s">
        <v>147</v>
      </c>
      <c r="J162" s="43" t="s">
        <v>66</v>
      </c>
      <c r="K162" s="46" t="s">
        <v>147</v>
      </c>
      <c r="L162" s="50" t="s">
        <v>190</v>
      </c>
      <c r="M162" s="49" t="s">
        <v>149</v>
      </c>
      <c r="N162" s="49" t="s">
        <v>67</v>
      </c>
      <c r="O162" s="50">
        <v>3</v>
      </c>
      <c r="P162" s="51">
        <v>4000</v>
      </c>
      <c r="Q162" s="52" t="s">
        <v>148</v>
      </c>
      <c r="R162" s="51">
        <f t="shared" ref="R162:R206" si="20">SUM(S162:AD162)</f>
        <v>12000</v>
      </c>
      <c r="S162" s="53">
        <v>0</v>
      </c>
      <c r="T162" s="53">
        <v>4000</v>
      </c>
      <c r="U162" s="53">
        <v>4000</v>
      </c>
      <c r="V162" s="53">
        <v>0</v>
      </c>
      <c r="W162" s="53">
        <v>0</v>
      </c>
      <c r="X162" s="53">
        <v>0</v>
      </c>
      <c r="Y162" s="53">
        <v>0</v>
      </c>
      <c r="Z162" s="53">
        <v>4000</v>
      </c>
      <c r="AA162" s="53">
        <v>0</v>
      </c>
      <c r="AB162" s="53">
        <v>0</v>
      </c>
      <c r="AC162" s="53">
        <v>0</v>
      </c>
      <c r="AD162" s="53">
        <v>0</v>
      </c>
    </row>
    <row r="163" spans="1:30" s="54" customFormat="1" ht="41.4" x14ac:dyDescent="0.25">
      <c r="A163" s="144" t="s">
        <v>840</v>
      </c>
      <c r="B163" s="159" t="s">
        <v>841</v>
      </c>
      <c r="C163" s="158" t="s">
        <v>59</v>
      </c>
      <c r="D163" s="41" t="s">
        <v>61</v>
      </c>
      <c r="E163" s="42" t="s">
        <v>60</v>
      </c>
      <c r="F163" s="41" t="s">
        <v>61</v>
      </c>
      <c r="G163" s="42" t="s">
        <v>71</v>
      </c>
      <c r="H163" s="43">
        <v>32601</v>
      </c>
      <c r="I163" s="44" t="s">
        <v>147</v>
      </c>
      <c r="J163" s="43" t="s">
        <v>66</v>
      </c>
      <c r="K163" s="46" t="s">
        <v>147</v>
      </c>
      <c r="L163" s="50" t="s">
        <v>190</v>
      </c>
      <c r="M163" s="49" t="s">
        <v>149</v>
      </c>
      <c r="N163" s="49" t="s">
        <v>67</v>
      </c>
      <c r="O163" s="50">
        <v>4</v>
      </c>
      <c r="P163" s="51">
        <v>6000</v>
      </c>
      <c r="Q163" s="52" t="s">
        <v>148</v>
      </c>
      <c r="R163" s="51">
        <f t="shared" si="20"/>
        <v>24000</v>
      </c>
      <c r="S163" s="53">
        <v>0</v>
      </c>
      <c r="T163" s="53">
        <v>0</v>
      </c>
      <c r="U163" s="53">
        <v>0</v>
      </c>
      <c r="V163" s="53">
        <v>6000</v>
      </c>
      <c r="W163" s="53">
        <v>6000</v>
      </c>
      <c r="X163" s="53">
        <v>6000</v>
      </c>
      <c r="Y163" s="53">
        <v>6000</v>
      </c>
      <c r="Z163" s="53">
        <v>0</v>
      </c>
      <c r="AA163" s="53">
        <v>0</v>
      </c>
      <c r="AB163" s="53">
        <v>0</v>
      </c>
      <c r="AC163" s="53">
        <v>0</v>
      </c>
      <c r="AD163" s="53">
        <v>0</v>
      </c>
    </row>
    <row r="164" spans="1:30" s="54" customFormat="1" ht="41.4" x14ac:dyDescent="0.25">
      <c r="A164" s="144" t="s">
        <v>840</v>
      </c>
      <c r="B164" s="159" t="s">
        <v>841</v>
      </c>
      <c r="C164" s="158" t="s">
        <v>59</v>
      </c>
      <c r="D164" s="41" t="s">
        <v>61</v>
      </c>
      <c r="E164" s="42" t="s">
        <v>60</v>
      </c>
      <c r="F164" s="41" t="s">
        <v>61</v>
      </c>
      <c r="G164" s="42" t="s">
        <v>71</v>
      </c>
      <c r="H164" s="43">
        <v>32601</v>
      </c>
      <c r="I164" s="44" t="s">
        <v>147</v>
      </c>
      <c r="J164" s="43" t="s">
        <v>66</v>
      </c>
      <c r="K164" s="46" t="s">
        <v>147</v>
      </c>
      <c r="L164" s="50" t="s">
        <v>190</v>
      </c>
      <c r="M164" s="49" t="s">
        <v>149</v>
      </c>
      <c r="N164" s="49" t="s">
        <v>67</v>
      </c>
      <c r="O164" s="50">
        <v>5</v>
      </c>
      <c r="P164" s="51">
        <v>3500</v>
      </c>
      <c r="Q164" s="52" t="s">
        <v>148</v>
      </c>
      <c r="R164" s="51">
        <f t="shared" si="20"/>
        <v>17500</v>
      </c>
      <c r="S164" s="53">
        <v>0</v>
      </c>
      <c r="T164" s="53">
        <v>0</v>
      </c>
      <c r="U164" s="53">
        <v>0</v>
      </c>
      <c r="V164" s="53">
        <v>0</v>
      </c>
      <c r="W164" s="53">
        <v>0</v>
      </c>
      <c r="X164" s="53">
        <v>0</v>
      </c>
      <c r="Y164" s="53">
        <v>0</v>
      </c>
      <c r="Z164" s="53">
        <v>0</v>
      </c>
      <c r="AA164" s="53">
        <v>3500</v>
      </c>
      <c r="AB164" s="53">
        <v>3500</v>
      </c>
      <c r="AC164" s="53">
        <v>3500</v>
      </c>
      <c r="AD164" s="53">
        <v>7000</v>
      </c>
    </row>
    <row r="165" spans="1:30" s="54" customFormat="1" ht="27.6" x14ac:dyDescent="0.25">
      <c r="A165" s="144" t="s">
        <v>840</v>
      </c>
      <c r="B165" s="159" t="s">
        <v>841</v>
      </c>
      <c r="C165" s="158" t="s">
        <v>59</v>
      </c>
      <c r="D165" s="41" t="s">
        <v>61</v>
      </c>
      <c r="E165" s="42" t="s">
        <v>60</v>
      </c>
      <c r="F165" s="41" t="s">
        <v>61</v>
      </c>
      <c r="G165" s="42" t="s">
        <v>71</v>
      </c>
      <c r="H165" s="43">
        <v>35501</v>
      </c>
      <c r="I165" s="44" t="s">
        <v>150</v>
      </c>
      <c r="J165" s="43" t="s">
        <v>66</v>
      </c>
      <c r="K165" s="46" t="s">
        <v>150</v>
      </c>
      <c r="L165" s="50" t="s">
        <v>62</v>
      </c>
      <c r="M165" s="50" t="s">
        <v>62</v>
      </c>
      <c r="N165" s="49" t="s">
        <v>67</v>
      </c>
      <c r="O165" s="50">
        <v>6</v>
      </c>
      <c r="P165" s="51">
        <v>4000</v>
      </c>
      <c r="Q165" s="52" t="s">
        <v>70</v>
      </c>
      <c r="R165" s="51">
        <f t="shared" si="20"/>
        <v>24000</v>
      </c>
      <c r="S165" s="53">
        <v>0</v>
      </c>
      <c r="T165" s="53">
        <v>4000</v>
      </c>
      <c r="U165" s="53">
        <v>4000</v>
      </c>
      <c r="V165" s="53">
        <v>0</v>
      </c>
      <c r="W165" s="53">
        <v>4000</v>
      </c>
      <c r="X165" s="53">
        <v>0</v>
      </c>
      <c r="Y165" s="53">
        <v>4000</v>
      </c>
      <c r="Z165" s="53">
        <v>0</v>
      </c>
      <c r="AA165" s="53">
        <v>4000</v>
      </c>
      <c r="AB165" s="53">
        <v>0</v>
      </c>
      <c r="AC165" s="53">
        <v>4000</v>
      </c>
      <c r="AD165" s="53">
        <v>0</v>
      </c>
    </row>
    <row r="166" spans="1:30" s="54" customFormat="1" ht="27.6" x14ac:dyDescent="0.25">
      <c r="A166" s="144" t="s">
        <v>840</v>
      </c>
      <c r="B166" s="159" t="s">
        <v>841</v>
      </c>
      <c r="C166" s="158" t="s">
        <v>59</v>
      </c>
      <c r="D166" s="41" t="s">
        <v>61</v>
      </c>
      <c r="E166" s="42" t="s">
        <v>60</v>
      </c>
      <c r="F166" s="41" t="s">
        <v>61</v>
      </c>
      <c r="G166" s="42" t="s">
        <v>71</v>
      </c>
      <c r="H166" s="43">
        <v>35701</v>
      </c>
      <c r="I166" s="44" t="s">
        <v>191</v>
      </c>
      <c r="J166" s="43" t="s">
        <v>66</v>
      </c>
      <c r="K166" s="46" t="s">
        <v>191</v>
      </c>
      <c r="L166" s="50" t="s">
        <v>62</v>
      </c>
      <c r="M166" s="50" t="s">
        <v>62</v>
      </c>
      <c r="N166" s="49" t="s">
        <v>67</v>
      </c>
      <c r="O166" s="50">
        <v>1</v>
      </c>
      <c r="P166" s="51">
        <v>16000</v>
      </c>
      <c r="Q166" s="52" t="s">
        <v>70</v>
      </c>
      <c r="R166" s="51">
        <f t="shared" si="20"/>
        <v>16000</v>
      </c>
      <c r="S166" s="53">
        <v>0</v>
      </c>
      <c r="T166" s="53">
        <v>0</v>
      </c>
      <c r="U166" s="53">
        <v>0</v>
      </c>
      <c r="V166" s="53">
        <v>0</v>
      </c>
      <c r="W166" s="53">
        <v>0</v>
      </c>
      <c r="X166" s="53">
        <v>0</v>
      </c>
      <c r="Y166" s="53">
        <v>16000</v>
      </c>
      <c r="Z166" s="53">
        <v>0</v>
      </c>
      <c r="AA166" s="53">
        <v>0</v>
      </c>
      <c r="AB166" s="53">
        <v>0</v>
      </c>
      <c r="AC166" s="53">
        <v>0</v>
      </c>
      <c r="AD166" s="53">
        <v>0</v>
      </c>
    </row>
    <row r="167" spans="1:30" s="54" customFormat="1" ht="27.6" x14ac:dyDescent="0.25">
      <c r="A167" s="144" t="s">
        <v>840</v>
      </c>
      <c r="B167" s="159" t="s">
        <v>841</v>
      </c>
      <c r="C167" s="158" t="s">
        <v>59</v>
      </c>
      <c r="D167" s="41" t="s">
        <v>61</v>
      </c>
      <c r="E167" s="42" t="s">
        <v>60</v>
      </c>
      <c r="F167" s="41" t="s">
        <v>61</v>
      </c>
      <c r="G167" s="42" t="s">
        <v>71</v>
      </c>
      <c r="H167" s="43">
        <v>35901</v>
      </c>
      <c r="I167" s="44" t="s">
        <v>192</v>
      </c>
      <c r="J167" s="43" t="s">
        <v>66</v>
      </c>
      <c r="K167" s="46" t="s">
        <v>192</v>
      </c>
      <c r="L167" s="50" t="s">
        <v>62</v>
      </c>
      <c r="M167" s="50" t="s">
        <v>62</v>
      </c>
      <c r="N167" s="49" t="s">
        <v>67</v>
      </c>
      <c r="O167" s="50">
        <v>2</v>
      </c>
      <c r="P167" s="51">
        <v>4000</v>
      </c>
      <c r="Q167" s="52" t="s">
        <v>70</v>
      </c>
      <c r="R167" s="51">
        <f t="shared" si="20"/>
        <v>8000</v>
      </c>
      <c r="S167" s="53">
        <v>0</v>
      </c>
      <c r="T167" s="53">
        <v>4000</v>
      </c>
      <c r="U167" s="53">
        <v>0</v>
      </c>
      <c r="V167" s="53">
        <v>0</v>
      </c>
      <c r="W167" s="53">
        <v>0</v>
      </c>
      <c r="X167" s="53">
        <v>0</v>
      </c>
      <c r="Y167" s="53">
        <v>0</v>
      </c>
      <c r="Z167" s="53">
        <v>4000</v>
      </c>
      <c r="AA167" s="53">
        <v>0</v>
      </c>
      <c r="AB167" s="53">
        <v>0</v>
      </c>
      <c r="AC167" s="53">
        <v>0</v>
      </c>
      <c r="AD167" s="53">
        <v>0</v>
      </c>
    </row>
    <row r="168" spans="1:30" s="54" customFormat="1" ht="27.6" x14ac:dyDescent="0.25">
      <c r="A168" s="144" t="s">
        <v>840</v>
      </c>
      <c r="B168" s="159" t="s">
        <v>841</v>
      </c>
      <c r="C168" s="158" t="s">
        <v>59</v>
      </c>
      <c r="D168" s="41" t="s">
        <v>61</v>
      </c>
      <c r="E168" s="42" t="s">
        <v>60</v>
      </c>
      <c r="F168" s="41" t="s">
        <v>61</v>
      </c>
      <c r="G168" s="42" t="s">
        <v>71</v>
      </c>
      <c r="H168" s="43">
        <v>37504</v>
      </c>
      <c r="I168" s="44" t="s">
        <v>151</v>
      </c>
      <c r="J168" s="43"/>
      <c r="K168" s="46" t="s">
        <v>151</v>
      </c>
      <c r="L168" s="50" t="s">
        <v>62</v>
      </c>
      <c r="M168" s="50" t="s">
        <v>62</v>
      </c>
      <c r="N168" s="57" t="s">
        <v>152</v>
      </c>
      <c r="O168" s="50">
        <v>18</v>
      </c>
      <c r="P168" s="51">
        <v>625</v>
      </c>
      <c r="Q168" s="52" t="s">
        <v>70</v>
      </c>
      <c r="R168" s="51">
        <f t="shared" si="20"/>
        <v>11250</v>
      </c>
      <c r="S168" s="53">
        <v>0</v>
      </c>
      <c r="T168" s="53">
        <v>625</v>
      </c>
      <c r="U168" s="53">
        <v>1250</v>
      </c>
      <c r="V168" s="53">
        <v>1250</v>
      </c>
      <c r="W168" s="53">
        <v>1875</v>
      </c>
      <c r="X168" s="53">
        <v>2500</v>
      </c>
      <c r="Y168" s="53">
        <v>1875</v>
      </c>
      <c r="Z168" s="53">
        <v>1250</v>
      </c>
      <c r="AA168" s="53">
        <v>625</v>
      </c>
      <c r="AB168" s="53">
        <v>0</v>
      </c>
      <c r="AC168" s="53">
        <v>0</v>
      </c>
      <c r="AD168" s="53">
        <v>0</v>
      </c>
    </row>
    <row r="169" spans="1:30" s="54" customFormat="1" ht="27.6" x14ac:dyDescent="0.25">
      <c r="A169" s="144" t="s">
        <v>840</v>
      </c>
      <c r="B169" s="159" t="s">
        <v>841</v>
      </c>
      <c r="C169" s="158" t="s">
        <v>59</v>
      </c>
      <c r="D169" s="41" t="s">
        <v>61</v>
      </c>
      <c r="E169" s="42" t="s">
        <v>60</v>
      </c>
      <c r="F169" s="41" t="s">
        <v>61</v>
      </c>
      <c r="G169" s="42" t="s">
        <v>71</v>
      </c>
      <c r="H169" s="43">
        <v>39202</v>
      </c>
      <c r="I169" s="44" t="s">
        <v>153</v>
      </c>
      <c r="J169" s="43" t="s">
        <v>66</v>
      </c>
      <c r="K169" s="46" t="s">
        <v>153</v>
      </c>
      <c r="L169" s="50" t="s">
        <v>62</v>
      </c>
      <c r="M169" s="50" t="s">
        <v>62</v>
      </c>
      <c r="N169" s="49" t="s">
        <v>67</v>
      </c>
      <c r="O169" s="50">
        <v>6</v>
      </c>
      <c r="P169" s="51">
        <v>750</v>
      </c>
      <c r="Q169" s="52" t="s">
        <v>70</v>
      </c>
      <c r="R169" s="51">
        <f t="shared" si="20"/>
        <v>4500</v>
      </c>
      <c r="S169" s="53">
        <v>0</v>
      </c>
      <c r="T169" s="53">
        <v>750</v>
      </c>
      <c r="U169" s="53">
        <v>750</v>
      </c>
      <c r="V169" s="53">
        <v>0</v>
      </c>
      <c r="W169" s="53">
        <v>750</v>
      </c>
      <c r="X169" s="53">
        <v>0</v>
      </c>
      <c r="Y169" s="53">
        <v>750</v>
      </c>
      <c r="Z169" s="53">
        <v>0</v>
      </c>
      <c r="AA169" s="53">
        <v>750</v>
      </c>
      <c r="AB169" s="53">
        <v>0</v>
      </c>
      <c r="AC169" s="53">
        <v>750</v>
      </c>
      <c r="AD169" s="53">
        <v>0</v>
      </c>
    </row>
    <row r="170" spans="1:30" s="54" customFormat="1" ht="27.6" x14ac:dyDescent="0.25">
      <c r="A170" s="144" t="s">
        <v>840</v>
      </c>
      <c r="B170" s="159" t="s">
        <v>841</v>
      </c>
      <c r="C170" s="158" t="s">
        <v>59</v>
      </c>
      <c r="D170" s="41" t="s">
        <v>61</v>
      </c>
      <c r="E170" s="42" t="s">
        <v>60</v>
      </c>
      <c r="F170" s="41" t="s">
        <v>61</v>
      </c>
      <c r="G170" s="42" t="s">
        <v>71</v>
      </c>
      <c r="H170" s="43">
        <v>39202</v>
      </c>
      <c r="I170" s="44" t="s">
        <v>153</v>
      </c>
      <c r="J170" s="43" t="s">
        <v>66</v>
      </c>
      <c r="K170" s="46" t="s">
        <v>153</v>
      </c>
      <c r="L170" s="50" t="s">
        <v>62</v>
      </c>
      <c r="M170" s="50" t="s">
        <v>62</v>
      </c>
      <c r="N170" s="49" t="s">
        <v>67</v>
      </c>
      <c r="O170" s="50">
        <v>3</v>
      </c>
      <c r="P170" s="51">
        <v>1050</v>
      </c>
      <c r="Q170" s="52" t="s">
        <v>70</v>
      </c>
      <c r="R170" s="51">
        <f t="shared" si="20"/>
        <v>3150</v>
      </c>
      <c r="S170" s="53">
        <v>0</v>
      </c>
      <c r="T170" s="53">
        <v>0</v>
      </c>
      <c r="U170" s="53">
        <v>3150</v>
      </c>
      <c r="V170" s="53">
        <v>0</v>
      </c>
      <c r="W170" s="53">
        <v>0</v>
      </c>
      <c r="X170" s="53">
        <v>0</v>
      </c>
      <c r="Y170" s="53">
        <v>0</v>
      </c>
      <c r="Z170" s="53">
        <v>0</v>
      </c>
      <c r="AA170" s="53">
        <v>0</v>
      </c>
      <c r="AB170" s="53">
        <v>0</v>
      </c>
      <c r="AC170" s="53">
        <v>0</v>
      </c>
      <c r="AD170" s="53">
        <v>0</v>
      </c>
    </row>
    <row r="171" spans="1:30" s="54" customFormat="1" ht="27.6" x14ac:dyDescent="0.25">
      <c r="A171" s="144" t="s">
        <v>840</v>
      </c>
      <c r="B171" s="159" t="s">
        <v>841</v>
      </c>
      <c r="C171" s="158" t="s">
        <v>59</v>
      </c>
      <c r="D171" s="41" t="s">
        <v>61</v>
      </c>
      <c r="E171" s="42" t="s">
        <v>60</v>
      </c>
      <c r="F171" s="41" t="s">
        <v>61</v>
      </c>
      <c r="G171" s="42" t="s">
        <v>63</v>
      </c>
      <c r="H171" s="43">
        <v>31301</v>
      </c>
      <c r="I171" s="44" t="s">
        <v>154</v>
      </c>
      <c r="J171" s="43" t="s">
        <v>66</v>
      </c>
      <c r="K171" s="46" t="s">
        <v>154</v>
      </c>
      <c r="L171" s="50" t="s">
        <v>62</v>
      </c>
      <c r="M171" s="50" t="s">
        <v>62</v>
      </c>
      <c r="N171" s="49" t="s">
        <v>67</v>
      </c>
      <c r="O171" s="50">
        <v>1</v>
      </c>
      <c r="P171" s="51">
        <v>2280</v>
      </c>
      <c r="Q171" s="52" t="s">
        <v>70</v>
      </c>
      <c r="R171" s="51">
        <f t="shared" si="20"/>
        <v>2280</v>
      </c>
      <c r="S171" s="53">
        <v>2280</v>
      </c>
      <c r="T171" s="53">
        <v>0</v>
      </c>
      <c r="U171" s="53">
        <v>0</v>
      </c>
      <c r="V171" s="53">
        <v>0</v>
      </c>
      <c r="W171" s="53">
        <v>0</v>
      </c>
      <c r="X171" s="53">
        <v>0</v>
      </c>
      <c r="Y171" s="53">
        <v>0</v>
      </c>
      <c r="Z171" s="53">
        <v>0</v>
      </c>
      <c r="AA171" s="53">
        <v>0</v>
      </c>
      <c r="AB171" s="53">
        <v>0</v>
      </c>
      <c r="AC171" s="53">
        <v>0</v>
      </c>
      <c r="AD171" s="53">
        <v>0</v>
      </c>
    </row>
    <row r="172" spans="1:30" s="54" customFormat="1" ht="27.6" x14ac:dyDescent="0.25">
      <c r="A172" s="144" t="s">
        <v>840</v>
      </c>
      <c r="B172" s="159" t="s">
        <v>841</v>
      </c>
      <c r="C172" s="158" t="s">
        <v>59</v>
      </c>
      <c r="D172" s="41" t="s">
        <v>61</v>
      </c>
      <c r="E172" s="42" t="s">
        <v>60</v>
      </c>
      <c r="F172" s="41" t="s">
        <v>61</v>
      </c>
      <c r="G172" s="42" t="s">
        <v>63</v>
      </c>
      <c r="H172" s="43">
        <v>31301</v>
      </c>
      <c r="I172" s="44" t="s">
        <v>154</v>
      </c>
      <c r="J172" s="43" t="s">
        <v>66</v>
      </c>
      <c r="K172" s="46" t="s">
        <v>154</v>
      </c>
      <c r="L172" s="50" t="s">
        <v>62</v>
      </c>
      <c r="M172" s="50" t="s">
        <v>62</v>
      </c>
      <c r="N172" s="49" t="s">
        <v>67</v>
      </c>
      <c r="O172" s="50">
        <v>1</v>
      </c>
      <c r="P172" s="51">
        <v>2392</v>
      </c>
      <c r="Q172" s="52" t="s">
        <v>70</v>
      </c>
      <c r="R172" s="51">
        <f t="shared" si="20"/>
        <v>2392</v>
      </c>
      <c r="S172" s="53">
        <v>0</v>
      </c>
      <c r="T172" s="53">
        <v>0</v>
      </c>
      <c r="U172" s="53">
        <v>2392</v>
      </c>
      <c r="V172" s="53">
        <v>0</v>
      </c>
      <c r="W172" s="53">
        <v>0</v>
      </c>
      <c r="X172" s="53">
        <v>0</v>
      </c>
      <c r="Y172" s="53">
        <v>0</v>
      </c>
      <c r="Z172" s="53">
        <v>0</v>
      </c>
      <c r="AA172" s="53">
        <v>0</v>
      </c>
      <c r="AB172" s="53">
        <v>0</v>
      </c>
      <c r="AC172" s="53">
        <v>0</v>
      </c>
      <c r="AD172" s="53">
        <v>0</v>
      </c>
    </row>
    <row r="173" spans="1:30" s="54" customFormat="1" ht="27.6" x14ac:dyDescent="0.25">
      <c r="A173" s="144" t="s">
        <v>840</v>
      </c>
      <c r="B173" s="159" t="s">
        <v>841</v>
      </c>
      <c r="C173" s="158" t="s">
        <v>59</v>
      </c>
      <c r="D173" s="41" t="s">
        <v>61</v>
      </c>
      <c r="E173" s="42" t="s">
        <v>60</v>
      </c>
      <c r="F173" s="41" t="s">
        <v>61</v>
      </c>
      <c r="G173" s="42" t="s">
        <v>63</v>
      </c>
      <c r="H173" s="43">
        <v>31301</v>
      </c>
      <c r="I173" s="44" t="s">
        <v>154</v>
      </c>
      <c r="J173" s="43" t="s">
        <v>66</v>
      </c>
      <c r="K173" s="46" t="s">
        <v>154</v>
      </c>
      <c r="L173" s="50" t="s">
        <v>62</v>
      </c>
      <c r="M173" s="50" t="s">
        <v>62</v>
      </c>
      <c r="N173" s="49" t="s">
        <v>67</v>
      </c>
      <c r="O173" s="50">
        <v>1</v>
      </c>
      <c r="P173" s="51">
        <v>3124</v>
      </c>
      <c r="Q173" s="52" t="s">
        <v>70</v>
      </c>
      <c r="R173" s="51">
        <f t="shared" si="20"/>
        <v>3124</v>
      </c>
      <c r="S173" s="53">
        <v>0</v>
      </c>
      <c r="T173" s="53">
        <v>0</v>
      </c>
      <c r="U173" s="53">
        <v>0</v>
      </c>
      <c r="V173" s="53">
        <v>0</v>
      </c>
      <c r="W173" s="53">
        <v>3124</v>
      </c>
      <c r="X173" s="53">
        <v>0</v>
      </c>
      <c r="Y173" s="53">
        <v>0</v>
      </c>
      <c r="Z173" s="53">
        <v>0</v>
      </c>
      <c r="AA173" s="53">
        <v>0</v>
      </c>
      <c r="AB173" s="53">
        <v>0</v>
      </c>
      <c r="AC173" s="53">
        <v>0</v>
      </c>
      <c r="AD173" s="53">
        <v>0</v>
      </c>
    </row>
    <row r="174" spans="1:30" s="54" customFormat="1" ht="27.6" x14ac:dyDescent="0.25">
      <c r="A174" s="144" t="s">
        <v>840</v>
      </c>
      <c r="B174" s="159" t="s">
        <v>841</v>
      </c>
      <c r="C174" s="158" t="s">
        <v>59</v>
      </c>
      <c r="D174" s="41" t="s">
        <v>61</v>
      </c>
      <c r="E174" s="42" t="s">
        <v>60</v>
      </c>
      <c r="F174" s="41" t="s">
        <v>61</v>
      </c>
      <c r="G174" s="42" t="s">
        <v>63</v>
      </c>
      <c r="H174" s="43">
        <v>31301</v>
      </c>
      <c r="I174" s="44" t="s">
        <v>154</v>
      </c>
      <c r="J174" s="43" t="s">
        <v>66</v>
      </c>
      <c r="K174" s="46" t="s">
        <v>154</v>
      </c>
      <c r="L174" s="50" t="s">
        <v>62</v>
      </c>
      <c r="M174" s="50" t="s">
        <v>62</v>
      </c>
      <c r="N174" s="49" t="s">
        <v>67</v>
      </c>
      <c r="O174" s="50">
        <v>1</v>
      </c>
      <c r="P174" s="51">
        <v>2600</v>
      </c>
      <c r="Q174" s="52" t="s">
        <v>70</v>
      </c>
      <c r="R174" s="51">
        <f t="shared" si="20"/>
        <v>2600</v>
      </c>
      <c r="S174" s="53">
        <v>0</v>
      </c>
      <c r="T174" s="53">
        <v>0</v>
      </c>
      <c r="U174" s="53">
        <v>0</v>
      </c>
      <c r="V174" s="53">
        <v>0</v>
      </c>
      <c r="W174" s="53">
        <v>0</v>
      </c>
      <c r="X174" s="53">
        <v>0</v>
      </c>
      <c r="Y174" s="53">
        <v>2600</v>
      </c>
      <c r="Z174" s="53">
        <v>0</v>
      </c>
      <c r="AA174" s="53">
        <v>0</v>
      </c>
      <c r="AB174" s="53">
        <v>0</v>
      </c>
      <c r="AC174" s="53">
        <v>0</v>
      </c>
      <c r="AD174" s="53">
        <v>0</v>
      </c>
    </row>
    <row r="175" spans="1:30" s="54" customFormat="1" ht="27.6" x14ac:dyDescent="0.25">
      <c r="A175" s="144" t="s">
        <v>840</v>
      </c>
      <c r="B175" s="159" t="s">
        <v>841</v>
      </c>
      <c r="C175" s="158" t="s">
        <v>59</v>
      </c>
      <c r="D175" s="41" t="s">
        <v>61</v>
      </c>
      <c r="E175" s="42" t="s">
        <v>60</v>
      </c>
      <c r="F175" s="41" t="s">
        <v>61</v>
      </c>
      <c r="G175" s="42" t="s">
        <v>63</v>
      </c>
      <c r="H175" s="43">
        <v>31301</v>
      </c>
      <c r="I175" s="44" t="s">
        <v>154</v>
      </c>
      <c r="J175" s="43" t="s">
        <v>66</v>
      </c>
      <c r="K175" s="46" t="s">
        <v>154</v>
      </c>
      <c r="L175" s="50" t="s">
        <v>62</v>
      </c>
      <c r="M175" s="50" t="s">
        <v>62</v>
      </c>
      <c r="N175" s="49" t="s">
        <v>67</v>
      </c>
      <c r="O175" s="50">
        <v>1</v>
      </c>
      <c r="P175" s="51">
        <v>2368</v>
      </c>
      <c r="Q175" s="52" t="s">
        <v>70</v>
      </c>
      <c r="R175" s="51">
        <f t="shared" si="20"/>
        <v>2368</v>
      </c>
      <c r="S175" s="53">
        <v>0</v>
      </c>
      <c r="T175" s="53">
        <v>0</v>
      </c>
      <c r="U175" s="53">
        <v>0</v>
      </c>
      <c r="V175" s="53">
        <v>0</v>
      </c>
      <c r="W175" s="53">
        <v>0</v>
      </c>
      <c r="X175" s="53">
        <v>0</v>
      </c>
      <c r="Y175" s="53">
        <v>0</v>
      </c>
      <c r="Z175" s="53">
        <v>0</v>
      </c>
      <c r="AA175" s="53">
        <v>2368</v>
      </c>
      <c r="AB175" s="53">
        <v>0</v>
      </c>
      <c r="AC175" s="53">
        <v>0</v>
      </c>
      <c r="AD175" s="53">
        <v>0</v>
      </c>
    </row>
    <row r="176" spans="1:30" s="54" customFormat="1" ht="27.6" x14ac:dyDescent="0.25">
      <c r="A176" s="144" t="s">
        <v>840</v>
      </c>
      <c r="B176" s="159" t="s">
        <v>841</v>
      </c>
      <c r="C176" s="158" t="s">
        <v>59</v>
      </c>
      <c r="D176" s="41" t="s">
        <v>61</v>
      </c>
      <c r="E176" s="42" t="s">
        <v>60</v>
      </c>
      <c r="F176" s="41" t="s">
        <v>61</v>
      </c>
      <c r="G176" s="42" t="s">
        <v>63</v>
      </c>
      <c r="H176" s="43">
        <v>31301</v>
      </c>
      <c r="I176" s="44" t="s">
        <v>154</v>
      </c>
      <c r="J176" s="43" t="s">
        <v>66</v>
      </c>
      <c r="K176" s="46" t="s">
        <v>154</v>
      </c>
      <c r="L176" s="50" t="s">
        <v>62</v>
      </c>
      <c r="M176" s="50" t="s">
        <v>62</v>
      </c>
      <c r="N176" s="49" t="s">
        <v>67</v>
      </c>
      <c r="O176" s="50">
        <v>1</v>
      </c>
      <c r="P176" s="51">
        <v>2080</v>
      </c>
      <c r="Q176" s="52" t="s">
        <v>70</v>
      </c>
      <c r="R176" s="51">
        <f t="shared" si="20"/>
        <v>2080</v>
      </c>
      <c r="S176" s="53">
        <v>0</v>
      </c>
      <c r="T176" s="53">
        <v>0</v>
      </c>
      <c r="U176" s="53">
        <v>0</v>
      </c>
      <c r="V176" s="53">
        <v>0</v>
      </c>
      <c r="W176" s="53">
        <v>0</v>
      </c>
      <c r="X176" s="53">
        <v>0</v>
      </c>
      <c r="Y176" s="53">
        <v>0</v>
      </c>
      <c r="Z176" s="53">
        <v>0</v>
      </c>
      <c r="AA176" s="53">
        <v>0</v>
      </c>
      <c r="AB176" s="53">
        <v>0</v>
      </c>
      <c r="AC176" s="53">
        <v>2080</v>
      </c>
      <c r="AD176" s="53">
        <v>0</v>
      </c>
    </row>
    <row r="177" spans="1:30" s="54" customFormat="1" ht="27.6" x14ac:dyDescent="0.25">
      <c r="A177" s="144" t="s">
        <v>840</v>
      </c>
      <c r="B177" s="159" t="s">
        <v>841</v>
      </c>
      <c r="C177" s="158" t="s">
        <v>59</v>
      </c>
      <c r="D177" s="41" t="s">
        <v>61</v>
      </c>
      <c r="E177" s="42" t="s">
        <v>60</v>
      </c>
      <c r="F177" s="41" t="s">
        <v>61</v>
      </c>
      <c r="G177" s="42" t="s">
        <v>63</v>
      </c>
      <c r="H177" s="43">
        <v>32201</v>
      </c>
      <c r="I177" s="44" t="s">
        <v>155</v>
      </c>
      <c r="J177" s="43" t="s">
        <v>66</v>
      </c>
      <c r="K177" s="46" t="s">
        <v>155</v>
      </c>
      <c r="L177" s="161" t="s">
        <v>195</v>
      </c>
      <c r="M177" s="49" t="s">
        <v>67</v>
      </c>
      <c r="N177" s="49" t="s">
        <v>67</v>
      </c>
      <c r="O177" s="50">
        <v>1</v>
      </c>
      <c r="P177" s="51">
        <v>67824</v>
      </c>
      <c r="Q177" s="52" t="s">
        <v>70</v>
      </c>
      <c r="R177" s="51">
        <f t="shared" si="20"/>
        <v>67824</v>
      </c>
      <c r="S177" s="53">
        <v>0</v>
      </c>
      <c r="T177" s="53">
        <v>67824</v>
      </c>
      <c r="U177" s="53">
        <v>0</v>
      </c>
      <c r="V177" s="53">
        <v>0</v>
      </c>
      <c r="W177" s="53">
        <v>0</v>
      </c>
      <c r="X177" s="53">
        <v>0</v>
      </c>
      <c r="Y177" s="53">
        <v>0</v>
      </c>
      <c r="Z177" s="53">
        <v>0</v>
      </c>
      <c r="AA177" s="53">
        <v>0</v>
      </c>
      <c r="AB177" s="53">
        <v>0</v>
      </c>
      <c r="AC177" s="53">
        <v>0</v>
      </c>
      <c r="AD177" s="53">
        <v>0</v>
      </c>
    </row>
    <row r="178" spans="1:30" s="54" customFormat="1" ht="27.6" x14ac:dyDescent="0.25">
      <c r="A178" s="144" t="s">
        <v>840</v>
      </c>
      <c r="B178" s="159" t="s">
        <v>841</v>
      </c>
      <c r="C178" s="158" t="s">
        <v>59</v>
      </c>
      <c r="D178" s="41" t="s">
        <v>61</v>
      </c>
      <c r="E178" s="42" t="s">
        <v>60</v>
      </c>
      <c r="F178" s="41" t="s">
        <v>61</v>
      </c>
      <c r="G178" s="42" t="s">
        <v>63</v>
      </c>
      <c r="H178" s="43">
        <v>32201</v>
      </c>
      <c r="I178" s="44" t="s">
        <v>155</v>
      </c>
      <c r="J178" s="43" t="s">
        <v>66</v>
      </c>
      <c r="K178" s="46" t="s">
        <v>155</v>
      </c>
      <c r="L178" s="161" t="s">
        <v>195</v>
      </c>
      <c r="M178" s="49" t="s">
        <v>67</v>
      </c>
      <c r="N178" s="49" t="s">
        <v>67</v>
      </c>
      <c r="O178" s="50">
        <v>11</v>
      </c>
      <c r="P178" s="51">
        <v>67820</v>
      </c>
      <c r="Q178" s="52" t="s">
        <v>70</v>
      </c>
      <c r="R178" s="51">
        <f t="shared" si="20"/>
        <v>746020</v>
      </c>
      <c r="S178" s="53">
        <v>0</v>
      </c>
      <c r="T178" s="53">
        <v>0</v>
      </c>
      <c r="U178" s="53">
        <v>67820</v>
      </c>
      <c r="V178" s="53">
        <v>67820</v>
      </c>
      <c r="W178" s="53">
        <v>67820</v>
      </c>
      <c r="X178" s="53">
        <v>67820</v>
      </c>
      <c r="Y178" s="53">
        <v>67820</v>
      </c>
      <c r="Z178" s="53">
        <v>67820</v>
      </c>
      <c r="AA178" s="53">
        <v>67820</v>
      </c>
      <c r="AB178" s="53">
        <v>67820</v>
      </c>
      <c r="AC178" s="53">
        <v>67820</v>
      </c>
      <c r="AD178" s="53">
        <v>135640</v>
      </c>
    </row>
    <row r="179" spans="1:30" s="54" customFormat="1" ht="27.6" x14ac:dyDescent="0.25">
      <c r="A179" s="144" t="s">
        <v>840</v>
      </c>
      <c r="B179" s="159" t="s">
        <v>841</v>
      </c>
      <c r="C179" s="158" t="s">
        <v>59</v>
      </c>
      <c r="D179" s="41" t="s">
        <v>61</v>
      </c>
      <c r="E179" s="42" t="s">
        <v>60</v>
      </c>
      <c r="F179" s="41" t="s">
        <v>61</v>
      </c>
      <c r="G179" s="42" t="s">
        <v>63</v>
      </c>
      <c r="H179" s="43">
        <v>33801</v>
      </c>
      <c r="I179" s="44" t="s">
        <v>158</v>
      </c>
      <c r="J179" s="43" t="s">
        <v>66</v>
      </c>
      <c r="K179" s="46" t="s">
        <v>158</v>
      </c>
      <c r="L179" s="50" t="s">
        <v>194</v>
      </c>
      <c r="M179" s="49" t="s">
        <v>67</v>
      </c>
      <c r="N179" s="49" t="s">
        <v>67</v>
      </c>
      <c r="O179" s="50">
        <v>1</v>
      </c>
      <c r="P179" s="51">
        <v>390876</v>
      </c>
      <c r="Q179" s="52" t="s">
        <v>148</v>
      </c>
      <c r="R179" s="51">
        <f t="shared" si="20"/>
        <v>390876</v>
      </c>
      <c r="S179" s="53">
        <v>0</v>
      </c>
      <c r="T179" s="53">
        <v>32573</v>
      </c>
      <c r="U179" s="53">
        <v>32573</v>
      </c>
      <c r="V179" s="53">
        <v>32573</v>
      </c>
      <c r="W179" s="53">
        <v>32573</v>
      </c>
      <c r="X179" s="53">
        <v>32573</v>
      </c>
      <c r="Y179" s="53">
        <v>32573</v>
      </c>
      <c r="Z179" s="53">
        <v>32573</v>
      </c>
      <c r="AA179" s="53">
        <v>32573</v>
      </c>
      <c r="AB179" s="53">
        <v>32573</v>
      </c>
      <c r="AC179" s="53">
        <v>32573</v>
      </c>
      <c r="AD179" s="53">
        <v>65146</v>
      </c>
    </row>
    <row r="180" spans="1:30" s="54" customFormat="1" ht="27.6" x14ac:dyDescent="0.25">
      <c r="A180" s="144" t="s">
        <v>840</v>
      </c>
      <c r="B180" s="159" t="s">
        <v>841</v>
      </c>
      <c r="C180" s="158" t="s">
        <v>59</v>
      </c>
      <c r="D180" s="41" t="s">
        <v>61</v>
      </c>
      <c r="E180" s="42" t="s">
        <v>60</v>
      </c>
      <c r="F180" s="41" t="s">
        <v>61</v>
      </c>
      <c r="G180" s="42" t="s">
        <v>63</v>
      </c>
      <c r="H180" s="43">
        <v>35801</v>
      </c>
      <c r="I180" s="44" t="s">
        <v>156</v>
      </c>
      <c r="J180" s="43" t="s">
        <v>66</v>
      </c>
      <c r="K180" s="46" t="s">
        <v>157</v>
      </c>
      <c r="L180" s="50" t="s">
        <v>193</v>
      </c>
      <c r="M180" s="49" t="s">
        <v>67</v>
      </c>
      <c r="N180" s="49" t="s">
        <v>67</v>
      </c>
      <c r="O180" s="50">
        <v>12</v>
      </c>
      <c r="P180" s="51">
        <v>20272</v>
      </c>
      <c r="Q180" s="52" t="s">
        <v>148</v>
      </c>
      <c r="R180" s="51">
        <f t="shared" si="20"/>
        <v>243264</v>
      </c>
      <c r="S180" s="53">
        <v>0</v>
      </c>
      <c r="T180" s="53">
        <v>20272</v>
      </c>
      <c r="U180" s="53">
        <v>20272</v>
      </c>
      <c r="V180" s="53">
        <v>20272</v>
      </c>
      <c r="W180" s="53">
        <v>20272</v>
      </c>
      <c r="X180" s="53">
        <v>20272</v>
      </c>
      <c r="Y180" s="53">
        <v>20272</v>
      </c>
      <c r="Z180" s="53">
        <v>20272</v>
      </c>
      <c r="AA180" s="53">
        <v>20272</v>
      </c>
      <c r="AB180" s="53">
        <v>20272</v>
      </c>
      <c r="AC180" s="53">
        <v>20272</v>
      </c>
      <c r="AD180" s="53">
        <v>40544</v>
      </c>
    </row>
    <row r="181" spans="1:30" s="54" customFormat="1" ht="30.6" x14ac:dyDescent="0.25">
      <c r="A181" s="144" t="s">
        <v>840</v>
      </c>
      <c r="B181" s="159" t="s">
        <v>841</v>
      </c>
      <c r="C181" s="158" t="s">
        <v>59</v>
      </c>
      <c r="D181" s="41" t="s">
        <v>61</v>
      </c>
      <c r="E181" s="42" t="s">
        <v>65</v>
      </c>
      <c r="F181" s="41" t="s">
        <v>197</v>
      </c>
      <c r="G181" s="42" t="s">
        <v>196</v>
      </c>
      <c r="H181" s="43">
        <v>37901</v>
      </c>
      <c r="I181" s="44" t="s">
        <v>201</v>
      </c>
      <c r="J181" s="43" t="s">
        <v>66</v>
      </c>
      <c r="K181" s="46" t="s">
        <v>201</v>
      </c>
      <c r="L181" s="50" t="s">
        <v>62</v>
      </c>
      <c r="M181" s="49" t="s">
        <v>62</v>
      </c>
      <c r="N181" s="49" t="s">
        <v>203</v>
      </c>
      <c r="O181" s="50">
        <v>8</v>
      </c>
      <c r="P181" s="51">
        <v>4832</v>
      </c>
      <c r="Q181" s="52" t="s">
        <v>202</v>
      </c>
      <c r="R181" s="51">
        <f t="shared" si="20"/>
        <v>38656</v>
      </c>
      <c r="S181" s="53">
        <v>4832</v>
      </c>
      <c r="T181" s="53">
        <v>4832</v>
      </c>
      <c r="U181" s="53">
        <v>4832</v>
      </c>
      <c r="V181" s="53">
        <v>4832</v>
      </c>
      <c r="W181" s="53">
        <v>0</v>
      </c>
      <c r="X181" s="53">
        <v>4832</v>
      </c>
      <c r="Y181" s="53">
        <v>4832</v>
      </c>
      <c r="Z181" s="53">
        <v>4832</v>
      </c>
      <c r="AA181" s="53">
        <v>0</v>
      </c>
      <c r="AB181" s="53">
        <v>0</v>
      </c>
      <c r="AC181" s="53">
        <v>0</v>
      </c>
      <c r="AD181" s="53">
        <v>4832</v>
      </c>
    </row>
    <row r="182" spans="1:30" s="54" customFormat="1" ht="30.6" x14ac:dyDescent="0.25">
      <c r="A182" s="144" t="s">
        <v>840</v>
      </c>
      <c r="B182" s="159" t="s">
        <v>841</v>
      </c>
      <c r="C182" s="158" t="s">
        <v>59</v>
      </c>
      <c r="D182" s="41" t="s">
        <v>61</v>
      </c>
      <c r="E182" s="42" t="s">
        <v>65</v>
      </c>
      <c r="F182" s="41" t="s">
        <v>197</v>
      </c>
      <c r="G182" s="42" t="s">
        <v>196</v>
      </c>
      <c r="H182" s="43">
        <v>37901</v>
      </c>
      <c r="I182" s="44" t="s">
        <v>201</v>
      </c>
      <c r="J182" s="43" t="s">
        <v>66</v>
      </c>
      <c r="K182" s="46" t="s">
        <v>201</v>
      </c>
      <c r="L182" s="50" t="s">
        <v>62</v>
      </c>
      <c r="M182" s="49" t="s">
        <v>62</v>
      </c>
      <c r="N182" s="49" t="s">
        <v>203</v>
      </c>
      <c r="O182" s="50">
        <v>4</v>
      </c>
      <c r="P182" s="51">
        <v>6040</v>
      </c>
      <c r="Q182" s="52" t="s">
        <v>202</v>
      </c>
      <c r="R182" s="51">
        <f t="shared" si="20"/>
        <v>24160</v>
      </c>
      <c r="S182" s="53">
        <v>0</v>
      </c>
      <c r="T182" s="53">
        <v>0</v>
      </c>
      <c r="U182" s="53">
        <v>0</v>
      </c>
      <c r="V182" s="53">
        <v>0</v>
      </c>
      <c r="W182" s="53">
        <v>6040</v>
      </c>
      <c r="X182" s="53">
        <v>0</v>
      </c>
      <c r="Y182" s="53">
        <v>0</v>
      </c>
      <c r="Z182" s="53">
        <v>0</v>
      </c>
      <c r="AA182" s="53">
        <v>6040</v>
      </c>
      <c r="AB182" s="53">
        <v>6040</v>
      </c>
      <c r="AC182" s="53">
        <v>6040</v>
      </c>
      <c r="AD182" s="53">
        <v>0</v>
      </c>
    </row>
    <row r="183" spans="1:30" s="54" customFormat="1" ht="30.6" x14ac:dyDescent="0.25">
      <c r="A183" s="144" t="s">
        <v>840</v>
      </c>
      <c r="B183" s="159" t="s">
        <v>841</v>
      </c>
      <c r="C183" s="158" t="s">
        <v>59</v>
      </c>
      <c r="D183" s="41" t="s">
        <v>61</v>
      </c>
      <c r="E183" s="42" t="s">
        <v>65</v>
      </c>
      <c r="F183" s="41" t="s">
        <v>197</v>
      </c>
      <c r="G183" s="42" t="s">
        <v>200</v>
      </c>
      <c r="H183" s="43">
        <v>37901</v>
      </c>
      <c r="I183" s="44" t="s">
        <v>201</v>
      </c>
      <c r="J183" s="43" t="s">
        <v>66</v>
      </c>
      <c r="K183" s="46" t="s">
        <v>201</v>
      </c>
      <c r="L183" s="50" t="s">
        <v>62</v>
      </c>
      <c r="M183" s="49" t="s">
        <v>62</v>
      </c>
      <c r="N183" s="49" t="s">
        <v>203</v>
      </c>
      <c r="O183" s="50">
        <v>10</v>
      </c>
      <c r="P183" s="51">
        <v>12080</v>
      </c>
      <c r="Q183" s="52" t="s">
        <v>202</v>
      </c>
      <c r="R183" s="51">
        <f t="shared" si="20"/>
        <v>120800</v>
      </c>
      <c r="S183" s="53">
        <v>12080</v>
      </c>
      <c r="T183" s="53">
        <v>12080</v>
      </c>
      <c r="U183" s="53">
        <v>12080</v>
      </c>
      <c r="V183" s="53">
        <v>12080</v>
      </c>
      <c r="W183" s="53">
        <v>12080</v>
      </c>
      <c r="X183" s="53">
        <v>12080</v>
      </c>
      <c r="Y183" s="53">
        <v>12080</v>
      </c>
      <c r="Z183" s="53">
        <v>12080</v>
      </c>
      <c r="AA183" s="53">
        <v>0</v>
      </c>
      <c r="AB183" s="53">
        <v>12080</v>
      </c>
      <c r="AC183" s="53">
        <v>12080</v>
      </c>
      <c r="AD183" s="53">
        <v>0</v>
      </c>
    </row>
    <row r="184" spans="1:30" s="54" customFormat="1" ht="30.6" x14ac:dyDescent="0.25">
      <c r="A184" s="144" t="s">
        <v>840</v>
      </c>
      <c r="B184" s="159" t="s">
        <v>841</v>
      </c>
      <c r="C184" s="158" t="s">
        <v>59</v>
      </c>
      <c r="D184" s="41" t="s">
        <v>61</v>
      </c>
      <c r="E184" s="42" t="s">
        <v>65</v>
      </c>
      <c r="F184" s="41" t="s">
        <v>197</v>
      </c>
      <c r="G184" s="42" t="s">
        <v>200</v>
      </c>
      <c r="H184" s="43">
        <v>37901</v>
      </c>
      <c r="I184" s="44" t="s">
        <v>201</v>
      </c>
      <c r="J184" s="43" t="s">
        <v>66</v>
      </c>
      <c r="K184" s="46" t="s">
        <v>201</v>
      </c>
      <c r="L184" s="50" t="s">
        <v>62</v>
      </c>
      <c r="M184" s="49" t="s">
        <v>62</v>
      </c>
      <c r="N184" s="49" t="s">
        <v>203</v>
      </c>
      <c r="O184" s="50">
        <v>2</v>
      </c>
      <c r="P184" s="51">
        <v>6040</v>
      </c>
      <c r="Q184" s="52" t="s">
        <v>202</v>
      </c>
      <c r="R184" s="51">
        <f t="shared" si="20"/>
        <v>12080</v>
      </c>
      <c r="S184" s="53">
        <v>0</v>
      </c>
      <c r="T184" s="53">
        <v>0</v>
      </c>
      <c r="U184" s="53">
        <v>0</v>
      </c>
      <c r="V184" s="53">
        <v>0</v>
      </c>
      <c r="W184" s="53">
        <v>0</v>
      </c>
      <c r="X184" s="53">
        <v>0</v>
      </c>
      <c r="Y184" s="53">
        <v>0</v>
      </c>
      <c r="Z184" s="53">
        <v>0</v>
      </c>
      <c r="AA184" s="53">
        <v>6040</v>
      </c>
      <c r="AB184" s="53">
        <v>0</v>
      </c>
      <c r="AC184" s="53">
        <v>0</v>
      </c>
      <c r="AD184" s="53">
        <v>6040</v>
      </c>
    </row>
    <row r="185" spans="1:30" s="54" customFormat="1" ht="26.25" customHeight="1" x14ac:dyDescent="0.25">
      <c r="A185" s="144" t="s">
        <v>840</v>
      </c>
      <c r="B185" s="159" t="s">
        <v>841</v>
      </c>
      <c r="C185" s="158" t="s">
        <v>59</v>
      </c>
      <c r="D185" s="41" t="s">
        <v>61</v>
      </c>
      <c r="E185" s="42" t="s">
        <v>65</v>
      </c>
      <c r="F185" s="41" t="s">
        <v>162</v>
      </c>
      <c r="G185" s="42" t="s">
        <v>163</v>
      </c>
      <c r="H185" s="43">
        <v>21101</v>
      </c>
      <c r="I185" s="44" t="s">
        <v>99</v>
      </c>
      <c r="J185" s="43" t="s">
        <v>170</v>
      </c>
      <c r="K185" s="46" t="s">
        <v>164</v>
      </c>
      <c r="L185" s="50" t="s">
        <v>62</v>
      </c>
      <c r="M185" s="50" t="s">
        <v>62</v>
      </c>
      <c r="N185" s="49" t="s">
        <v>68</v>
      </c>
      <c r="O185" s="50">
        <v>12</v>
      </c>
      <c r="P185" s="51">
        <v>200</v>
      </c>
      <c r="Q185" s="52" t="s">
        <v>70</v>
      </c>
      <c r="R185" s="51">
        <f t="shared" si="20"/>
        <v>2400</v>
      </c>
      <c r="S185" s="53">
        <v>0</v>
      </c>
      <c r="T185" s="53">
        <f>P185*3</f>
        <v>600</v>
      </c>
      <c r="U185" s="53">
        <v>0</v>
      </c>
      <c r="V185" s="53">
        <v>0</v>
      </c>
      <c r="W185" s="53">
        <f>P185*3</f>
        <v>600</v>
      </c>
      <c r="X185" s="53">
        <v>0</v>
      </c>
      <c r="Y185" s="53">
        <v>0</v>
      </c>
      <c r="Z185" s="53">
        <f>P185*3</f>
        <v>600</v>
      </c>
      <c r="AA185" s="53">
        <v>0</v>
      </c>
      <c r="AB185" s="53">
        <v>0</v>
      </c>
      <c r="AC185" s="53">
        <f>P185*3</f>
        <v>600</v>
      </c>
      <c r="AD185" s="53">
        <v>0</v>
      </c>
    </row>
    <row r="186" spans="1:30" s="54" customFormat="1" ht="27.6" x14ac:dyDescent="0.25">
      <c r="A186" s="144" t="s">
        <v>840</v>
      </c>
      <c r="B186" s="159" t="s">
        <v>841</v>
      </c>
      <c r="C186" s="158" t="s">
        <v>59</v>
      </c>
      <c r="D186" s="41" t="s">
        <v>61</v>
      </c>
      <c r="E186" s="42" t="s">
        <v>65</v>
      </c>
      <c r="F186" s="41" t="s">
        <v>162</v>
      </c>
      <c r="G186" s="42" t="s">
        <v>163</v>
      </c>
      <c r="H186" s="43">
        <v>21101</v>
      </c>
      <c r="I186" s="44" t="s">
        <v>99</v>
      </c>
      <c r="J186" s="43" t="s">
        <v>171</v>
      </c>
      <c r="K186" s="46" t="s">
        <v>165</v>
      </c>
      <c r="L186" s="50" t="s">
        <v>62</v>
      </c>
      <c r="M186" s="50" t="s">
        <v>62</v>
      </c>
      <c r="N186" s="49" t="s">
        <v>69</v>
      </c>
      <c r="O186" s="50">
        <v>12</v>
      </c>
      <c r="P186" s="51">
        <v>10</v>
      </c>
      <c r="Q186" s="52" t="s">
        <v>70</v>
      </c>
      <c r="R186" s="51">
        <f t="shared" si="20"/>
        <v>120</v>
      </c>
      <c r="S186" s="53">
        <v>0</v>
      </c>
      <c r="T186" s="53">
        <f t="shared" ref="T186:T196" si="21">P186*3</f>
        <v>30</v>
      </c>
      <c r="U186" s="53">
        <v>0</v>
      </c>
      <c r="V186" s="53">
        <v>0</v>
      </c>
      <c r="W186" s="53">
        <f t="shared" ref="W186:W196" si="22">P186*3</f>
        <v>30</v>
      </c>
      <c r="X186" s="53">
        <v>0</v>
      </c>
      <c r="Y186" s="53">
        <v>0</v>
      </c>
      <c r="Z186" s="53">
        <f t="shared" ref="Z186:Z196" si="23">P186*3</f>
        <v>30</v>
      </c>
      <c r="AA186" s="53">
        <v>0</v>
      </c>
      <c r="AB186" s="53">
        <v>0</v>
      </c>
      <c r="AC186" s="53">
        <f t="shared" ref="AC186:AC196" si="24">P186*3</f>
        <v>30</v>
      </c>
      <c r="AD186" s="53">
        <v>0</v>
      </c>
    </row>
    <row r="187" spans="1:30" s="54" customFormat="1" ht="27.6" x14ac:dyDescent="0.25">
      <c r="A187" s="144" t="s">
        <v>840</v>
      </c>
      <c r="B187" s="159" t="s">
        <v>841</v>
      </c>
      <c r="C187" s="158" t="s">
        <v>59</v>
      </c>
      <c r="D187" s="41" t="s">
        <v>61</v>
      </c>
      <c r="E187" s="42" t="s">
        <v>65</v>
      </c>
      <c r="F187" s="41" t="s">
        <v>162</v>
      </c>
      <c r="G187" s="42" t="s">
        <v>163</v>
      </c>
      <c r="H187" s="43">
        <v>21101</v>
      </c>
      <c r="I187" s="44" t="s">
        <v>99</v>
      </c>
      <c r="J187" s="43" t="s">
        <v>172</v>
      </c>
      <c r="K187" s="46" t="s">
        <v>166</v>
      </c>
      <c r="L187" s="50" t="s">
        <v>62</v>
      </c>
      <c r="M187" s="50" t="s">
        <v>62</v>
      </c>
      <c r="N187" s="49" t="s">
        <v>117</v>
      </c>
      <c r="O187" s="50">
        <v>12</v>
      </c>
      <c r="P187" s="51">
        <v>210</v>
      </c>
      <c r="Q187" s="52" t="s">
        <v>70</v>
      </c>
      <c r="R187" s="51">
        <f t="shared" si="20"/>
        <v>2520</v>
      </c>
      <c r="S187" s="53">
        <v>0</v>
      </c>
      <c r="T187" s="53">
        <f t="shared" si="21"/>
        <v>630</v>
      </c>
      <c r="U187" s="53">
        <v>0</v>
      </c>
      <c r="V187" s="53">
        <v>0</v>
      </c>
      <c r="W187" s="53">
        <f t="shared" si="22"/>
        <v>630</v>
      </c>
      <c r="X187" s="53">
        <v>0</v>
      </c>
      <c r="Y187" s="53">
        <v>0</v>
      </c>
      <c r="Z187" s="53">
        <f t="shared" si="23"/>
        <v>630</v>
      </c>
      <c r="AA187" s="53">
        <v>0</v>
      </c>
      <c r="AB187" s="53">
        <v>0</v>
      </c>
      <c r="AC187" s="53">
        <f t="shared" si="24"/>
        <v>630</v>
      </c>
      <c r="AD187" s="53">
        <v>0</v>
      </c>
    </row>
    <row r="188" spans="1:30" s="54" customFormat="1" ht="27.6" x14ac:dyDescent="0.25">
      <c r="A188" s="144" t="s">
        <v>840</v>
      </c>
      <c r="B188" s="159" t="s">
        <v>841</v>
      </c>
      <c r="C188" s="158" t="s">
        <v>59</v>
      </c>
      <c r="D188" s="41" t="s">
        <v>61</v>
      </c>
      <c r="E188" s="42" t="s">
        <v>65</v>
      </c>
      <c r="F188" s="41" t="s">
        <v>162</v>
      </c>
      <c r="G188" s="42" t="s">
        <v>163</v>
      </c>
      <c r="H188" s="43">
        <v>21101</v>
      </c>
      <c r="I188" s="44" t="s">
        <v>99</v>
      </c>
      <c r="J188" s="43" t="s">
        <v>86</v>
      </c>
      <c r="K188" s="46" t="s">
        <v>73</v>
      </c>
      <c r="L188" s="50" t="s">
        <v>62</v>
      </c>
      <c r="M188" s="50" t="s">
        <v>62</v>
      </c>
      <c r="N188" s="49" t="s">
        <v>68</v>
      </c>
      <c r="O188" s="50">
        <v>12</v>
      </c>
      <c r="P188" s="51">
        <v>10</v>
      </c>
      <c r="Q188" s="52" t="s">
        <v>70</v>
      </c>
      <c r="R188" s="51">
        <f t="shared" si="20"/>
        <v>120</v>
      </c>
      <c r="S188" s="53">
        <v>0</v>
      </c>
      <c r="T188" s="53">
        <f t="shared" si="21"/>
        <v>30</v>
      </c>
      <c r="U188" s="53">
        <v>0</v>
      </c>
      <c r="V188" s="53">
        <v>0</v>
      </c>
      <c r="W188" s="53">
        <f t="shared" si="22"/>
        <v>30</v>
      </c>
      <c r="X188" s="53">
        <v>0</v>
      </c>
      <c r="Y188" s="53">
        <v>0</v>
      </c>
      <c r="Z188" s="53">
        <f t="shared" si="23"/>
        <v>30</v>
      </c>
      <c r="AA188" s="53">
        <v>0</v>
      </c>
      <c r="AB188" s="53">
        <v>0</v>
      </c>
      <c r="AC188" s="53">
        <f t="shared" si="24"/>
        <v>30</v>
      </c>
      <c r="AD188" s="53">
        <v>0</v>
      </c>
    </row>
    <row r="189" spans="1:30" s="54" customFormat="1" ht="27.6" x14ac:dyDescent="0.25">
      <c r="A189" s="144" t="s">
        <v>840</v>
      </c>
      <c r="B189" s="159" t="s">
        <v>841</v>
      </c>
      <c r="C189" s="158" t="s">
        <v>59</v>
      </c>
      <c r="D189" s="41" t="s">
        <v>61</v>
      </c>
      <c r="E189" s="42" t="s">
        <v>65</v>
      </c>
      <c r="F189" s="41" t="s">
        <v>162</v>
      </c>
      <c r="G189" s="42" t="s">
        <v>163</v>
      </c>
      <c r="H189" s="43">
        <v>21101</v>
      </c>
      <c r="I189" s="44" t="s">
        <v>99</v>
      </c>
      <c r="J189" s="43" t="s">
        <v>173</v>
      </c>
      <c r="K189" s="46" t="s">
        <v>77</v>
      </c>
      <c r="L189" s="50" t="s">
        <v>62</v>
      </c>
      <c r="M189" s="50" t="s">
        <v>62</v>
      </c>
      <c r="N189" s="49" t="s">
        <v>68</v>
      </c>
      <c r="O189" s="50">
        <v>12</v>
      </c>
      <c r="P189" s="51">
        <v>5</v>
      </c>
      <c r="Q189" s="52" t="s">
        <v>70</v>
      </c>
      <c r="R189" s="51">
        <f t="shared" si="20"/>
        <v>60</v>
      </c>
      <c r="S189" s="53">
        <v>0</v>
      </c>
      <c r="T189" s="53">
        <f>P189*6</f>
        <v>30</v>
      </c>
      <c r="U189" s="53">
        <v>0</v>
      </c>
      <c r="V189" s="53">
        <v>0</v>
      </c>
      <c r="W189" s="53">
        <f>P189*2</f>
        <v>10</v>
      </c>
      <c r="X189" s="53">
        <v>0</v>
      </c>
      <c r="Y189" s="53">
        <v>0</v>
      </c>
      <c r="Z189" s="53">
        <f>P189*2</f>
        <v>10</v>
      </c>
      <c r="AA189" s="53">
        <v>0</v>
      </c>
      <c r="AB189" s="53">
        <v>0</v>
      </c>
      <c r="AC189" s="53">
        <f>P189*2</f>
        <v>10</v>
      </c>
      <c r="AD189" s="53">
        <v>0</v>
      </c>
    </row>
    <row r="190" spans="1:30" s="54" customFormat="1" ht="27.6" x14ac:dyDescent="0.25">
      <c r="A190" s="144" t="s">
        <v>840</v>
      </c>
      <c r="B190" s="159" t="s">
        <v>841</v>
      </c>
      <c r="C190" s="158" t="s">
        <v>59</v>
      </c>
      <c r="D190" s="41" t="s">
        <v>61</v>
      </c>
      <c r="E190" s="42" t="s">
        <v>65</v>
      </c>
      <c r="F190" s="41" t="s">
        <v>162</v>
      </c>
      <c r="G190" s="42" t="s">
        <v>163</v>
      </c>
      <c r="H190" s="43">
        <v>21101</v>
      </c>
      <c r="I190" s="44" t="s">
        <v>99</v>
      </c>
      <c r="J190" s="43" t="s">
        <v>93</v>
      </c>
      <c r="K190" s="46" t="s">
        <v>79</v>
      </c>
      <c r="L190" s="50" t="s">
        <v>62</v>
      </c>
      <c r="M190" s="50" t="s">
        <v>62</v>
      </c>
      <c r="N190" s="49" t="s">
        <v>68</v>
      </c>
      <c r="O190" s="50">
        <v>16</v>
      </c>
      <c r="P190" s="51">
        <v>30</v>
      </c>
      <c r="Q190" s="52" t="s">
        <v>70</v>
      </c>
      <c r="R190" s="51">
        <f t="shared" si="20"/>
        <v>480</v>
      </c>
      <c r="S190" s="53">
        <v>0</v>
      </c>
      <c r="T190" s="53">
        <f>P190*7</f>
        <v>210</v>
      </c>
      <c r="U190" s="53">
        <v>0</v>
      </c>
      <c r="V190" s="53">
        <v>0</v>
      </c>
      <c r="W190" s="53">
        <f t="shared" si="22"/>
        <v>90</v>
      </c>
      <c r="X190" s="53">
        <v>0</v>
      </c>
      <c r="Y190" s="53">
        <v>0</v>
      </c>
      <c r="Z190" s="53">
        <f t="shared" si="23"/>
        <v>90</v>
      </c>
      <c r="AA190" s="53">
        <v>0</v>
      </c>
      <c r="AB190" s="53">
        <v>0</v>
      </c>
      <c r="AC190" s="53">
        <f t="shared" si="24"/>
        <v>90</v>
      </c>
      <c r="AD190" s="53">
        <v>0</v>
      </c>
    </row>
    <row r="191" spans="1:30" s="54" customFormat="1" ht="27.6" x14ac:dyDescent="0.25">
      <c r="A191" s="144" t="s">
        <v>840</v>
      </c>
      <c r="B191" s="159" t="s">
        <v>841</v>
      </c>
      <c r="C191" s="158" t="s">
        <v>59</v>
      </c>
      <c r="D191" s="41" t="s">
        <v>61</v>
      </c>
      <c r="E191" s="42" t="s">
        <v>65</v>
      </c>
      <c r="F191" s="41" t="s">
        <v>162</v>
      </c>
      <c r="G191" s="42" t="s">
        <v>163</v>
      </c>
      <c r="H191" s="43">
        <v>21101</v>
      </c>
      <c r="I191" s="44" t="s">
        <v>99</v>
      </c>
      <c r="J191" s="43" t="s">
        <v>93</v>
      </c>
      <c r="K191" s="46" t="s">
        <v>79</v>
      </c>
      <c r="L191" s="50" t="s">
        <v>62</v>
      </c>
      <c r="M191" s="50" t="s">
        <v>62</v>
      </c>
      <c r="N191" s="49" t="s">
        <v>68</v>
      </c>
      <c r="O191" s="50">
        <v>13</v>
      </c>
      <c r="P191" s="51">
        <v>50</v>
      </c>
      <c r="Q191" s="52" t="s">
        <v>70</v>
      </c>
      <c r="R191" s="51">
        <f t="shared" si="20"/>
        <v>650</v>
      </c>
      <c r="S191" s="53">
        <v>0</v>
      </c>
      <c r="T191" s="53">
        <f>P191*4</f>
        <v>200</v>
      </c>
      <c r="U191" s="53">
        <v>0</v>
      </c>
      <c r="V191" s="53">
        <v>0</v>
      </c>
      <c r="W191" s="53">
        <f t="shared" si="22"/>
        <v>150</v>
      </c>
      <c r="X191" s="53">
        <v>0</v>
      </c>
      <c r="Y191" s="53">
        <v>0</v>
      </c>
      <c r="Z191" s="53">
        <f t="shared" si="23"/>
        <v>150</v>
      </c>
      <c r="AA191" s="53">
        <v>0</v>
      </c>
      <c r="AB191" s="53">
        <v>0</v>
      </c>
      <c r="AC191" s="53">
        <f t="shared" si="24"/>
        <v>150</v>
      </c>
      <c r="AD191" s="53">
        <v>0</v>
      </c>
    </row>
    <row r="192" spans="1:30" s="54" customFormat="1" ht="27.6" x14ac:dyDescent="0.25">
      <c r="A192" s="144" t="s">
        <v>840</v>
      </c>
      <c r="B192" s="159" t="s">
        <v>841</v>
      </c>
      <c r="C192" s="158" t="s">
        <v>59</v>
      </c>
      <c r="D192" s="41" t="s">
        <v>61</v>
      </c>
      <c r="E192" s="42" t="s">
        <v>65</v>
      </c>
      <c r="F192" s="41" t="s">
        <v>162</v>
      </c>
      <c r="G192" s="42" t="s">
        <v>163</v>
      </c>
      <c r="H192" s="43">
        <v>21101</v>
      </c>
      <c r="I192" s="44" t="s">
        <v>99</v>
      </c>
      <c r="J192" s="43" t="s">
        <v>91</v>
      </c>
      <c r="K192" s="46" t="s">
        <v>81</v>
      </c>
      <c r="L192" s="50" t="s">
        <v>62</v>
      </c>
      <c r="M192" s="50" t="s">
        <v>62</v>
      </c>
      <c r="N192" s="49" t="s">
        <v>69</v>
      </c>
      <c r="O192" s="50">
        <v>12</v>
      </c>
      <c r="P192" s="51">
        <v>300</v>
      </c>
      <c r="Q192" s="52" t="s">
        <v>70</v>
      </c>
      <c r="R192" s="51">
        <f t="shared" si="20"/>
        <v>3600</v>
      </c>
      <c r="S192" s="53">
        <v>0</v>
      </c>
      <c r="T192" s="53">
        <f t="shared" si="21"/>
        <v>900</v>
      </c>
      <c r="U192" s="53">
        <v>0</v>
      </c>
      <c r="V192" s="53">
        <v>0</v>
      </c>
      <c r="W192" s="53">
        <f t="shared" si="22"/>
        <v>900</v>
      </c>
      <c r="X192" s="53">
        <v>0</v>
      </c>
      <c r="Y192" s="53">
        <v>0</v>
      </c>
      <c r="Z192" s="53">
        <f t="shared" si="23"/>
        <v>900</v>
      </c>
      <c r="AA192" s="53">
        <v>0</v>
      </c>
      <c r="AB192" s="53">
        <v>0</v>
      </c>
      <c r="AC192" s="53">
        <f t="shared" si="24"/>
        <v>900</v>
      </c>
      <c r="AD192" s="53">
        <v>0</v>
      </c>
    </row>
    <row r="193" spans="1:32" s="54" customFormat="1" ht="27.6" x14ac:dyDescent="0.25">
      <c r="A193" s="144" t="s">
        <v>840</v>
      </c>
      <c r="B193" s="159" t="s">
        <v>841</v>
      </c>
      <c r="C193" s="158" t="s">
        <v>59</v>
      </c>
      <c r="D193" s="41" t="s">
        <v>61</v>
      </c>
      <c r="E193" s="42" t="s">
        <v>65</v>
      </c>
      <c r="F193" s="41" t="s">
        <v>162</v>
      </c>
      <c r="G193" s="42" t="s">
        <v>163</v>
      </c>
      <c r="H193" s="43">
        <v>21101</v>
      </c>
      <c r="I193" s="44" t="s">
        <v>99</v>
      </c>
      <c r="J193" s="43" t="s">
        <v>88</v>
      </c>
      <c r="K193" s="46" t="s">
        <v>84</v>
      </c>
      <c r="L193" s="50" t="s">
        <v>62</v>
      </c>
      <c r="M193" s="50" t="s">
        <v>62</v>
      </c>
      <c r="N193" s="49" t="s">
        <v>68</v>
      </c>
      <c r="O193" s="50">
        <v>12</v>
      </c>
      <c r="P193" s="51">
        <v>300</v>
      </c>
      <c r="Q193" s="52" t="s">
        <v>70</v>
      </c>
      <c r="R193" s="51">
        <f t="shared" si="20"/>
        <v>3600</v>
      </c>
      <c r="S193" s="53">
        <v>0</v>
      </c>
      <c r="T193" s="53">
        <f t="shared" si="21"/>
        <v>900</v>
      </c>
      <c r="U193" s="53">
        <v>0</v>
      </c>
      <c r="V193" s="53">
        <v>0</v>
      </c>
      <c r="W193" s="53">
        <f t="shared" si="22"/>
        <v>900</v>
      </c>
      <c r="X193" s="53">
        <v>0</v>
      </c>
      <c r="Y193" s="53">
        <v>0</v>
      </c>
      <c r="Z193" s="53">
        <f t="shared" si="23"/>
        <v>900</v>
      </c>
      <c r="AA193" s="53">
        <v>0</v>
      </c>
      <c r="AB193" s="53">
        <v>0</v>
      </c>
      <c r="AC193" s="53">
        <f t="shared" si="24"/>
        <v>900</v>
      </c>
      <c r="AD193" s="53">
        <v>0</v>
      </c>
    </row>
    <row r="194" spans="1:32" s="54" customFormat="1" ht="27.6" x14ac:dyDescent="0.25">
      <c r="A194" s="144" t="s">
        <v>840</v>
      </c>
      <c r="B194" s="159" t="s">
        <v>841</v>
      </c>
      <c r="C194" s="158" t="s">
        <v>59</v>
      </c>
      <c r="D194" s="41" t="s">
        <v>61</v>
      </c>
      <c r="E194" s="42" t="s">
        <v>65</v>
      </c>
      <c r="F194" s="41" t="s">
        <v>162</v>
      </c>
      <c r="G194" s="42" t="s">
        <v>163</v>
      </c>
      <c r="H194" s="43">
        <v>21101</v>
      </c>
      <c r="I194" s="44" t="s">
        <v>99</v>
      </c>
      <c r="J194" s="43" t="s">
        <v>87</v>
      </c>
      <c r="K194" s="46" t="s">
        <v>85</v>
      </c>
      <c r="L194" s="50" t="s">
        <v>62</v>
      </c>
      <c r="M194" s="50" t="s">
        <v>62</v>
      </c>
      <c r="N194" s="49" t="s">
        <v>68</v>
      </c>
      <c r="O194" s="50">
        <v>12</v>
      </c>
      <c r="P194" s="51">
        <v>20</v>
      </c>
      <c r="Q194" s="52" t="s">
        <v>70</v>
      </c>
      <c r="R194" s="51">
        <f t="shared" si="20"/>
        <v>240</v>
      </c>
      <c r="S194" s="53">
        <v>0</v>
      </c>
      <c r="T194" s="53">
        <f t="shared" si="21"/>
        <v>60</v>
      </c>
      <c r="U194" s="53">
        <v>0</v>
      </c>
      <c r="V194" s="53">
        <v>0</v>
      </c>
      <c r="W194" s="53">
        <f t="shared" si="22"/>
        <v>60</v>
      </c>
      <c r="X194" s="53">
        <v>0</v>
      </c>
      <c r="Y194" s="53">
        <v>0</v>
      </c>
      <c r="Z194" s="53">
        <f t="shared" si="23"/>
        <v>60</v>
      </c>
      <c r="AA194" s="53">
        <v>0</v>
      </c>
      <c r="AB194" s="53">
        <v>0</v>
      </c>
      <c r="AC194" s="53">
        <f t="shared" si="24"/>
        <v>60</v>
      </c>
      <c r="AD194" s="53">
        <v>0</v>
      </c>
    </row>
    <row r="195" spans="1:32" s="54" customFormat="1" ht="27.6" x14ac:dyDescent="0.25">
      <c r="A195" s="144" t="s">
        <v>840</v>
      </c>
      <c r="B195" s="159" t="s">
        <v>841</v>
      </c>
      <c r="C195" s="158" t="s">
        <v>59</v>
      </c>
      <c r="D195" s="41" t="s">
        <v>61</v>
      </c>
      <c r="E195" s="42" t="s">
        <v>65</v>
      </c>
      <c r="F195" s="41" t="s">
        <v>162</v>
      </c>
      <c r="G195" s="42" t="s">
        <v>163</v>
      </c>
      <c r="H195" s="43">
        <v>21101</v>
      </c>
      <c r="I195" s="44" t="s">
        <v>99</v>
      </c>
      <c r="J195" s="43" t="s">
        <v>174</v>
      </c>
      <c r="K195" s="46" t="s">
        <v>167</v>
      </c>
      <c r="L195" s="50" t="s">
        <v>62</v>
      </c>
      <c r="M195" s="50" t="s">
        <v>62</v>
      </c>
      <c r="N195" s="49" t="s">
        <v>117</v>
      </c>
      <c r="O195" s="50">
        <v>12</v>
      </c>
      <c r="P195" s="51">
        <v>150</v>
      </c>
      <c r="Q195" s="52" t="s">
        <v>70</v>
      </c>
      <c r="R195" s="51">
        <f t="shared" si="20"/>
        <v>1800</v>
      </c>
      <c r="S195" s="53">
        <v>0</v>
      </c>
      <c r="T195" s="53">
        <f t="shared" si="21"/>
        <v>450</v>
      </c>
      <c r="U195" s="53">
        <v>0</v>
      </c>
      <c r="V195" s="53">
        <v>0</v>
      </c>
      <c r="W195" s="53">
        <f t="shared" si="22"/>
        <v>450</v>
      </c>
      <c r="X195" s="53">
        <v>0</v>
      </c>
      <c r="Y195" s="53">
        <v>0</v>
      </c>
      <c r="Z195" s="53">
        <f t="shared" si="23"/>
        <v>450</v>
      </c>
      <c r="AA195" s="53">
        <v>0</v>
      </c>
      <c r="AB195" s="53">
        <v>0</v>
      </c>
      <c r="AC195" s="53">
        <f t="shared" si="24"/>
        <v>450</v>
      </c>
      <c r="AD195" s="53">
        <v>0</v>
      </c>
    </row>
    <row r="196" spans="1:32" s="54" customFormat="1" ht="27.6" x14ac:dyDescent="0.25">
      <c r="A196" s="144" t="s">
        <v>840</v>
      </c>
      <c r="B196" s="159" t="s">
        <v>841</v>
      </c>
      <c r="C196" s="158" t="s">
        <v>59</v>
      </c>
      <c r="D196" s="41" t="s">
        <v>61</v>
      </c>
      <c r="E196" s="42" t="s">
        <v>65</v>
      </c>
      <c r="F196" s="41" t="s">
        <v>162</v>
      </c>
      <c r="G196" s="42" t="s">
        <v>163</v>
      </c>
      <c r="H196" s="43">
        <v>21101</v>
      </c>
      <c r="I196" s="44" t="s">
        <v>99</v>
      </c>
      <c r="J196" s="43" t="s">
        <v>175</v>
      </c>
      <c r="K196" s="46" t="s">
        <v>168</v>
      </c>
      <c r="L196" s="50" t="s">
        <v>62</v>
      </c>
      <c r="M196" s="50" t="s">
        <v>62</v>
      </c>
      <c r="N196" s="49" t="s">
        <v>117</v>
      </c>
      <c r="O196" s="50">
        <v>12</v>
      </c>
      <c r="P196" s="51">
        <v>150</v>
      </c>
      <c r="Q196" s="52" t="s">
        <v>70</v>
      </c>
      <c r="R196" s="51">
        <f t="shared" si="20"/>
        <v>1800</v>
      </c>
      <c r="S196" s="53">
        <v>0</v>
      </c>
      <c r="T196" s="53">
        <f t="shared" si="21"/>
        <v>450</v>
      </c>
      <c r="U196" s="53">
        <v>0</v>
      </c>
      <c r="V196" s="53">
        <v>0</v>
      </c>
      <c r="W196" s="53">
        <f t="shared" si="22"/>
        <v>450</v>
      </c>
      <c r="X196" s="53">
        <v>0</v>
      </c>
      <c r="Y196" s="53">
        <v>0</v>
      </c>
      <c r="Z196" s="53">
        <f t="shared" si="23"/>
        <v>450</v>
      </c>
      <c r="AA196" s="53">
        <v>0</v>
      </c>
      <c r="AB196" s="53">
        <v>0</v>
      </c>
      <c r="AC196" s="53">
        <f t="shared" si="24"/>
        <v>450</v>
      </c>
      <c r="AD196" s="53">
        <v>0</v>
      </c>
    </row>
    <row r="197" spans="1:32" s="54" customFormat="1" ht="27.6" x14ac:dyDescent="0.25">
      <c r="A197" s="144" t="s">
        <v>840</v>
      </c>
      <c r="B197" s="159" t="s">
        <v>841</v>
      </c>
      <c r="C197" s="158" t="s">
        <v>59</v>
      </c>
      <c r="D197" s="41" t="s">
        <v>61</v>
      </c>
      <c r="E197" s="42" t="s">
        <v>65</v>
      </c>
      <c r="F197" s="41" t="s">
        <v>162</v>
      </c>
      <c r="G197" s="42" t="s">
        <v>163</v>
      </c>
      <c r="H197" s="43">
        <v>21101</v>
      </c>
      <c r="I197" s="44" t="s">
        <v>99</v>
      </c>
      <c r="J197" s="43" t="s">
        <v>176</v>
      </c>
      <c r="K197" s="46" t="s">
        <v>169</v>
      </c>
      <c r="L197" s="50" t="s">
        <v>62</v>
      </c>
      <c r="M197" s="50" t="s">
        <v>62</v>
      </c>
      <c r="N197" s="49" t="s">
        <v>117</v>
      </c>
      <c r="O197" s="50">
        <v>5</v>
      </c>
      <c r="P197" s="51">
        <v>30</v>
      </c>
      <c r="Q197" s="52" t="s">
        <v>70</v>
      </c>
      <c r="R197" s="51">
        <f t="shared" si="20"/>
        <v>150</v>
      </c>
      <c r="S197" s="53">
        <v>0</v>
      </c>
      <c r="T197" s="53">
        <f>P197*5</f>
        <v>150</v>
      </c>
      <c r="U197" s="53">
        <v>0</v>
      </c>
      <c r="V197" s="53">
        <v>0</v>
      </c>
      <c r="W197" s="53">
        <f>P197*0</f>
        <v>0</v>
      </c>
      <c r="X197" s="53">
        <v>0</v>
      </c>
      <c r="Y197" s="53">
        <v>0</v>
      </c>
      <c r="Z197" s="53">
        <v>0</v>
      </c>
      <c r="AA197" s="53">
        <v>0</v>
      </c>
      <c r="AB197" s="53">
        <v>0</v>
      </c>
      <c r="AC197" s="53">
        <v>0</v>
      </c>
      <c r="AD197" s="53">
        <v>0</v>
      </c>
    </row>
    <row r="198" spans="1:32" s="54" customFormat="1" ht="27.6" x14ac:dyDescent="0.25">
      <c r="A198" s="144" t="s">
        <v>840</v>
      </c>
      <c r="B198" s="159" t="s">
        <v>841</v>
      </c>
      <c r="C198" s="158" t="s">
        <v>59</v>
      </c>
      <c r="D198" s="41" t="s">
        <v>61</v>
      </c>
      <c r="E198" s="42" t="s">
        <v>65</v>
      </c>
      <c r="F198" s="41" t="s">
        <v>162</v>
      </c>
      <c r="G198" s="42" t="s">
        <v>163</v>
      </c>
      <c r="H198" s="43">
        <v>21601</v>
      </c>
      <c r="I198" s="44" t="s">
        <v>111</v>
      </c>
      <c r="J198" s="43" t="s">
        <v>114</v>
      </c>
      <c r="K198" s="46" t="s">
        <v>112</v>
      </c>
      <c r="L198" s="50" t="s">
        <v>62</v>
      </c>
      <c r="M198" s="50" t="s">
        <v>62</v>
      </c>
      <c r="N198" s="49" t="s">
        <v>68</v>
      </c>
      <c r="O198" s="50">
        <v>147</v>
      </c>
      <c r="P198" s="51">
        <v>5</v>
      </c>
      <c r="Q198" s="52" t="s">
        <v>70</v>
      </c>
      <c r="R198" s="51">
        <f t="shared" si="20"/>
        <v>735</v>
      </c>
      <c r="S198" s="53">
        <v>0</v>
      </c>
      <c r="T198" s="53">
        <f>P198*78</f>
        <v>390</v>
      </c>
      <c r="U198" s="53">
        <v>0</v>
      </c>
      <c r="V198" s="53">
        <v>0</v>
      </c>
      <c r="W198" s="53">
        <f>P198*16</f>
        <v>80</v>
      </c>
      <c r="X198" s="53">
        <v>0</v>
      </c>
      <c r="Y198" s="53">
        <f>P198*46</f>
        <v>230</v>
      </c>
      <c r="Z198" s="53">
        <v>0</v>
      </c>
      <c r="AA198" s="53">
        <v>0</v>
      </c>
      <c r="AB198" s="53">
        <v>0</v>
      </c>
      <c r="AC198" s="53">
        <f>P198*7</f>
        <v>35</v>
      </c>
      <c r="AD198" s="53">
        <v>0</v>
      </c>
    </row>
    <row r="199" spans="1:32" s="54" customFormat="1" ht="27.6" x14ac:dyDescent="0.25">
      <c r="A199" s="144" t="s">
        <v>840</v>
      </c>
      <c r="B199" s="159" t="s">
        <v>841</v>
      </c>
      <c r="C199" s="158" t="s">
        <v>59</v>
      </c>
      <c r="D199" s="41" t="s">
        <v>61</v>
      </c>
      <c r="E199" s="42" t="s">
        <v>65</v>
      </c>
      <c r="F199" s="41" t="s">
        <v>162</v>
      </c>
      <c r="G199" s="42" t="s">
        <v>163</v>
      </c>
      <c r="H199" s="43">
        <v>21601</v>
      </c>
      <c r="I199" s="44" t="s">
        <v>111</v>
      </c>
      <c r="J199" s="43" t="s">
        <v>114</v>
      </c>
      <c r="K199" s="46" t="s">
        <v>112</v>
      </c>
      <c r="L199" s="50" t="s">
        <v>62</v>
      </c>
      <c r="M199" s="50" t="s">
        <v>62</v>
      </c>
      <c r="N199" s="49" t="s">
        <v>69</v>
      </c>
      <c r="O199" s="50">
        <v>26</v>
      </c>
      <c r="P199" s="51">
        <v>400</v>
      </c>
      <c r="Q199" s="52" t="s">
        <v>70</v>
      </c>
      <c r="R199" s="51">
        <f t="shared" si="20"/>
        <v>10400</v>
      </c>
      <c r="S199" s="53">
        <v>0</v>
      </c>
      <c r="T199" s="53">
        <f>P199*7</f>
        <v>2800</v>
      </c>
      <c r="U199" s="53">
        <v>0</v>
      </c>
      <c r="V199" s="53">
        <v>0</v>
      </c>
      <c r="W199" s="53">
        <f>P199*2</f>
        <v>800</v>
      </c>
      <c r="X199" s="53">
        <v>0</v>
      </c>
      <c r="Y199" s="53">
        <f>P199*7</f>
        <v>2800</v>
      </c>
      <c r="Z199" s="53">
        <f>P199*4</f>
        <v>1600</v>
      </c>
      <c r="AA199" s="53">
        <v>0</v>
      </c>
      <c r="AB199" s="53">
        <v>0</v>
      </c>
      <c r="AC199" s="53">
        <f>P199*6</f>
        <v>2400</v>
      </c>
      <c r="AD199" s="53">
        <v>0</v>
      </c>
    </row>
    <row r="200" spans="1:32" s="54" customFormat="1" ht="27.6" x14ac:dyDescent="0.25">
      <c r="A200" s="144" t="s">
        <v>840</v>
      </c>
      <c r="B200" s="159" t="s">
        <v>841</v>
      </c>
      <c r="C200" s="158" t="s">
        <v>59</v>
      </c>
      <c r="D200" s="41" t="s">
        <v>61</v>
      </c>
      <c r="E200" s="42" t="s">
        <v>65</v>
      </c>
      <c r="F200" s="41" t="s">
        <v>162</v>
      </c>
      <c r="G200" s="42" t="s">
        <v>163</v>
      </c>
      <c r="H200" s="43">
        <v>21601</v>
      </c>
      <c r="I200" s="44" t="s">
        <v>111</v>
      </c>
      <c r="J200" s="43" t="s">
        <v>116</v>
      </c>
      <c r="K200" s="46" t="s">
        <v>113</v>
      </c>
      <c r="L200" s="50" t="s">
        <v>62</v>
      </c>
      <c r="M200" s="50" t="s">
        <v>62</v>
      </c>
      <c r="N200" s="49" t="s">
        <v>117</v>
      </c>
      <c r="O200" s="50">
        <v>14</v>
      </c>
      <c r="P200" s="51">
        <v>360</v>
      </c>
      <c r="Q200" s="52" t="s">
        <v>70</v>
      </c>
      <c r="R200" s="51">
        <f t="shared" si="20"/>
        <v>5040</v>
      </c>
      <c r="S200" s="53">
        <v>0</v>
      </c>
      <c r="T200" s="53">
        <f>6*P200</f>
        <v>2160</v>
      </c>
      <c r="U200" s="53">
        <v>0</v>
      </c>
      <c r="V200" s="53">
        <v>0</v>
      </c>
      <c r="W200" s="53">
        <f>P200*2</f>
        <v>720</v>
      </c>
      <c r="X200" s="53">
        <v>0</v>
      </c>
      <c r="Y200" s="53">
        <f>2*P200</f>
        <v>720</v>
      </c>
      <c r="Z200" s="53">
        <v>0</v>
      </c>
      <c r="AA200" s="53">
        <v>0</v>
      </c>
      <c r="AB200" s="53">
        <v>0</v>
      </c>
      <c r="AC200" s="53">
        <f>P200*4</f>
        <v>1440</v>
      </c>
      <c r="AD200" s="53">
        <v>0</v>
      </c>
    </row>
    <row r="201" spans="1:32" s="54" customFormat="1" ht="71.400000000000006" x14ac:dyDescent="0.25">
      <c r="A201" s="144" t="s">
        <v>840</v>
      </c>
      <c r="B201" s="159" t="s">
        <v>841</v>
      </c>
      <c r="C201" s="158" t="s">
        <v>59</v>
      </c>
      <c r="D201" s="41" t="s">
        <v>61</v>
      </c>
      <c r="E201" s="42" t="s">
        <v>60</v>
      </c>
      <c r="F201" s="41" t="s">
        <v>61</v>
      </c>
      <c r="G201" s="42" t="s">
        <v>71</v>
      </c>
      <c r="H201" s="43">
        <v>26102</v>
      </c>
      <c r="I201" s="44" t="s">
        <v>141</v>
      </c>
      <c r="J201" s="43" t="s">
        <v>184</v>
      </c>
      <c r="K201" s="46" t="s">
        <v>185</v>
      </c>
      <c r="L201" s="50" t="s">
        <v>299</v>
      </c>
      <c r="M201" s="50" t="s">
        <v>62</v>
      </c>
      <c r="N201" s="49" t="s">
        <v>68</v>
      </c>
      <c r="O201" s="50">
        <v>12</v>
      </c>
      <c r="P201" s="51">
        <v>874</v>
      </c>
      <c r="Q201" s="52" t="s">
        <v>70</v>
      </c>
      <c r="R201" s="51">
        <f>SUM(S201:AD201)</f>
        <v>9614</v>
      </c>
      <c r="S201" s="53">
        <v>874</v>
      </c>
      <c r="T201" s="53">
        <v>874</v>
      </c>
      <c r="U201" s="53">
        <v>874</v>
      </c>
      <c r="V201" s="53">
        <v>874</v>
      </c>
      <c r="W201" s="53">
        <v>0</v>
      </c>
      <c r="X201" s="53">
        <v>874</v>
      </c>
      <c r="Y201" s="53">
        <v>874</v>
      </c>
      <c r="Z201" s="53">
        <v>874</v>
      </c>
      <c r="AA201" s="53">
        <v>874</v>
      </c>
      <c r="AB201" s="53">
        <v>874</v>
      </c>
      <c r="AC201" s="53">
        <v>874</v>
      </c>
      <c r="AD201" s="53">
        <v>874</v>
      </c>
    </row>
    <row r="202" spans="1:32" s="54" customFormat="1" ht="24.75" customHeight="1" x14ac:dyDescent="0.25">
      <c r="A202" s="144" t="s">
        <v>840</v>
      </c>
      <c r="B202" s="159" t="s">
        <v>841</v>
      </c>
      <c r="C202" s="158" t="s">
        <v>59</v>
      </c>
      <c r="D202" s="41" t="s">
        <v>61</v>
      </c>
      <c r="E202" s="42" t="s">
        <v>65</v>
      </c>
      <c r="F202" s="41" t="s">
        <v>162</v>
      </c>
      <c r="G202" s="42" t="s">
        <v>163</v>
      </c>
      <c r="H202" s="43">
        <v>31401</v>
      </c>
      <c r="I202" s="44" t="s">
        <v>146</v>
      </c>
      <c r="J202" s="43" t="s">
        <v>66</v>
      </c>
      <c r="K202" s="46" t="s">
        <v>146</v>
      </c>
      <c r="L202" s="50" t="s">
        <v>62</v>
      </c>
      <c r="M202" s="50" t="s">
        <v>62</v>
      </c>
      <c r="N202" s="49" t="s">
        <v>67</v>
      </c>
      <c r="O202" s="50">
        <v>11</v>
      </c>
      <c r="P202" s="51">
        <v>874</v>
      </c>
      <c r="Q202" s="52" t="s">
        <v>70</v>
      </c>
      <c r="R202" s="51">
        <f>SUM(S202:AD202)</f>
        <v>7488</v>
      </c>
      <c r="S202" s="53">
        <v>624</v>
      </c>
      <c r="T202" s="53">
        <v>624</v>
      </c>
      <c r="U202" s="53">
        <v>624</v>
      </c>
      <c r="V202" s="53">
        <v>624</v>
      </c>
      <c r="W202" s="53">
        <v>624</v>
      </c>
      <c r="X202" s="53">
        <v>624</v>
      </c>
      <c r="Y202" s="53">
        <v>624</v>
      </c>
      <c r="Z202" s="53">
        <v>624</v>
      </c>
      <c r="AA202" s="53">
        <v>624</v>
      </c>
      <c r="AB202" s="53">
        <v>624</v>
      </c>
      <c r="AC202" s="53">
        <v>624</v>
      </c>
      <c r="AD202" s="53">
        <v>624</v>
      </c>
    </row>
    <row r="203" spans="1:32" s="54" customFormat="1" ht="29.25" customHeight="1" x14ac:dyDescent="0.25">
      <c r="A203" s="144" t="s">
        <v>840</v>
      </c>
      <c r="B203" s="159" t="s">
        <v>841</v>
      </c>
      <c r="C203" s="158" t="s">
        <v>59</v>
      </c>
      <c r="D203" s="41" t="s">
        <v>61</v>
      </c>
      <c r="E203" s="42" t="s">
        <v>65</v>
      </c>
      <c r="F203" s="41" t="s">
        <v>162</v>
      </c>
      <c r="G203" s="42" t="s">
        <v>163</v>
      </c>
      <c r="H203" s="43">
        <v>32201</v>
      </c>
      <c r="I203" s="44" t="s">
        <v>155</v>
      </c>
      <c r="J203" s="43" t="s">
        <v>66</v>
      </c>
      <c r="K203" s="46" t="s">
        <v>155</v>
      </c>
      <c r="L203" s="161" t="s">
        <v>198</v>
      </c>
      <c r="M203" s="50" t="s">
        <v>67</v>
      </c>
      <c r="N203" s="49" t="s">
        <v>67</v>
      </c>
      <c r="O203" s="50">
        <v>1</v>
      </c>
      <c r="P203" s="51">
        <v>50167</v>
      </c>
      <c r="Q203" s="52" t="s">
        <v>70</v>
      </c>
      <c r="R203" s="51">
        <f t="shared" si="20"/>
        <v>50167</v>
      </c>
      <c r="S203" s="53">
        <v>0</v>
      </c>
      <c r="T203" s="53">
        <v>50167</v>
      </c>
      <c r="U203" s="53">
        <v>0</v>
      </c>
      <c r="V203" s="53">
        <v>0</v>
      </c>
      <c r="W203" s="53">
        <v>0</v>
      </c>
      <c r="X203" s="53">
        <v>0</v>
      </c>
      <c r="Y203" s="53">
        <v>0</v>
      </c>
      <c r="Z203" s="53">
        <v>0</v>
      </c>
      <c r="AA203" s="53">
        <v>0</v>
      </c>
      <c r="AB203" s="53">
        <v>0</v>
      </c>
      <c r="AC203" s="53">
        <v>0</v>
      </c>
      <c r="AD203" s="53">
        <v>0</v>
      </c>
    </row>
    <row r="204" spans="1:32" s="54" customFormat="1" ht="29.25" customHeight="1" x14ac:dyDescent="0.25">
      <c r="A204" s="144" t="s">
        <v>840</v>
      </c>
      <c r="B204" s="159" t="s">
        <v>841</v>
      </c>
      <c r="C204" s="158" t="s">
        <v>59</v>
      </c>
      <c r="D204" s="41" t="s">
        <v>61</v>
      </c>
      <c r="E204" s="42" t="s">
        <v>65</v>
      </c>
      <c r="F204" s="41" t="s">
        <v>162</v>
      </c>
      <c r="G204" s="42" t="s">
        <v>163</v>
      </c>
      <c r="H204" s="43">
        <v>32201</v>
      </c>
      <c r="I204" s="44" t="s">
        <v>155</v>
      </c>
      <c r="J204" s="43" t="s">
        <v>66</v>
      </c>
      <c r="K204" s="46" t="s">
        <v>155</v>
      </c>
      <c r="L204" s="161" t="s">
        <v>198</v>
      </c>
      <c r="M204" s="50" t="s">
        <v>67</v>
      </c>
      <c r="N204" s="49" t="s">
        <v>67</v>
      </c>
      <c r="O204" s="50">
        <v>11</v>
      </c>
      <c r="P204" s="51">
        <v>50165</v>
      </c>
      <c r="Q204" s="52" t="s">
        <v>70</v>
      </c>
      <c r="R204" s="51">
        <f t="shared" si="20"/>
        <v>551815</v>
      </c>
      <c r="S204" s="53">
        <v>0</v>
      </c>
      <c r="T204" s="53"/>
      <c r="U204" s="53">
        <v>50165</v>
      </c>
      <c r="V204" s="53">
        <v>50165</v>
      </c>
      <c r="W204" s="53">
        <v>50165</v>
      </c>
      <c r="X204" s="53">
        <v>50165</v>
      </c>
      <c r="Y204" s="53">
        <v>50165</v>
      </c>
      <c r="Z204" s="53">
        <v>50165</v>
      </c>
      <c r="AA204" s="53">
        <v>50165</v>
      </c>
      <c r="AB204" s="53">
        <v>50165</v>
      </c>
      <c r="AC204" s="53">
        <v>50165</v>
      </c>
      <c r="AD204" s="53">
        <v>100330</v>
      </c>
    </row>
    <row r="205" spans="1:32" s="54" customFormat="1" ht="27.6" x14ac:dyDescent="0.25">
      <c r="A205" s="144" t="s">
        <v>840</v>
      </c>
      <c r="B205" s="159" t="s">
        <v>841</v>
      </c>
      <c r="C205" s="158" t="s">
        <v>59</v>
      </c>
      <c r="D205" s="41" t="s">
        <v>61</v>
      </c>
      <c r="E205" s="42" t="s">
        <v>65</v>
      </c>
      <c r="F205" s="41" t="s">
        <v>162</v>
      </c>
      <c r="G205" s="42" t="s">
        <v>163</v>
      </c>
      <c r="H205" s="43">
        <v>35801</v>
      </c>
      <c r="I205" s="44" t="s">
        <v>156</v>
      </c>
      <c r="J205" s="43" t="s">
        <v>66</v>
      </c>
      <c r="K205" s="46" t="s">
        <v>156</v>
      </c>
      <c r="L205" s="50" t="s">
        <v>193</v>
      </c>
      <c r="M205" s="50" t="s">
        <v>67</v>
      </c>
      <c r="N205" s="49" t="s">
        <v>67</v>
      </c>
      <c r="O205" s="50">
        <v>12</v>
      </c>
      <c r="P205" s="51">
        <v>10136</v>
      </c>
      <c r="Q205" s="52" t="s">
        <v>148</v>
      </c>
      <c r="R205" s="51">
        <f t="shared" si="20"/>
        <v>121632</v>
      </c>
      <c r="S205" s="53">
        <v>0</v>
      </c>
      <c r="T205" s="53">
        <v>10136</v>
      </c>
      <c r="U205" s="53">
        <v>10136</v>
      </c>
      <c r="V205" s="53">
        <v>10136</v>
      </c>
      <c r="W205" s="53">
        <v>10136</v>
      </c>
      <c r="X205" s="53">
        <v>10136</v>
      </c>
      <c r="Y205" s="53">
        <v>10136</v>
      </c>
      <c r="Z205" s="53">
        <v>10136</v>
      </c>
      <c r="AA205" s="53">
        <v>10136</v>
      </c>
      <c r="AB205" s="53">
        <v>10136</v>
      </c>
      <c r="AC205" s="53">
        <v>10136</v>
      </c>
      <c r="AD205" s="53">
        <v>20272</v>
      </c>
    </row>
    <row r="206" spans="1:32" s="54" customFormat="1" ht="27.6" x14ac:dyDescent="0.25">
      <c r="A206" s="144" t="s">
        <v>840</v>
      </c>
      <c r="B206" s="159" t="s">
        <v>841</v>
      </c>
      <c r="C206" s="158" t="s">
        <v>59</v>
      </c>
      <c r="D206" s="41" t="s">
        <v>61</v>
      </c>
      <c r="E206" s="42" t="s">
        <v>65</v>
      </c>
      <c r="F206" s="41" t="s">
        <v>162</v>
      </c>
      <c r="G206" s="42" t="s">
        <v>163</v>
      </c>
      <c r="H206" s="43">
        <v>35901</v>
      </c>
      <c r="I206" s="44" t="s">
        <v>177</v>
      </c>
      <c r="J206" s="43" t="s">
        <v>66</v>
      </c>
      <c r="K206" s="46" t="s">
        <v>177</v>
      </c>
      <c r="L206" s="162" t="s">
        <v>62</v>
      </c>
      <c r="M206" s="50" t="s">
        <v>67</v>
      </c>
      <c r="N206" s="49" t="s">
        <v>67</v>
      </c>
      <c r="O206" s="50">
        <v>2</v>
      </c>
      <c r="P206" s="51">
        <v>2870</v>
      </c>
      <c r="Q206" s="52" t="s">
        <v>70</v>
      </c>
      <c r="R206" s="51">
        <f t="shared" si="20"/>
        <v>5740</v>
      </c>
      <c r="S206" s="53">
        <v>0</v>
      </c>
      <c r="T206" s="53">
        <v>2870</v>
      </c>
      <c r="U206" s="53">
        <v>0</v>
      </c>
      <c r="V206" s="53">
        <v>0</v>
      </c>
      <c r="W206" s="53">
        <v>0</v>
      </c>
      <c r="X206" s="53">
        <v>0</v>
      </c>
      <c r="Y206" s="53">
        <v>0</v>
      </c>
      <c r="Z206" s="53">
        <v>2870</v>
      </c>
      <c r="AA206" s="53">
        <v>0</v>
      </c>
      <c r="AB206" s="53">
        <v>0</v>
      </c>
      <c r="AC206" s="53">
        <v>0</v>
      </c>
      <c r="AD206" s="53">
        <v>0</v>
      </c>
    </row>
    <row r="207" spans="1:32" s="66" customFormat="1" ht="15" customHeight="1" x14ac:dyDescent="0.3">
      <c r="A207" s="144" t="s">
        <v>840</v>
      </c>
      <c r="B207" s="159" t="s">
        <v>841</v>
      </c>
      <c r="C207" s="58" t="s">
        <v>204</v>
      </c>
      <c r="D207" s="59" t="s">
        <v>61</v>
      </c>
      <c r="E207" s="58" t="s">
        <v>60</v>
      </c>
      <c r="F207" s="59" t="s">
        <v>61</v>
      </c>
      <c r="G207" s="58" t="s">
        <v>63</v>
      </c>
      <c r="H207" s="147">
        <v>32201</v>
      </c>
      <c r="I207" s="60" t="s">
        <v>155</v>
      </c>
      <c r="J207" s="61" t="s">
        <v>67</v>
      </c>
      <c r="K207" s="58" t="s">
        <v>205</v>
      </c>
      <c r="L207" s="62" t="s">
        <v>206</v>
      </c>
      <c r="M207" s="61" t="s">
        <v>207</v>
      </c>
      <c r="N207" s="61" t="s">
        <v>67</v>
      </c>
      <c r="O207" s="61">
        <v>12</v>
      </c>
      <c r="P207" s="63">
        <v>38810.83</v>
      </c>
      <c r="Q207" s="58" t="s">
        <v>70</v>
      </c>
      <c r="R207" s="64">
        <f>SUBTOTAL(9,S207:AD207)</f>
        <v>465730</v>
      </c>
      <c r="S207" s="64">
        <v>0</v>
      </c>
      <c r="T207" s="64">
        <v>38810</v>
      </c>
      <c r="U207" s="64">
        <v>38810</v>
      </c>
      <c r="V207" s="64">
        <v>38810</v>
      </c>
      <c r="W207" s="64">
        <v>38810</v>
      </c>
      <c r="X207" s="64">
        <v>38810</v>
      </c>
      <c r="Y207" s="64">
        <v>38810</v>
      </c>
      <c r="Z207" s="64">
        <v>38810</v>
      </c>
      <c r="AA207" s="64">
        <v>38810</v>
      </c>
      <c r="AB207" s="64">
        <v>38810</v>
      </c>
      <c r="AC207" s="64">
        <v>38810</v>
      </c>
      <c r="AD207" s="64">
        <v>77630</v>
      </c>
      <c r="AE207" s="65"/>
      <c r="AF207" s="65"/>
    </row>
    <row r="208" spans="1:32" s="66" customFormat="1" ht="15" customHeight="1" x14ac:dyDescent="0.3">
      <c r="A208" s="144" t="s">
        <v>840</v>
      </c>
      <c r="B208" s="159" t="s">
        <v>841</v>
      </c>
      <c r="C208" s="58" t="s">
        <v>204</v>
      </c>
      <c r="D208" s="59" t="s">
        <v>61</v>
      </c>
      <c r="E208" s="58" t="s">
        <v>65</v>
      </c>
      <c r="F208" s="59" t="s">
        <v>162</v>
      </c>
      <c r="G208" s="58" t="s">
        <v>63</v>
      </c>
      <c r="H208" s="147">
        <v>32201</v>
      </c>
      <c r="I208" s="60" t="s">
        <v>155</v>
      </c>
      <c r="J208" s="61" t="s">
        <v>67</v>
      </c>
      <c r="K208" s="58" t="s">
        <v>208</v>
      </c>
      <c r="L208" s="62" t="s">
        <v>209</v>
      </c>
      <c r="M208" s="61" t="s">
        <v>207</v>
      </c>
      <c r="N208" s="61" t="s">
        <v>67</v>
      </c>
      <c r="O208" s="61">
        <v>12</v>
      </c>
      <c r="P208" s="63">
        <v>55073.17</v>
      </c>
      <c r="Q208" s="58" t="s">
        <v>70</v>
      </c>
      <c r="R208" s="64">
        <f>SUBTOTAL(9,S208:AD208)</f>
        <v>660878</v>
      </c>
      <c r="S208" s="64">
        <v>0</v>
      </c>
      <c r="T208" s="64">
        <v>55073</v>
      </c>
      <c r="U208" s="64">
        <v>55073</v>
      </c>
      <c r="V208" s="64">
        <v>55073</v>
      </c>
      <c r="W208" s="64">
        <v>55073</v>
      </c>
      <c r="X208" s="64">
        <v>55073</v>
      </c>
      <c r="Y208" s="64">
        <v>55073</v>
      </c>
      <c r="Z208" s="64">
        <v>55073</v>
      </c>
      <c r="AA208" s="64">
        <v>55073</v>
      </c>
      <c r="AB208" s="64">
        <v>55073</v>
      </c>
      <c r="AC208" s="64">
        <v>55073</v>
      </c>
      <c r="AD208" s="64">
        <v>110148</v>
      </c>
      <c r="AE208" s="65"/>
      <c r="AF208" s="65"/>
    </row>
    <row r="209" spans="1:32" s="66" customFormat="1" ht="15" customHeight="1" x14ac:dyDescent="0.3">
      <c r="A209" s="144" t="s">
        <v>840</v>
      </c>
      <c r="B209" s="159" t="s">
        <v>841</v>
      </c>
      <c r="C209" s="58" t="s">
        <v>204</v>
      </c>
      <c r="D209" s="59" t="s">
        <v>61</v>
      </c>
      <c r="E209" s="58" t="s">
        <v>60</v>
      </c>
      <c r="F209" s="59" t="s">
        <v>61</v>
      </c>
      <c r="G209" s="58" t="s">
        <v>63</v>
      </c>
      <c r="H209" s="100">
        <v>33801</v>
      </c>
      <c r="I209" s="58" t="s">
        <v>158</v>
      </c>
      <c r="J209" s="61" t="s">
        <v>67</v>
      </c>
      <c r="K209" s="58" t="s">
        <v>210</v>
      </c>
      <c r="L209" s="62" t="s">
        <v>194</v>
      </c>
      <c r="M209" s="61" t="s">
        <v>207</v>
      </c>
      <c r="N209" s="61" t="s">
        <v>67</v>
      </c>
      <c r="O209" s="61">
        <v>12</v>
      </c>
      <c r="P209" s="63">
        <v>32573</v>
      </c>
      <c r="Q209" s="58" t="s">
        <v>70</v>
      </c>
      <c r="R209" s="64">
        <f t="shared" ref="R209:R260" si="25">SUBTOTAL(9,S209:AD209)</f>
        <v>390876</v>
      </c>
      <c r="S209" s="64">
        <v>0</v>
      </c>
      <c r="T209" s="64">
        <v>32573</v>
      </c>
      <c r="U209" s="64">
        <v>32573</v>
      </c>
      <c r="V209" s="64">
        <v>32573</v>
      </c>
      <c r="W209" s="64">
        <v>32573</v>
      </c>
      <c r="X209" s="64">
        <v>32573</v>
      </c>
      <c r="Y209" s="64">
        <v>32573</v>
      </c>
      <c r="Z209" s="64">
        <v>32573</v>
      </c>
      <c r="AA209" s="64">
        <v>32573</v>
      </c>
      <c r="AB209" s="64">
        <v>32573</v>
      </c>
      <c r="AC209" s="64">
        <v>32573</v>
      </c>
      <c r="AD209" s="64">
        <v>65146</v>
      </c>
      <c r="AE209" s="65"/>
      <c r="AF209" s="65"/>
    </row>
    <row r="210" spans="1:32" s="66" customFormat="1" ht="15" customHeight="1" x14ac:dyDescent="0.3">
      <c r="A210" s="144" t="s">
        <v>840</v>
      </c>
      <c r="B210" s="159" t="s">
        <v>841</v>
      </c>
      <c r="C210" s="58" t="s">
        <v>204</v>
      </c>
      <c r="D210" s="59" t="s">
        <v>61</v>
      </c>
      <c r="E210" s="58" t="s">
        <v>60</v>
      </c>
      <c r="F210" s="59" t="s">
        <v>61</v>
      </c>
      <c r="G210" s="58" t="s">
        <v>63</v>
      </c>
      <c r="H210" s="100">
        <v>35801</v>
      </c>
      <c r="I210" s="58" t="s">
        <v>211</v>
      </c>
      <c r="J210" s="61" t="s">
        <v>67</v>
      </c>
      <c r="K210" s="58" t="s">
        <v>212</v>
      </c>
      <c r="L210" s="67" t="s">
        <v>213</v>
      </c>
      <c r="M210" s="61" t="s">
        <v>207</v>
      </c>
      <c r="N210" s="61" t="s">
        <v>67</v>
      </c>
      <c r="O210" s="61">
        <v>12</v>
      </c>
      <c r="P210" s="63">
        <v>40545</v>
      </c>
      <c r="Q210" s="58" t="s">
        <v>70</v>
      </c>
      <c r="R210" s="64">
        <f t="shared" si="25"/>
        <v>486540</v>
      </c>
      <c r="S210" s="64">
        <v>0</v>
      </c>
      <c r="T210" s="64">
        <v>40545</v>
      </c>
      <c r="U210" s="64">
        <v>40545</v>
      </c>
      <c r="V210" s="64">
        <v>40545</v>
      </c>
      <c r="W210" s="64">
        <v>40545</v>
      </c>
      <c r="X210" s="64">
        <v>40545</v>
      </c>
      <c r="Y210" s="64">
        <v>40545</v>
      </c>
      <c r="Z210" s="64">
        <v>40545</v>
      </c>
      <c r="AA210" s="64">
        <v>40545</v>
      </c>
      <c r="AB210" s="64">
        <v>40545</v>
      </c>
      <c r="AC210" s="64">
        <v>40545</v>
      </c>
      <c r="AD210" s="64">
        <v>81090</v>
      </c>
      <c r="AE210" s="65"/>
      <c r="AF210" s="65"/>
    </row>
    <row r="211" spans="1:32" s="66" customFormat="1" ht="15" customHeight="1" x14ac:dyDescent="0.3">
      <c r="A211" s="144" t="s">
        <v>840</v>
      </c>
      <c r="B211" s="159" t="s">
        <v>841</v>
      </c>
      <c r="C211" s="58" t="s">
        <v>204</v>
      </c>
      <c r="D211" s="59" t="s">
        <v>61</v>
      </c>
      <c r="E211" s="58" t="s">
        <v>60</v>
      </c>
      <c r="F211" s="59" t="s">
        <v>61</v>
      </c>
      <c r="G211" s="58" t="s">
        <v>63</v>
      </c>
      <c r="H211" s="100">
        <v>35101</v>
      </c>
      <c r="I211" s="58" t="s">
        <v>214</v>
      </c>
      <c r="J211" s="61" t="s">
        <v>67</v>
      </c>
      <c r="K211" s="58" t="s">
        <v>215</v>
      </c>
      <c r="L211" s="61" t="s">
        <v>202</v>
      </c>
      <c r="M211" s="61" t="s">
        <v>202</v>
      </c>
      <c r="N211" s="61" t="s">
        <v>67</v>
      </c>
      <c r="O211" s="61">
        <v>9</v>
      </c>
      <c r="P211" s="63">
        <v>2080</v>
      </c>
      <c r="Q211" s="58" t="s">
        <v>70</v>
      </c>
      <c r="R211" s="64">
        <f t="shared" si="25"/>
        <v>18720</v>
      </c>
      <c r="S211" s="64">
        <v>0</v>
      </c>
      <c r="T211" s="64">
        <v>2080</v>
      </c>
      <c r="U211" s="64">
        <v>2080</v>
      </c>
      <c r="V211" s="64">
        <v>2080</v>
      </c>
      <c r="W211" s="64">
        <v>2080</v>
      </c>
      <c r="X211" s="64">
        <v>2080</v>
      </c>
      <c r="Y211" s="64">
        <v>2080</v>
      </c>
      <c r="Z211" s="64">
        <v>2080</v>
      </c>
      <c r="AA211" s="64">
        <v>2080</v>
      </c>
      <c r="AB211" s="64">
        <v>2080</v>
      </c>
      <c r="AC211" s="64">
        <v>0</v>
      </c>
      <c r="AD211" s="64">
        <v>0</v>
      </c>
      <c r="AE211" s="65"/>
      <c r="AF211" s="65"/>
    </row>
    <row r="212" spans="1:32" s="66" customFormat="1" ht="15" customHeight="1" x14ac:dyDescent="0.3">
      <c r="A212" s="144" t="s">
        <v>840</v>
      </c>
      <c r="B212" s="159" t="s">
        <v>841</v>
      </c>
      <c r="C212" s="58" t="s">
        <v>204</v>
      </c>
      <c r="D212" s="59" t="s">
        <v>61</v>
      </c>
      <c r="E212" s="58" t="s">
        <v>60</v>
      </c>
      <c r="F212" s="59" t="s">
        <v>61</v>
      </c>
      <c r="G212" s="58" t="s">
        <v>71</v>
      </c>
      <c r="H212" s="100">
        <v>31401</v>
      </c>
      <c r="I212" s="58" t="s">
        <v>216</v>
      </c>
      <c r="J212" s="61" t="s">
        <v>67</v>
      </c>
      <c r="K212" s="58" t="s">
        <v>146</v>
      </c>
      <c r="L212" s="61" t="s">
        <v>202</v>
      </c>
      <c r="M212" s="61" t="s">
        <v>202</v>
      </c>
      <c r="N212" s="61" t="s">
        <v>67</v>
      </c>
      <c r="O212" s="61">
        <v>12</v>
      </c>
      <c r="P212" s="63">
        <v>1250</v>
      </c>
      <c r="Q212" s="58" t="s">
        <v>70</v>
      </c>
      <c r="R212" s="64">
        <f t="shared" si="25"/>
        <v>15000</v>
      </c>
      <c r="S212" s="64">
        <v>0</v>
      </c>
      <c r="T212" s="64">
        <v>1400</v>
      </c>
      <c r="U212" s="64">
        <v>1400</v>
      </c>
      <c r="V212" s="64">
        <v>1400</v>
      </c>
      <c r="W212" s="64">
        <v>1400</v>
      </c>
      <c r="X212" s="64">
        <v>1400</v>
      </c>
      <c r="Y212" s="64">
        <v>1400</v>
      </c>
      <c r="Z212" s="64">
        <v>1400</v>
      </c>
      <c r="AA212" s="64">
        <v>1400</v>
      </c>
      <c r="AB212" s="64">
        <v>1400</v>
      </c>
      <c r="AC212" s="64">
        <v>1400</v>
      </c>
      <c r="AD212" s="64">
        <v>1000</v>
      </c>
      <c r="AE212" s="65"/>
      <c r="AF212" s="65"/>
    </row>
    <row r="213" spans="1:32" s="66" customFormat="1" ht="15" customHeight="1" x14ac:dyDescent="0.3">
      <c r="A213" s="144" t="s">
        <v>840</v>
      </c>
      <c r="B213" s="159" t="s">
        <v>841</v>
      </c>
      <c r="C213" s="58" t="s">
        <v>204</v>
      </c>
      <c r="D213" s="59" t="s">
        <v>61</v>
      </c>
      <c r="E213" s="58" t="s">
        <v>60</v>
      </c>
      <c r="F213" s="59" t="s">
        <v>61</v>
      </c>
      <c r="G213" s="58" t="s">
        <v>71</v>
      </c>
      <c r="H213" s="100">
        <v>21101</v>
      </c>
      <c r="I213" s="58" t="s">
        <v>99</v>
      </c>
      <c r="J213" s="58" t="s">
        <v>217</v>
      </c>
      <c r="K213" s="58" t="s">
        <v>218</v>
      </c>
      <c r="L213" s="61" t="s">
        <v>202</v>
      </c>
      <c r="M213" s="61" t="s">
        <v>202</v>
      </c>
      <c r="N213" s="61" t="s">
        <v>68</v>
      </c>
      <c r="O213" s="61">
        <v>30</v>
      </c>
      <c r="P213" s="63">
        <v>5</v>
      </c>
      <c r="Q213" s="58" t="s">
        <v>70</v>
      </c>
      <c r="R213" s="64">
        <f t="shared" si="25"/>
        <v>150</v>
      </c>
      <c r="S213" s="64">
        <v>25</v>
      </c>
      <c r="T213" s="64">
        <v>0</v>
      </c>
      <c r="U213" s="64">
        <v>30</v>
      </c>
      <c r="V213" s="64">
        <v>30</v>
      </c>
      <c r="W213" s="64">
        <v>35</v>
      </c>
      <c r="X213" s="64">
        <v>0</v>
      </c>
      <c r="Y213" s="64">
        <v>0</v>
      </c>
      <c r="Z213" s="64">
        <v>0</v>
      </c>
      <c r="AA213" s="64">
        <v>0</v>
      </c>
      <c r="AB213" s="64">
        <v>30</v>
      </c>
      <c r="AC213" s="64">
        <v>0</v>
      </c>
      <c r="AD213" s="64">
        <v>0</v>
      </c>
    </row>
    <row r="214" spans="1:32" s="66" customFormat="1" ht="15" customHeight="1" x14ac:dyDescent="0.3">
      <c r="A214" s="144" t="s">
        <v>840</v>
      </c>
      <c r="B214" s="159" t="s">
        <v>841</v>
      </c>
      <c r="C214" s="58" t="s">
        <v>204</v>
      </c>
      <c r="D214" s="59" t="s">
        <v>61</v>
      </c>
      <c r="E214" s="58" t="s">
        <v>60</v>
      </c>
      <c r="F214" s="59" t="s">
        <v>61</v>
      </c>
      <c r="G214" s="58" t="s">
        <v>71</v>
      </c>
      <c r="H214" s="100">
        <v>21101</v>
      </c>
      <c r="I214" s="58" t="s">
        <v>99</v>
      </c>
      <c r="J214" s="58" t="s">
        <v>219</v>
      </c>
      <c r="K214" s="58" t="s">
        <v>220</v>
      </c>
      <c r="L214" s="61" t="s">
        <v>202</v>
      </c>
      <c r="M214" s="61" t="s">
        <v>202</v>
      </c>
      <c r="N214" s="61" t="s">
        <v>117</v>
      </c>
      <c r="O214" s="61">
        <v>3</v>
      </c>
      <c r="P214" s="63">
        <v>135</v>
      </c>
      <c r="Q214" s="58" t="s">
        <v>70</v>
      </c>
      <c r="R214" s="64">
        <f t="shared" si="25"/>
        <v>405</v>
      </c>
      <c r="S214" s="64">
        <v>270</v>
      </c>
      <c r="T214" s="64">
        <v>0</v>
      </c>
      <c r="U214" s="64">
        <v>0</v>
      </c>
      <c r="V214" s="64">
        <v>0</v>
      </c>
      <c r="W214" s="64">
        <v>0</v>
      </c>
      <c r="X214" s="64">
        <v>135</v>
      </c>
      <c r="Y214" s="64">
        <v>0</v>
      </c>
      <c r="Z214" s="64">
        <v>0</v>
      </c>
      <c r="AA214" s="64">
        <v>0</v>
      </c>
      <c r="AB214" s="64">
        <v>0</v>
      </c>
      <c r="AC214" s="64">
        <v>0</v>
      </c>
      <c r="AD214" s="64">
        <v>0</v>
      </c>
    </row>
    <row r="215" spans="1:32" s="66" customFormat="1" ht="15" customHeight="1" x14ac:dyDescent="0.3">
      <c r="A215" s="144" t="s">
        <v>840</v>
      </c>
      <c r="B215" s="159" t="s">
        <v>841</v>
      </c>
      <c r="C215" s="58" t="s">
        <v>204</v>
      </c>
      <c r="D215" s="59" t="s">
        <v>61</v>
      </c>
      <c r="E215" s="58" t="s">
        <v>60</v>
      </c>
      <c r="F215" s="59" t="s">
        <v>61</v>
      </c>
      <c r="G215" s="58" t="s">
        <v>71</v>
      </c>
      <c r="H215" s="100">
        <v>21101</v>
      </c>
      <c r="I215" s="58" t="s">
        <v>99</v>
      </c>
      <c r="J215" s="58" t="s">
        <v>221</v>
      </c>
      <c r="K215" s="58" t="s">
        <v>222</v>
      </c>
      <c r="L215" s="61" t="s">
        <v>202</v>
      </c>
      <c r="M215" s="61" t="s">
        <v>202</v>
      </c>
      <c r="N215" s="61" t="s">
        <v>117</v>
      </c>
      <c r="O215" s="61">
        <v>23</v>
      </c>
      <c r="P215" s="63">
        <v>65</v>
      </c>
      <c r="Q215" s="58" t="s">
        <v>70</v>
      </c>
      <c r="R215" s="64">
        <f t="shared" si="25"/>
        <v>1495</v>
      </c>
      <c r="S215" s="64">
        <v>195</v>
      </c>
      <c r="T215" s="64">
        <v>0</v>
      </c>
      <c r="U215" s="64">
        <v>325</v>
      </c>
      <c r="V215" s="64">
        <v>0</v>
      </c>
      <c r="W215" s="64">
        <v>0</v>
      </c>
      <c r="X215" s="64">
        <v>325</v>
      </c>
      <c r="Y215" s="64">
        <v>0</v>
      </c>
      <c r="Z215" s="64">
        <v>325</v>
      </c>
      <c r="AA215" s="64">
        <v>0</v>
      </c>
      <c r="AB215" s="64">
        <v>325</v>
      </c>
      <c r="AC215" s="64">
        <v>0</v>
      </c>
      <c r="AD215" s="64">
        <v>0</v>
      </c>
    </row>
    <row r="216" spans="1:32" s="66" customFormat="1" ht="15" customHeight="1" x14ac:dyDescent="0.3">
      <c r="A216" s="144" t="s">
        <v>840</v>
      </c>
      <c r="B216" s="159" t="s">
        <v>841</v>
      </c>
      <c r="C216" s="58" t="s">
        <v>204</v>
      </c>
      <c r="D216" s="59" t="s">
        <v>61</v>
      </c>
      <c r="E216" s="58" t="s">
        <v>60</v>
      </c>
      <c r="F216" s="59" t="s">
        <v>61</v>
      </c>
      <c r="G216" s="58" t="s">
        <v>71</v>
      </c>
      <c r="H216" s="100">
        <v>21101</v>
      </c>
      <c r="I216" s="58" t="s">
        <v>99</v>
      </c>
      <c r="J216" s="58" t="s">
        <v>223</v>
      </c>
      <c r="K216" s="58" t="s">
        <v>224</v>
      </c>
      <c r="L216" s="61" t="s">
        <v>202</v>
      </c>
      <c r="M216" s="61" t="s">
        <v>202</v>
      </c>
      <c r="N216" s="61" t="s">
        <v>68</v>
      </c>
      <c r="O216" s="61">
        <v>15</v>
      </c>
      <c r="P216" s="63">
        <v>12</v>
      </c>
      <c r="Q216" s="58" t="s">
        <v>70</v>
      </c>
      <c r="R216" s="64">
        <f t="shared" si="25"/>
        <v>180</v>
      </c>
      <c r="S216" s="64">
        <v>0</v>
      </c>
      <c r="T216" s="64">
        <v>60</v>
      </c>
      <c r="U216" s="64">
        <v>0</v>
      </c>
      <c r="V216" s="64">
        <v>0</v>
      </c>
      <c r="W216" s="64">
        <v>0</v>
      </c>
      <c r="X216" s="64">
        <v>60</v>
      </c>
      <c r="Y216" s="64">
        <v>0</v>
      </c>
      <c r="Z216" s="64">
        <v>0</v>
      </c>
      <c r="AA216" s="64">
        <v>0</v>
      </c>
      <c r="AB216" s="64">
        <v>0</v>
      </c>
      <c r="AC216" s="64">
        <v>60</v>
      </c>
      <c r="AD216" s="64">
        <v>0</v>
      </c>
    </row>
    <row r="217" spans="1:32" s="66" customFormat="1" ht="15" customHeight="1" x14ac:dyDescent="0.3">
      <c r="A217" s="144" t="s">
        <v>840</v>
      </c>
      <c r="B217" s="159" t="s">
        <v>841</v>
      </c>
      <c r="C217" s="58" t="s">
        <v>204</v>
      </c>
      <c r="D217" s="59" t="s">
        <v>61</v>
      </c>
      <c r="E217" s="58" t="s">
        <v>60</v>
      </c>
      <c r="F217" s="59" t="s">
        <v>61</v>
      </c>
      <c r="G217" s="58" t="s">
        <v>71</v>
      </c>
      <c r="H217" s="100">
        <v>21101</v>
      </c>
      <c r="I217" s="58" t="s">
        <v>99</v>
      </c>
      <c r="J217" s="58" t="s">
        <v>225</v>
      </c>
      <c r="K217" s="58" t="s">
        <v>226</v>
      </c>
      <c r="L217" s="61" t="s">
        <v>202</v>
      </c>
      <c r="M217" s="61" t="s">
        <v>202</v>
      </c>
      <c r="N217" s="61" t="s">
        <v>68</v>
      </c>
      <c r="O217" s="61">
        <v>15</v>
      </c>
      <c r="P217" s="63">
        <v>12</v>
      </c>
      <c r="Q217" s="58" t="s">
        <v>70</v>
      </c>
      <c r="R217" s="64">
        <f t="shared" si="25"/>
        <v>180</v>
      </c>
      <c r="S217" s="64">
        <v>0</v>
      </c>
      <c r="T217" s="64">
        <v>60</v>
      </c>
      <c r="U217" s="64">
        <v>0</v>
      </c>
      <c r="V217" s="64">
        <v>0</v>
      </c>
      <c r="W217" s="64">
        <v>0</v>
      </c>
      <c r="X217" s="64">
        <v>60</v>
      </c>
      <c r="Y217" s="64">
        <v>0</v>
      </c>
      <c r="Z217" s="64">
        <v>0</v>
      </c>
      <c r="AA217" s="64">
        <v>0</v>
      </c>
      <c r="AB217" s="64">
        <v>0</v>
      </c>
      <c r="AC217" s="64">
        <v>60</v>
      </c>
      <c r="AD217" s="64">
        <v>0</v>
      </c>
    </row>
    <row r="218" spans="1:32" s="66" customFormat="1" ht="15" customHeight="1" x14ac:dyDescent="0.3">
      <c r="A218" s="144" t="s">
        <v>840</v>
      </c>
      <c r="B218" s="159" t="s">
        <v>841</v>
      </c>
      <c r="C218" s="58" t="s">
        <v>204</v>
      </c>
      <c r="D218" s="59" t="s">
        <v>61</v>
      </c>
      <c r="E218" s="58" t="s">
        <v>60</v>
      </c>
      <c r="F218" s="59" t="s">
        <v>61</v>
      </c>
      <c r="G218" s="58" t="s">
        <v>71</v>
      </c>
      <c r="H218" s="100">
        <v>21101</v>
      </c>
      <c r="I218" s="58" t="s">
        <v>99</v>
      </c>
      <c r="J218" s="58" t="s">
        <v>227</v>
      </c>
      <c r="K218" s="58" t="s">
        <v>228</v>
      </c>
      <c r="L218" s="61" t="s">
        <v>202</v>
      </c>
      <c r="M218" s="61" t="s">
        <v>202</v>
      </c>
      <c r="N218" s="61" t="s">
        <v>68</v>
      </c>
      <c r="O218" s="61">
        <v>15</v>
      </c>
      <c r="P218" s="63">
        <v>12</v>
      </c>
      <c r="Q218" s="58" t="s">
        <v>70</v>
      </c>
      <c r="R218" s="64">
        <f t="shared" si="25"/>
        <v>180</v>
      </c>
      <c r="S218" s="64">
        <v>0</v>
      </c>
      <c r="T218" s="64">
        <v>60</v>
      </c>
      <c r="U218" s="64">
        <v>0</v>
      </c>
      <c r="V218" s="64">
        <v>0</v>
      </c>
      <c r="W218" s="64">
        <v>0</v>
      </c>
      <c r="X218" s="64">
        <v>60</v>
      </c>
      <c r="Y218" s="64">
        <v>0</v>
      </c>
      <c r="Z218" s="64">
        <v>0</v>
      </c>
      <c r="AA218" s="64">
        <v>0</v>
      </c>
      <c r="AB218" s="64">
        <v>0</v>
      </c>
      <c r="AC218" s="64">
        <v>60</v>
      </c>
      <c r="AD218" s="64">
        <v>0</v>
      </c>
    </row>
    <row r="219" spans="1:32" s="66" customFormat="1" ht="15" customHeight="1" x14ac:dyDescent="0.3">
      <c r="A219" s="144" t="s">
        <v>840</v>
      </c>
      <c r="B219" s="159" t="s">
        <v>841</v>
      </c>
      <c r="C219" s="58" t="s">
        <v>204</v>
      </c>
      <c r="D219" s="59" t="s">
        <v>61</v>
      </c>
      <c r="E219" s="58" t="s">
        <v>60</v>
      </c>
      <c r="F219" s="59" t="s">
        <v>61</v>
      </c>
      <c r="G219" s="58" t="s">
        <v>71</v>
      </c>
      <c r="H219" s="100">
        <v>21101</v>
      </c>
      <c r="I219" s="58" t="s">
        <v>99</v>
      </c>
      <c r="J219" s="58" t="s">
        <v>229</v>
      </c>
      <c r="K219" s="58" t="s">
        <v>230</v>
      </c>
      <c r="L219" s="61" t="s">
        <v>202</v>
      </c>
      <c r="M219" s="61" t="s">
        <v>202</v>
      </c>
      <c r="N219" s="61" t="s">
        <v>68</v>
      </c>
      <c r="O219" s="61">
        <v>16</v>
      </c>
      <c r="P219" s="63">
        <v>12</v>
      </c>
      <c r="Q219" s="58" t="s">
        <v>70</v>
      </c>
      <c r="R219" s="64">
        <f t="shared" si="25"/>
        <v>192</v>
      </c>
      <c r="S219" s="64">
        <v>0</v>
      </c>
      <c r="T219" s="64">
        <v>60</v>
      </c>
      <c r="U219" s="64">
        <v>0</v>
      </c>
      <c r="V219" s="64">
        <v>0</v>
      </c>
      <c r="W219" s="64">
        <v>0</v>
      </c>
      <c r="X219" s="64">
        <v>60</v>
      </c>
      <c r="Y219" s="64">
        <v>0</v>
      </c>
      <c r="Z219" s="64">
        <v>0</v>
      </c>
      <c r="AA219" s="64">
        <v>0</v>
      </c>
      <c r="AB219" s="64">
        <v>0</v>
      </c>
      <c r="AC219" s="64">
        <v>60</v>
      </c>
      <c r="AD219" s="64">
        <v>12</v>
      </c>
    </row>
    <row r="220" spans="1:32" s="66" customFormat="1" ht="15" customHeight="1" x14ac:dyDescent="0.3">
      <c r="A220" s="144" t="s">
        <v>840</v>
      </c>
      <c r="B220" s="159" t="s">
        <v>841</v>
      </c>
      <c r="C220" s="58" t="s">
        <v>204</v>
      </c>
      <c r="D220" s="59" t="s">
        <v>61</v>
      </c>
      <c r="E220" s="58" t="s">
        <v>60</v>
      </c>
      <c r="F220" s="59" t="s">
        <v>61</v>
      </c>
      <c r="G220" s="58" t="s">
        <v>71</v>
      </c>
      <c r="H220" s="100">
        <v>21101</v>
      </c>
      <c r="I220" s="58" t="s">
        <v>99</v>
      </c>
      <c r="J220" s="58" t="s">
        <v>231</v>
      </c>
      <c r="K220" s="58" t="s">
        <v>232</v>
      </c>
      <c r="L220" s="61" t="s">
        <v>202</v>
      </c>
      <c r="M220" s="61" t="s">
        <v>202</v>
      </c>
      <c r="N220" s="61" t="s">
        <v>68</v>
      </c>
      <c r="O220" s="61">
        <v>15</v>
      </c>
      <c r="P220" s="63">
        <v>12</v>
      </c>
      <c r="Q220" s="58" t="s">
        <v>70</v>
      </c>
      <c r="R220" s="64">
        <f t="shared" si="25"/>
        <v>180</v>
      </c>
      <c r="S220" s="64">
        <v>0</v>
      </c>
      <c r="T220" s="64">
        <v>60</v>
      </c>
      <c r="U220" s="64">
        <v>0</v>
      </c>
      <c r="V220" s="64">
        <v>0</v>
      </c>
      <c r="W220" s="64">
        <v>0</v>
      </c>
      <c r="X220" s="64">
        <v>60</v>
      </c>
      <c r="Y220" s="64">
        <v>0</v>
      </c>
      <c r="Z220" s="64">
        <v>0</v>
      </c>
      <c r="AA220" s="64">
        <v>0</v>
      </c>
      <c r="AB220" s="64">
        <v>0</v>
      </c>
      <c r="AC220" s="64">
        <v>60</v>
      </c>
      <c r="AD220" s="64">
        <v>0</v>
      </c>
    </row>
    <row r="221" spans="1:32" s="66" customFormat="1" ht="15" customHeight="1" x14ac:dyDescent="0.3">
      <c r="A221" s="144" t="s">
        <v>840</v>
      </c>
      <c r="B221" s="159" t="s">
        <v>841</v>
      </c>
      <c r="C221" s="58" t="s">
        <v>204</v>
      </c>
      <c r="D221" s="59" t="s">
        <v>61</v>
      </c>
      <c r="E221" s="58" t="s">
        <v>60</v>
      </c>
      <c r="F221" s="59" t="s">
        <v>61</v>
      </c>
      <c r="G221" s="58" t="s">
        <v>71</v>
      </c>
      <c r="H221" s="100">
        <v>21101</v>
      </c>
      <c r="I221" s="58" t="s">
        <v>99</v>
      </c>
      <c r="J221" s="58" t="s">
        <v>233</v>
      </c>
      <c r="K221" s="58" t="s">
        <v>234</v>
      </c>
      <c r="L221" s="61" t="s">
        <v>202</v>
      </c>
      <c r="M221" s="61" t="s">
        <v>202</v>
      </c>
      <c r="N221" s="61" t="s">
        <v>68</v>
      </c>
      <c r="O221" s="61">
        <v>32</v>
      </c>
      <c r="P221" s="63">
        <v>27</v>
      </c>
      <c r="Q221" s="58" t="s">
        <v>70</v>
      </c>
      <c r="R221" s="64">
        <f t="shared" si="25"/>
        <v>864</v>
      </c>
      <c r="S221" s="64">
        <v>0</v>
      </c>
      <c r="T221" s="64">
        <v>0</v>
      </c>
      <c r="U221" s="64">
        <v>405</v>
      </c>
      <c r="V221" s="64">
        <v>0</v>
      </c>
      <c r="W221" s="64">
        <v>0</v>
      </c>
      <c r="X221" s="64">
        <v>0</v>
      </c>
      <c r="Y221" s="64">
        <v>0</v>
      </c>
      <c r="Z221" s="64">
        <v>0</v>
      </c>
      <c r="AA221" s="64">
        <v>405</v>
      </c>
      <c r="AB221" s="64">
        <v>54</v>
      </c>
      <c r="AC221" s="64">
        <v>0</v>
      </c>
      <c r="AD221" s="64">
        <v>0</v>
      </c>
    </row>
    <row r="222" spans="1:32" s="66" customFormat="1" ht="15" customHeight="1" x14ac:dyDescent="0.3">
      <c r="A222" s="144" t="s">
        <v>840</v>
      </c>
      <c r="B222" s="159" t="s">
        <v>841</v>
      </c>
      <c r="C222" s="58" t="s">
        <v>204</v>
      </c>
      <c r="D222" s="59" t="s">
        <v>61</v>
      </c>
      <c r="E222" s="58" t="s">
        <v>60</v>
      </c>
      <c r="F222" s="59" t="s">
        <v>61</v>
      </c>
      <c r="G222" s="58" t="s">
        <v>71</v>
      </c>
      <c r="H222" s="100">
        <v>21101</v>
      </c>
      <c r="I222" s="58" t="s">
        <v>99</v>
      </c>
      <c r="J222" s="58" t="s">
        <v>235</v>
      </c>
      <c r="K222" s="58" t="s">
        <v>236</v>
      </c>
      <c r="L222" s="61" t="s">
        <v>202</v>
      </c>
      <c r="M222" s="61" t="s">
        <v>202</v>
      </c>
      <c r="N222" s="61" t="s">
        <v>117</v>
      </c>
      <c r="O222" s="61">
        <v>16</v>
      </c>
      <c r="P222" s="63">
        <v>11</v>
      </c>
      <c r="Q222" s="58" t="s">
        <v>70</v>
      </c>
      <c r="R222" s="64">
        <f t="shared" si="25"/>
        <v>176</v>
      </c>
      <c r="S222" s="64">
        <v>0</v>
      </c>
      <c r="T222" s="64">
        <v>0</v>
      </c>
      <c r="U222" s="64">
        <v>0</v>
      </c>
      <c r="V222" s="64">
        <v>0</v>
      </c>
      <c r="W222" s="64">
        <v>0</v>
      </c>
      <c r="X222" s="64">
        <v>0</v>
      </c>
      <c r="Y222" s="64">
        <v>0</v>
      </c>
      <c r="Z222" s="64">
        <v>11</v>
      </c>
      <c r="AA222" s="64">
        <v>33</v>
      </c>
      <c r="AB222" s="64">
        <v>11</v>
      </c>
      <c r="AC222" s="64">
        <v>110</v>
      </c>
      <c r="AD222" s="64">
        <v>11</v>
      </c>
    </row>
    <row r="223" spans="1:32" s="66" customFormat="1" ht="15" customHeight="1" x14ac:dyDescent="0.3">
      <c r="A223" s="144" t="s">
        <v>840</v>
      </c>
      <c r="B223" s="159" t="s">
        <v>841</v>
      </c>
      <c r="C223" s="58" t="s">
        <v>204</v>
      </c>
      <c r="D223" s="59" t="s">
        <v>61</v>
      </c>
      <c r="E223" s="58" t="s">
        <v>60</v>
      </c>
      <c r="F223" s="59" t="s">
        <v>61</v>
      </c>
      <c r="G223" s="58" t="s">
        <v>71</v>
      </c>
      <c r="H223" s="100">
        <v>21101</v>
      </c>
      <c r="I223" s="58" t="s">
        <v>99</v>
      </c>
      <c r="J223" s="58" t="s">
        <v>237</v>
      </c>
      <c r="K223" s="58" t="s">
        <v>238</v>
      </c>
      <c r="L223" s="61" t="s">
        <v>202</v>
      </c>
      <c r="M223" s="61" t="s">
        <v>202</v>
      </c>
      <c r="N223" s="61" t="s">
        <v>68</v>
      </c>
      <c r="O223" s="61">
        <v>7</v>
      </c>
      <c r="P223" s="63">
        <v>28</v>
      </c>
      <c r="Q223" s="58" t="s">
        <v>70</v>
      </c>
      <c r="R223" s="64">
        <f t="shared" si="25"/>
        <v>196</v>
      </c>
      <c r="S223" s="64">
        <v>0</v>
      </c>
      <c r="T223" s="64">
        <v>0</v>
      </c>
      <c r="U223" s="64">
        <v>0</v>
      </c>
      <c r="V223" s="64">
        <v>0</v>
      </c>
      <c r="W223" s="64">
        <v>0</v>
      </c>
      <c r="X223" s="64">
        <v>0</v>
      </c>
      <c r="Y223" s="64">
        <v>0</v>
      </c>
      <c r="Z223" s="64">
        <v>84</v>
      </c>
      <c r="AA223" s="64">
        <v>0</v>
      </c>
      <c r="AB223" s="64">
        <v>0</v>
      </c>
      <c r="AC223" s="64">
        <v>112</v>
      </c>
      <c r="AD223" s="64">
        <v>0</v>
      </c>
    </row>
    <row r="224" spans="1:32" s="66" customFormat="1" ht="15" customHeight="1" x14ac:dyDescent="0.3">
      <c r="A224" s="144" t="s">
        <v>840</v>
      </c>
      <c r="B224" s="159" t="s">
        <v>841</v>
      </c>
      <c r="C224" s="58" t="s">
        <v>204</v>
      </c>
      <c r="D224" s="59" t="s">
        <v>61</v>
      </c>
      <c r="E224" s="58" t="s">
        <v>60</v>
      </c>
      <c r="F224" s="59" t="s">
        <v>61</v>
      </c>
      <c r="G224" s="58" t="s">
        <v>71</v>
      </c>
      <c r="H224" s="100">
        <v>21101</v>
      </c>
      <c r="I224" s="58" t="s">
        <v>99</v>
      </c>
      <c r="J224" s="58" t="s">
        <v>174</v>
      </c>
      <c r="K224" s="58" t="s">
        <v>167</v>
      </c>
      <c r="L224" s="61" t="s">
        <v>202</v>
      </c>
      <c r="M224" s="61" t="s">
        <v>202</v>
      </c>
      <c r="N224" s="61" t="s">
        <v>117</v>
      </c>
      <c r="O224" s="61">
        <v>31</v>
      </c>
      <c r="P224" s="63">
        <v>14</v>
      </c>
      <c r="Q224" s="58" t="s">
        <v>70</v>
      </c>
      <c r="R224" s="64">
        <f t="shared" si="25"/>
        <v>434</v>
      </c>
      <c r="S224" s="64">
        <v>0</v>
      </c>
      <c r="T224" s="64">
        <v>0</v>
      </c>
      <c r="U224" s="64">
        <v>0</v>
      </c>
      <c r="V224" s="64">
        <v>0</v>
      </c>
      <c r="W224" s="64">
        <v>14</v>
      </c>
      <c r="X224" s="64">
        <v>0</v>
      </c>
      <c r="Y224" s="64">
        <v>0</v>
      </c>
      <c r="Z224" s="64">
        <v>0</v>
      </c>
      <c r="AA224" s="64">
        <v>210</v>
      </c>
      <c r="AB224" s="64">
        <v>0</v>
      </c>
      <c r="AC224" s="64">
        <v>210</v>
      </c>
      <c r="AD224" s="64">
        <v>0</v>
      </c>
    </row>
    <row r="225" spans="1:30" s="66" customFormat="1" ht="15" customHeight="1" x14ac:dyDescent="0.3">
      <c r="A225" s="144" t="s">
        <v>840</v>
      </c>
      <c r="B225" s="159" t="s">
        <v>841</v>
      </c>
      <c r="C225" s="58" t="s">
        <v>204</v>
      </c>
      <c r="D225" s="59" t="s">
        <v>61</v>
      </c>
      <c r="E225" s="58" t="s">
        <v>60</v>
      </c>
      <c r="F225" s="59" t="s">
        <v>61</v>
      </c>
      <c r="G225" s="58" t="s">
        <v>71</v>
      </c>
      <c r="H225" s="100">
        <v>21101</v>
      </c>
      <c r="I225" s="58" t="s">
        <v>99</v>
      </c>
      <c r="J225" s="58" t="s">
        <v>175</v>
      </c>
      <c r="K225" s="58" t="s">
        <v>168</v>
      </c>
      <c r="L225" s="61" t="s">
        <v>202</v>
      </c>
      <c r="M225" s="61" t="s">
        <v>202</v>
      </c>
      <c r="N225" s="61" t="s">
        <v>117</v>
      </c>
      <c r="O225" s="61">
        <v>22</v>
      </c>
      <c r="P225" s="63">
        <v>12</v>
      </c>
      <c r="Q225" s="58" t="s">
        <v>70</v>
      </c>
      <c r="R225" s="64">
        <f t="shared" si="25"/>
        <v>264</v>
      </c>
      <c r="S225" s="64">
        <v>0</v>
      </c>
      <c r="T225" s="64">
        <v>0</v>
      </c>
      <c r="U225" s="64">
        <v>0</v>
      </c>
      <c r="V225" s="64">
        <v>12</v>
      </c>
      <c r="W225" s="64">
        <v>120</v>
      </c>
      <c r="X225" s="64">
        <v>120</v>
      </c>
      <c r="Y225" s="64">
        <v>0</v>
      </c>
      <c r="Z225" s="64">
        <v>0</v>
      </c>
      <c r="AA225" s="64">
        <v>12</v>
      </c>
      <c r="AB225" s="64">
        <v>0</v>
      </c>
      <c r="AC225" s="64">
        <v>0</v>
      </c>
      <c r="AD225" s="64">
        <v>0</v>
      </c>
    </row>
    <row r="226" spans="1:30" s="66" customFormat="1" ht="15" customHeight="1" x14ac:dyDescent="0.3">
      <c r="A226" s="144" t="s">
        <v>840</v>
      </c>
      <c r="B226" s="159" t="s">
        <v>841</v>
      </c>
      <c r="C226" s="58" t="s">
        <v>204</v>
      </c>
      <c r="D226" s="59" t="s">
        <v>61</v>
      </c>
      <c r="E226" s="58" t="s">
        <v>60</v>
      </c>
      <c r="F226" s="59" t="s">
        <v>61</v>
      </c>
      <c r="G226" s="58" t="s">
        <v>71</v>
      </c>
      <c r="H226" s="100">
        <v>21101</v>
      </c>
      <c r="I226" s="58" t="s">
        <v>99</v>
      </c>
      <c r="J226" s="58" t="s">
        <v>239</v>
      </c>
      <c r="K226" s="58" t="s">
        <v>240</v>
      </c>
      <c r="L226" s="61" t="s">
        <v>202</v>
      </c>
      <c r="M226" s="61" t="s">
        <v>202</v>
      </c>
      <c r="N226" s="61" t="s">
        <v>117</v>
      </c>
      <c r="O226" s="61">
        <v>5</v>
      </c>
      <c r="P226" s="63">
        <v>50</v>
      </c>
      <c r="Q226" s="58" t="s">
        <v>70</v>
      </c>
      <c r="R226" s="64">
        <f t="shared" si="25"/>
        <v>250</v>
      </c>
      <c r="S226" s="64">
        <v>0</v>
      </c>
      <c r="T226" s="64">
        <v>100</v>
      </c>
      <c r="U226" s="64">
        <v>0</v>
      </c>
      <c r="V226" s="64">
        <v>0</v>
      </c>
      <c r="W226" s="64">
        <v>150</v>
      </c>
      <c r="X226" s="64">
        <v>0</v>
      </c>
      <c r="Y226" s="64">
        <v>0</v>
      </c>
      <c r="Z226" s="64">
        <v>0</v>
      </c>
      <c r="AA226" s="64">
        <v>0</v>
      </c>
      <c r="AB226" s="64">
        <v>0</v>
      </c>
      <c r="AC226" s="64">
        <v>0</v>
      </c>
      <c r="AD226" s="64">
        <v>0</v>
      </c>
    </row>
    <row r="227" spans="1:30" s="66" customFormat="1" ht="15" customHeight="1" x14ac:dyDescent="0.3">
      <c r="A227" s="144" t="s">
        <v>840</v>
      </c>
      <c r="B227" s="159" t="s">
        <v>841</v>
      </c>
      <c r="C227" s="58" t="s">
        <v>204</v>
      </c>
      <c r="D227" s="59" t="s">
        <v>61</v>
      </c>
      <c r="E227" s="58" t="s">
        <v>60</v>
      </c>
      <c r="F227" s="59" t="s">
        <v>61</v>
      </c>
      <c r="G227" s="58" t="s">
        <v>71</v>
      </c>
      <c r="H227" s="100">
        <v>21101</v>
      </c>
      <c r="I227" s="58" t="s">
        <v>99</v>
      </c>
      <c r="J227" s="58" t="s">
        <v>241</v>
      </c>
      <c r="K227" s="58" t="s">
        <v>242</v>
      </c>
      <c r="L227" s="61" t="s">
        <v>202</v>
      </c>
      <c r="M227" s="61" t="s">
        <v>202</v>
      </c>
      <c r="N227" s="61" t="s">
        <v>117</v>
      </c>
      <c r="O227" s="61">
        <v>2</v>
      </c>
      <c r="P227" s="63">
        <v>48</v>
      </c>
      <c r="Q227" s="58" t="s">
        <v>70</v>
      </c>
      <c r="R227" s="64">
        <f t="shared" si="25"/>
        <v>96</v>
      </c>
      <c r="S227" s="64">
        <v>0</v>
      </c>
      <c r="T227" s="64">
        <v>96</v>
      </c>
      <c r="U227" s="64">
        <v>0</v>
      </c>
      <c r="V227" s="64">
        <v>0</v>
      </c>
      <c r="W227" s="64">
        <v>0</v>
      </c>
      <c r="X227" s="64">
        <v>0</v>
      </c>
      <c r="Y227" s="64">
        <v>0</v>
      </c>
      <c r="Z227" s="64">
        <v>0</v>
      </c>
      <c r="AA227" s="64">
        <v>0</v>
      </c>
      <c r="AB227" s="64">
        <v>0</v>
      </c>
      <c r="AC227" s="64">
        <v>0</v>
      </c>
      <c r="AD227" s="64">
        <v>0</v>
      </c>
    </row>
    <row r="228" spans="1:30" s="66" customFormat="1" ht="15" customHeight="1" x14ac:dyDescent="0.3">
      <c r="A228" s="144" t="s">
        <v>840</v>
      </c>
      <c r="B228" s="159" t="s">
        <v>841</v>
      </c>
      <c r="C228" s="58" t="s">
        <v>204</v>
      </c>
      <c r="D228" s="59" t="s">
        <v>61</v>
      </c>
      <c r="E228" s="58" t="s">
        <v>60</v>
      </c>
      <c r="F228" s="59" t="s">
        <v>61</v>
      </c>
      <c r="G228" s="58" t="s">
        <v>71</v>
      </c>
      <c r="H228" s="100">
        <v>21101</v>
      </c>
      <c r="I228" s="58" t="s">
        <v>99</v>
      </c>
      <c r="J228" s="58" t="s">
        <v>243</v>
      </c>
      <c r="K228" s="58" t="s">
        <v>244</v>
      </c>
      <c r="L228" s="61" t="s">
        <v>202</v>
      </c>
      <c r="M228" s="61" t="s">
        <v>202</v>
      </c>
      <c r="N228" s="61" t="s">
        <v>68</v>
      </c>
      <c r="O228" s="61">
        <v>11</v>
      </c>
      <c r="P228" s="63">
        <v>43</v>
      </c>
      <c r="Q228" s="58" t="s">
        <v>70</v>
      </c>
      <c r="R228" s="64">
        <f t="shared" si="25"/>
        <v>473</v>
      </c>
      <c r="S228" s="64">
        <v>0</v>
      </c>
      <c r="T228" s="64">
        <v>258</v>
      </c>
      <c r="U228" s="64">
        <v>0</v>
      </c>
      <c r="V228" s="64">
        <v>0</v>
      </c>
      <c r="W228" s="64">
        <v>0</v>
      </c>
      <c r="X228" s="64">
        <v>0</v>
      </c>
      <c r="Y228" s="64">
        <v>215</v>
      </c>
      <c r="Z228" s="64">
        <v>0</v>
      </c>
      <c r="AA228" s="64">
        <v>0</v>
      </c>
      <c r="AB228" s="64">
        <v>0</v>
      </c>
      <c r="AC228" s="64">
        <v>0</v>
      </c>
      <c r="AD228" s="64">
        <v>0</v>
      </c>
    </row>
    <row r="229" spans="1:30" s="66" customFormat="1" ht="15" customHeight="1" x14ac:dyDescent="0.3">
      <c r="A229" s="144" t="s">
        <v>840</v>
      </c>
      <c r="B229" s="159" t="s">
        <v>841</v>
      </c>
      <c r="C229" s="58" t="s">
        <v>204</v>
      </c>
      <c r="D229" s="59" t="s">
        <v>61</v>
      </c>
      <c r="E229" s="58" t="s">
        <v>60</v>
      </c>
      <c r="F229" s="59" t="s">
        <v>61</v>
      </c>
      <c r="G229" s="58" t="s">
        <v>71</v>
      </c>
      <c r="H229" s="100">
        <v>21101</v>
      </c>
      <c r="I229" s="58" t="s">
        <v>99</v>
      </c>
      <c r="J229" s="58" t="s">
        <v>245</v>
      </c>
      <c r="K229" s="58" t="s">
        <v>246</v>
      </c>
      <c r="L229" s="61" t="s">
        <v>202</v>
      </c>
      <c r="M229" s="61" t="s">
        <v>202</v>
      </c>
      <c r="N229" s="61" t="s">
        <v>68</v>
      </c>
      <c r="O229" s="61">
        <v>10</v>
      </c>
      <c r="P229" s="63">
        <v>46</v>
      </c>
      <c r="Q229" s="58" t="s">
        <v>70</v>
      </c>
      <c r="R229" s="64">
        <f t="shared" si="25"/>
        <v>460</v>
      </c>
      <c r="S229" s="64">
        <v>0</v>
      </c>
      <c r="T229" s="64">
        <v>230</v>
      </c>
      <c r="U229" s="64">
        <v>0</v>
      </c>
      <c r="V229" s="64">
        <v>0</v>
      </c>
      <c r="W229" s="64">
        <v>0</v>
      </c>
      <c r="X229" s="64">
        <v>0</v>
      </c>
      <c r="Y229" s="64">
        <v>230</v>
      </c>
      <c r="Z229" s="64">
        <v>0</v>
      </c>
      <c r="AA229" s="64">
        <v>0</v>
      </c>
      <c r="AB229" s="64">
        <v>0</v>
      </c>
      <c r="AC229" s="64">
        <v>0</v>
      </c>
      <c r="AD229" s="64">
        <v>0</v>
      </c>
    </row>
    <row r="230" spans="1:30" s="66" customFormat="1" ht="15" customHeight="1" x14ac:dyDescent="0.3">
      <c r="A230" s="144" t="s">
        <v>840</v>
      </c>
      <c r="B230" s="159" t="s">
        <v>841</v>
      </c>
      <c r="C230" s="58" t="s">
        <v>204</v>
      </c>
      <c r="D230" s="59" t="s">
        <v>61</v>
      </c>
      <c r="E230" s="58" t="s">
        <v>60</v>
      </c>
      <c r="F230" s="59" t="s">
        <v>61</v>
      </c>
      <c r="G230" s="58" t="s">
        <v>71</v>
      </c>
      <c r="H230" s="100">
        <v>21101</v>
      </c>
      <c r="I230" s="58" t="s">
        <v>99</v>
      </c>
      <c r="J230" s="58" t="s">
        <v>97</v>
      </c>
      <c r="K230" s="58" t="s">
        <v>75</v>
      </c>
      <c r="L230" s="61" t="s">
        <v>202</v>
      </c>
      <c r="M230" s="61" t="s">
        <v>202</v>
      </c>
      <c r="N230" s="61" t="s">
        <v>68</v>
      </c>
      <c r="O230" s="61">
        <v>5</v>
      </c>
      <c r="P230" s="63">
        <v>27</v>
      </c>
      <c r="Q230" s="58" t="s">
        <v>70</v>
      </c>
      <c r="R230" s="64">
        <f t="shared" si="25"/>
        <v>135</v>
      </c>
      <c r="S230" s="64">
        <v>0</v>
      </c>
      <c r="T230" s="64">
        <v>0</v>
      </c>
      <c r="U230" s="64">
        <v>0</v>
      </c>
      <c r="V230" s="64">
        <v>0</v>
      </c>
      <c r="W230" s="64">
        <v>135</v>
      </c>
      <c r="X230" s="64">
        <v>0</v>
      </c>
      <c r="Y230" s="64">
        <v>0</v>
      </c>
      <c r="Z230" s="64">
        <v>0</v>
      </c>
      <c r="AA230" s="64">
        <v>0</v>
      </c>
      <c r="AB230" s="64">
        <v>0</v>
      </c>
      <c r="AC230" s="64">
        <v>0</v>
      </c>
      <c r="AD230" s="64">
        <v>0</v>
      </c>
    </row>
    <row r="231" spans="1:30" s="66" customFormat="1" ht="15" customHeight="1" x14ac:dyDescent="0.3">
      <c r="A231" s="144" t="s">
        <v>840</v>
      </c>
      <c r="B231" s="159" t="s">
        <v>841</v>
      </c>
      <c r="C231" s="58" t="s">
        <v>204</v>
      </c>
      <c r="D231" s="59" t="s">
        <v>61</v>
      </c>
      <c r="E231" s="58" t="s">
        <v>60</v>
      </c>
      <c r="F231" s="59" t="s">
        <v>61</v>
      </c>
      <c r="G231" s="58" t="s">
        <v>71</v>
      </c>
      <c r="H231" s="100">
        <v>21101</v>
      </c>
      <c r="I231" s="58" t="s">
        <v>99</v>
      </c>
      <c r="J231" s="58" t="s">
        <v>247</v>
      </c>
      <c r="K231" s="58" t="s">
        <v>248</v>
      </c>
      <c r="L231" s="61" t="s">
        <v>202</v>
      </c>
      <c r="M231" s="61" t="s">
        <v>202</v>
      </c>
      <c r="N231" s="61" t="s">
        <v>68</v>
      </c>
      <c r="O231" s="61">
        <v>6</v>
      </c>
      <c r="P231" s="63">
        <v>27</v>
      </c>
      <c r="Q231" s="58" t="s">
        <v>70</v>
      </c>
      <c r="R231" s="64">
        <f t="shared" si="25"/>
        <v>162</v>
      </c>
      <c r="S231" s="64">
        <v>0</v>
      </c>
      <c r="T231" s="64">
        <v>0</v>
      </c>
      <c r="U231" s="64">
        <v>0</v>
      </c>
      <c r="V231" s="64">
        <v>0</v>
      </c>
      <c r="W231" s="64">
        <v>135</v>
      </c>
      <c r="X231" s="64">
        <v>0</v>
      </c>
      <c r="Y231" s="64">
        <v>0</v>
      </c>
      <c r="Z231" s="64">
        <v>0</v>
      </c>
      <c r="AA231" s="64">
        <v>0</v>
      </c>
      <c r="AB231" s="64">
        <v>0</v>
      </c>
      <c r="AC231" s="64">
        <v>27</v>
      </c>
      <c r="AD231" s="64">
        <v>0</v>
      </c>
    </row>
    <row r="232" spans="1:30" s="66" customFormat="1" ht="15" customHeight="1" x14ac:dyDescent="0.3">
      <c r="A232" s="144" t="s">
        <v>840</v>
      </c>
      <c r="B232" s="159" t="s">
        <v>841</v>
      </c>
      <c r="C232" s="58" t="s">
        <v>204</v>
      </c>
      <c r="D232" s="59" t="s">
        <v>61</v>
      </c>
      <c r="E232" s="58" t="s">
        <v>60</v>
      </c>
      <c r="F232" s="59" t="s">
        <v>61</v>
      </c>
      <c r="G232" s="58" t="s">
        <v>71</v>
      </c>
      <c r="H232" s="100">
        <v>21101</v>
      </c>
      <c r="I232" s="58" t="s">
        <v>99</v>
      </c>
      <c r="J232" s="58" t="s">
        <v>249</v>
      </c>
      <c r="K232" s="58" t="s">
        <v>250</v>
      </c>
      <c r="L232" s="61" t="s">
        <v>202</v>
      </c>
      <c r="M232" s="61" t="s">
        <v>202</v>
      </c>
      <c r="N232" s="61" t="s">
        <v>68</v>
      </c>
      <c r="O232" s="61">
        <v>6</v>
      </c>
      <c r="P232" s="63">
        <v>10</v>
      </c>
      <c r="Q232" s="58" t="s">
        <v>70</v>
      </c>
      <c r="R232" s="64">
        <f t="shared" si="25"/>
        <v>60</v>
      </c>
      <c r="S232" s="64">
        <v>10</v>
      </c>
      <c r="T232" s="64">
        <v>0</v>
      </c>
      <c r="U232" s="64">
        <v>0</v>
      </c>
      <c r="V232" s="64">
        <v>10</v>
      </c>
      <c r="W232" s="64">
        <v>0</v>
      </c>
      <c r="X232" s="64">
        <v>0</v>
      </c>
      <c r="Y232" s="64">
        <v>0</v>
      </c>
      <c r="Z232" s="64">
        <v>20</v>
      </c>
      <c r="AA232" s="64">
        <v>0</v>
      </c>
      <c r="AB232" s="64">
        <v>20</v>
      </c>
      <c r="AC232" s="64">
        <v>0</v>
      </c>
      <c r="AD232" s="64">
        <v>0</v>
      </c>
    </row>
    <row r="233" spans="1:30" s="66" customFormat="1" ht="15" customHeight="1" x14ac:dyDescent="0.3">
      <c r="A233" s="144" t="s">
        <v>840</v>
      </c>
      <c r="B233" s="159" t="s">
        <v>841</v>
      </c>
      <c r="C233" s="58" t="s">
        <v>204</v>
      </c>
      <c r="D233" s="59" t="s">
        <v>61</v>
      </c>
      <c r="E233" s="58" t="s">
        <v>60</v>
      </c>
      <c r="F233" s="59" t="s">
        <v>61</v>
      </c>
      <c r="G233" s="58" t="s">
        <v>71</v>
      </c>
      <c r="H233" s="100">
        <v>21101</v>
      </c>
      <c r="I233" s="58" t="s">
        <v>99</v>
      </c>
      <c r="J233" s="58" t="s">
        <v>251</v>
      </c>
      <c r="K233" s="58" t="s">
        <v>252</v>
      </c>
      <c r="L233" s="61" t="s">
        <v>202</v>
      </c>
      <c r="M233" s="61" t="s">
        <v>202</v>
      </c>
      <c r="N233" s="61" t="s">
        <v>253</v>
      </c>
      <c r="O233" s="61">
        <v>4</v>
      </c>
      <c r="P233" s="63">
        <v>36</v>
      </c>
      <c r="Q233" s="58" t="s">
        <v>70</v>
      </c>
      <c r="R233" s="64">
        <f t="shared" si="25"/>
        <v>144</v>
      </c>
      <c r="S233" s="64">
        <v>0</v>
      </c>
      <c r="T233" s="64">
        <v>0</v>
      </c>
      <c r="U233" s="64">
        <v>0</v>
      </c>
      <c r="V233" s="64">
        <v>0</v>
      </c>
      <c r="W233" s="64">
        <v>144</v>
      </c>
      <c r="X233" s="64">
        <v>0</v>
      </c>
      <c r="Y233" s="64">
        <v>0</v>
      </c>
      <c r="Z233" s="64">
        <v>0</v>
      </c>
      <c r="AA233" s="64">
        <v>0</v>
      </c>
      <c r="AB233" s="64">
        <v>0</v>
      </c>
      <c r="AC233" s="64">
        <v>0</v>
      </c>
      <c r="AD233" s="64">
        <v>0</v>
      </c>
    </row>
    <row r="234" spans="1:30" s="66" customFormat="1" ht="15" customHeight="1" x14ac:dyDescent="0.3">
      <c r="A234" s="144" t="s">
        <v>840</v>
      </c>
      <c r="B234" s="159" t="s">
        <v>841</v>
      </c>
      <c r="C234" s="58" t="s">
        <v>204</v>
      </c>
      <c r="D234" s="59" t="s">
        <v>61</v>
      </c>
      <c r="E234" s="58" t="s">
        <v>60</v>
      </c>
      <c r="F234" s="59" t="s">
        <v>61</v>
      </c>
      <c r="G234" s="58" t="s">
        <v>71</v>
      </c>
      <c r="H234" s="100">
        <v>21101</v>
      </c>
      <c r="I234" s="58" t="s">
        <v>99</v>
      </c>
      <c r="J234" s="58" t="s">
        <v>254</v>
      </c>
      <c r="K234" s="58" t="s">
        <v>255</v>
      </c>
      <c r="L234" s="61" t="s">
        <v>202</v>
      </c>
      <c r="M234" s="61" t="s">
        <v>202</v>
      </c>
      <c r="N234" s="61" t="s">
        <v>68</v>
      </c>
      <c r="O234" s="61">
        <v>14</v>
      </c>
      <c r="P234" s="63">
        <v>60</v>
      </c>
      <c r="Q234" s="58" t="s">
        <v>70</v>
      </c>
      <c r="R234" s="64">
        <f t="shared" si="25"/>
        <v>840</v>
      </c>
      <c r="S234" s="64">
        <v>0</v>
      </c>
      <c r="T234" s="64">
        <v>0</v>
      </c>
      <c r="U234" s="64">
        <v>240</v>
      </c>
      <c r="V234" s="64">
        <v>0</v>
      </c>
      <c r="W234" s="64">
        <v>240</v>
      </c>
      <c r="X234" s="64">
        <v>120</v>
      </c>
      <c r="Y234" s="64">
        <v>0</v>
      </c>
      <c r="Z234" s="64">
        <v>60</v>
      </c>
      <c r="AA234" s="64">
        <v>180</v>
      </c>
      <c r="AB234" s="64">
        <v>0</v>
      </c>
      <c r="AC234" s="64">
        <v>0</v>
      </c>
      <c r="AD234" s="64">
        <v>0</v>
      </c>
    </row>
    <row r="235" spans="1:30" s="66" customFormat="1" ht="15" customHeight="1" x14ac:dyDescent="0.3">
      <c r="A235" s="144" t="s">
        <v>840</v>
      </c>
      <c r="B235" s="159" t="s">
        <v>841</v>
      </c>
      <c r="C235" s="58" t="s">
        <v>204</v>
      </c>
      <c r="D235" s="59" t="s">
        <v>61</v>
      </c>
      <c r="E235" s="58" t="s">
        <v>60</v>
      </c>
      <c r="F235" s="59" t="s">
        <v>61</v>
      </c>
      <c r="G235" s="58" t="s">
        <v>71</v>
      </c>
      <c r="H235" s="100">
        <v>21101</v>
      </c>
      <c r="I235" s="58" t="s">
        <v>99</v>
      </c>
      <c r="J235" s="58" t="s">
        <v>256</v>
      </c>
      <c r="K235" s="58" t="s">
        <v>257</v>
      </c>
      <c r="L235" s="61" t="s">
        <v>202</v>
      </c>
      <c r="M235" s="61" t="s">
        <v>202</v>
      </c>
      <c r="N235" s="61" t="s">
        <v>117</v>
      </c>
      <c r="O235" s="61">
        <v>4</v>
      </c>
      <c r="P235" s="63">
        <v>8</v>
      </c>
      <c r="Q235" s="58" t="s">
        <v>70</v>
      </c>
      <c r="R235" s="64">
        <f t="shared" si="25"/>
        <v>32</v>
      </c>
      <c r="S235" s="64">
        <v>0</v>
      </c>
      <c r="T235" s="64">
        <v>16</v>
      </c>
      <c r="U235" s="64">
        <v>0</v>
      </c>
      <c r="V235" s="64">
        <v>16</v>
      </c>
      <c r="W235" s="64">
        <v>0</v>
      </c>
      <c r="X235" s="64">
        <v>0</v>
      </c>
      <c r="Y235" s="64">
        <v>0</v>
      </c>
      <c r="Z235" s="64">
        <v>0</v>
      </c>
      <c r="AA235" s="64">
        <v>0</v>
      </c>
      <c r="AB235" s="64">
        <v>0</v>
      </c>
      <c r="AC235" s="64">
        <v>0</v>
      </c>
      <c r="AD235" s="64">
        <v>0</v>
      </c>
    </row>
    <row r="236" spans="1:30" s="66" customFormat="1" ht="15" customHeight="1" x14ac:dyDescent="0.3">
      <c r="A236" s="144" t="s">
        <v>840</v>
      </c>
      <c r="B236" s="159" t="s">
        <v>841</v>
      </c>
      <c r="C236" s="58" t="s">
        <v>204</v>
      </c>
      <c r="D236" s="59" t="s">
        <v>61</v>
      </c>
      <c r="E236" s="58" t="s">
        <v>60</v>
      </c>
      <c r="F236" s="59" t="s">
        <v>61</v>
      </c>
      <c r="G236" s="58" t="s">
        <v>71</v>
      </c>
      <c r="H236" s="100">
        <v>21101</v>
      </c>
      <c r="I236" s="58" t="s">
        <v>99</v>
      </c>
      <c r="J236" s="58" t="s">
        <v>258</v>
      </c>
      <c r="K236" s="58" t="s">
        <v>259</v>
      </c>
      <c r="L236" s="61" t="s">
        <v>202</v>
      </c>
      <c r="M236" s="61" t="s">
        <v>202</v>
      </c>
      <c r="N236" s="61" t="s">
        <v>68</v>
      </c>
      <c r="O236" s="61">
        <v>3</v>
      </c>
      <c r="P236" s="63">
        <v>80</v>
      </c>
      <c r="Q236" s="58" t="s">
        <v>70</v>
      </c>
      <c r="R236" s="64">
        <f t="shared" si="25"/>
        <v>240</v>
      </c>
      <c r="S236" s="64">
        <v>0</v>
      </c>
      <c r="T236" s="64">
        <v>0</v>
      </c>
      <c r="U236" s="64">
        <v>0</v>
      </c>
      <c r="V236" s="64">
        <v>0</v>
      </c>
      <c r="W236" s="64">
        <v>0</v>
      </c>
      <c r="X236" s="64">
        <v>0</v>
      </c>
      <c r="Y236" s="64">
        <v>0</v>
      </c>
      <c r="Z236" s="64">
        <v>0</v>
      </c>
      <c r="AA236" s="64">
        <v>80</v>
      </c>
      <c r="AB236" s="64">
        <v>0</v>
      </c>
      <c r="AC236" s="64">
        <v>160</v>
      </c>
      <c r="AD236" s="64">
        <v>0</v>
      </c>
    </row>
    <row r="237" spans="1:30" s="66" customFormat="1" ht="15" customHeight="1" x14ac:dyDescent="0.3">
      <c r="A237" s="144" t="s">
        <v>840</v>
      </c>
      <c r="B237" s="159" t="s">
        <v>841</v>
      </c>
      <c r="C237" s="58" t="s">
        <v>204</v>
      </c>
      <c r="D237" s="59" t="s">
        <v>61</v>
      </c>
      <c r="E237" s="58" t="s">
        <v>60</v>
      </c>
      <c r="F237" s="59" t="s">
        <v>61</v>
      </c>
      <c r="G237" s="58" t="s">
        <v>71</v>
      </c>
      <c r="H237" s="100">
        <v>21101</v>
      </c>
      <c r="I237" s="58" t="s">
        <v>99</v>
      </c>
      <c r="J237" s="58" t="s">
        <v>260</v>
      </c>
      <c r="K237" s="58" t="s">
        <v>261</v>
      </c>
      <c r="L237" s="61" t="s">
        <v>202</v>
      </c>
      <c r="M237" s="61" t="s">
        <v>202</v>
      </c>
      <c r="N237" s="61" t="s">
        <v>68</v>
      </c>
      <c r="O237" s="61">
        <v>16</v>
      </c>
      <c r="P237" s="63">
        <v>36</v>
      </c>
      <c r="Q237" s="58" t="s">
        <v>70</v>
      </c>
      <c r="R237" s="64">
        <f t="shared" si="25"/>
        <v>576</v>
      </c>
      <c r="S237" s="64">
        <v>0</v>
      </c>
      <c r="T237" s="64">
        <v>0</v>
      </c>
      <c r="U237" s="64">
        <v>0</v>
      </c>
      <c r="V237" s="64">
        <v>0</v>
      </c>
      <c r="W237" s="64">
        <v>0</v>
      </c>
      <c r="X237" s="64">
        <v>0</v>
      </c>
      <c r="Y237" s="64">
        <v>0</v>
      </c>
      <c r="Z237" s="64">
        <v>0</v>
      </c>
      <c r="AA237" s="64">
        <v>0</v>
      </c>
      <c r="AB237" s="64">
        <v>288</v>
      </c>
      <c r="AC237" s="64">
        <v>0</v>
      </c>
      <c r="AD237" s="64">
        <v>288</v>
      </c>
    </row>
    <row r="238" spans="1:30" s="66" customFormat="1" ht="15" customHeight="1" x14ac:dyDescent="0.3">
      <c r="A238" s="144" t="s">
        <v>840</v>
      </c>
      <c r="B238" s="159" t="s">
        <v>841</v>
      </c>
      <c r="C238" s="58" t="s">
        <v>204</v>
      </c>
      <c r="D238" s="59" t="s">
        <v>61</v>
      </c>
      <c r="E238" s="58" t="s">
        <v>60</v>
      </c>
      <c r="F238" s="59" t="s">
        <v>61</v>
      </c>
      <c r="G238" s="58" t="s">
        <v>71</v>
      </c>
      <c r="H238" s="100">
        <v>21101</v>
      </c>
      <c r="I238" s="58" t="s">
        <v>99</v>
      </c>
      <c r="J238" s="58" t="s">
        <v>262</v>
      </c>
      <c r="K238" s="58" t="s">
        <v>263</v>
      </c>
      <c r="L238" s="61" t="s">
        <v>202</v>
      </c>
      <c r="M238" s="61" t="s">
        <v>202</v>
      </c>
      <c r="N238" s="61" t="s">
        <v>68</v>
      </c>
      <c r="O238" s="61">
        <v>1</v>
      </c>
      <c r="P238" s="63">
        <v>80</v>
      </c>
      <c r="Q238" s="58" t="s">
        <v>70</v>
      </c>
      <c r="R238" s="64">
        <f t="shared" si="25"/>
        <v>80</v>
      </c>
      <c r="S238" s="64">
        <v>0</v>
      </c>
      <c r="T238" s="64">
        <v>0</v>
      </c>
      <c r="U238" s="64">
        <v>0</v>
      </c>
      <c r="V238" s="64">
        <v>0</v>
      </c>
      <c r="W238" s="64">
        <v>0</v>
      </c>
      <c r="X238" s="64">
        <v>0</v>
      </c>
      <c r="Y238" s="64">
        <v>0</v>
      </c>
      <c r="Z238" s="64">
        <v>0</v>
      </c>
      <c r="AA238" s="64">
        <v>80</v>
      </c>
      <c r="AB238" s="64">
        <v>0</v>
      </c>
      <c r="AC238" s="64">
        <v>0</v>
      </c>
      <c r="AD238" s="64">
        <v>0</v>
      </c>
    </row>
    <row r="239" spans="1:30" s="66" customFormat="1" ht="15" customHeight="1" x14ac:dyDescent="0.3">
      <c r="A239" s="144" t="s">
        <v>840</v>
      </c>
      <c r="B239" s="159" t="s">
        <v>841</v>
      </c>
      <c r="C239" s="58" t="s">
        <v>204</v>
      </c>
      <c r="D239" s="59" t="s">
        <v>61</v>
      </c>
      <c r="E239" s="58" t="s">
        <v>60</v>
      </c>
      <c r="F239" s="59" t="s">
        <v>61</v>
      </c>
      <c r="G239" s="58" t="s">
        <v>71</v>
      </c>
      <c r="H239" s="100">
        <v>21101</v>
      </c>
      <c r="I239" s="58" t="s">
        <v>99</v>
      </c>
      <c r="J239" s="58" t="s">
        <v>264</v>
      </c>
      <c r="K239" s="58" t="s">
        <v>265</v>
      </c>
      <c r="L239" s="61" t="s">
        <v>202</v>
      </c>
      <c r="M239" s="61" t="s">
        <v>202</v>
      </c>
      <c r="N239" s="61" t="s">
        <v>68</v>
      </c>
      <c r="O239" s="61">
        <v>6</v>
      </c>
      <c r="P239" s="63">
        <v>27</v>
      </c>
      <c r="Q239" s="58" t="s">
        <v>70</v>
      </c>
      <c r="R239" s="64">
        <f t="shared" si="25"/>
        <v>162</v>
      </c>
      <c r="S239" s="64">
        <v>0</v>
      </c>
      <c r="T239" s="64">
        <v>0</v>
      </c>
      <c r="U239" s="64">
        <v>0</v>
      </c>
      <c r="V239" s="64">
        <v>0</v>
      </c>
      <c r="W239" s="64">
        <v>27</v>
      </c>
      <c r="X239" s="64">
        <v>0</v>
      </c>
      <c r="Y239" s="64">
        <v>0</v>
      </c>
      <c r="Z239" s="64">
        <v>0</v>
      </c>
      <c r="AA239" s="64">
        <v>0</v>
      </c>
      <c r="AB239" s="64">
        <v>54</v>
      </c>
      <c r="AC239" s="64">
        <v>0</v>
      </c>
      <c r="AD239" s="64">
        <v>81</v>
      </c>
    </row>
    <row r="240" spans="1:30" s="66" customFormat="1" ht="15" customHeight="1" x14ac:dyDescent="0.3">
      <c r="A240" s="144" t="s">
        <v>840</v>
      </c>
      <c r="B240" s="159" t="s">
        <v>841</v>
      </c>
      <c r="C240" s="58" t="s">
        <v>204</v>
      </c>
      <c r="D240" s="59" t="s">
        <v>61</v>
      </c>
      <c r="E240" s="58" t="s">
        <v>60</v>
      </c>
      <c r="F240" s="59" t="s">
        <v>61</v>
      </c>
      <c r="G240" s="58" t="s">
        <v>71</v>
      </c>
      <c r="H240" s="100">
        <v>21101</v>
      </c>
      <c r="I240" s="58" t="s">
        <v>99</v>
      </c>
      <c r="J240" s="58" t="s">
        <v>266</v>
      </c>
      <c r="K240" s="58" t="s">
        <v>267</v>
      </c>
      <c r="L240" s="61" t="s">
        <v>202</v>
      </c>
      <c r="M240" s="61" t="s">
        <v>202</v>
      </c>
      <c r="N240" s="61" t="s">
        <v>68</v>
      </c>
      <c r="O240" s="61">
        <v>5</v>
      </c>
      <c r="P240" s="63">
        <v>27</v>
      </c>
      <c r="Q240" s="58" t="s">
        <v>70</v>
      </c>
      <c r="R240" s="64">
        <f t="shared" si="25"/>
        <v>135</v>
      </c>
      <c r="S240" s="64">
        <v>0</v>
      </c>
      <c r="T240" s="64">
        <v>0</v>
      </c>
      <c r="U240" s="64">
        <v>0</v>
      </c>
      <c r="V240" s="64">
        <v>0</v>
      </c>
      <c r="W240" s="64">
        <v>0</v>
      </c>
      <c r="X240" s="64">
        <v>0</v>
      </c>
      <c r="Y240" s="64">
        <v>0</v>
      </c>
      <c r="Z240" s="64">
        <v>0</v>
      </c>
      <c r="AA240" s="64">
        <v>0</v>
      </c>
      <c r="AB240" s="64">
        <v>54</v>
      </c>
      <c r="AC240" s="64">
        <v>0</v>
      </c>
      <c r="AD240" s="64">
        <v>81</v>
      </c>
    </row>
    <row r="241" spans="1:30" s="66" customFormat="1" ht="15" customHeight="1" x14ac:dyDescent="0.3">
      <c r="A241" s="144" t="s">
        <v>840</v>
      </c>
      <c r="B241" s="159" t="s">
        <v>841</v>
      </c>
      <c r="C241" s="58" t="s">
        <v>204</v>
      </c>
      <c r="D241" s="59" t="s">
        <v>61</v>
      </c>
      <c r="E241" s="58" t="s">
        <v>60</v>
      </c>
      <c r="F241" s="59" t="s">
        <v>61</v>
      </c>
      <c r="G241" s="58" t="s">
        <v>71</v>
      </c>
      <c r="H241" s="100">
        <v>21101</v>
      </c>
      <c r="I241" s="58" t="s">
        <v>99</v>
      </c>
      <c r="J241" s="58" t="s">
        <v>176</v>
      </c>
      <c r="K241" s="58" t="s">
        <v>268</v>
      </c>
      <c r="L241" s="61" t="s">
        <v>202</v>
      </c>
      <c r="M241" s="61" t="s">
        <v>202</v>
      </c>
      <c r="N241" s="61" t="s">
        <v>269</v>
      </c>
      <c r="O241" s="61">
        <v>6</v>
      </c>
      <c r="P241" s="63">
        <v>27</v>
      </c>
      <c r="Q241" s="58" t="s">
        <v>70</v>
      </c>
      <c r="R241" s="64">
        <f t="shared" si="25"/>
        <v>162</v>
      </c>
      <c r="S241" s="64">
        <v>0</v>
      </c>
      <c r="T241" s="64">
        <v>0</v>
      </c>
      <c r="U241" s="64">
        <v>0</v>
      </c>
      <c r="V241" s="64">
        <v>0</v>
      </c>
      <c r="W241" s="64">
        <v>0</v>
      </c>
      <c r="X241" s="64">
        <v>0</v>
      </c>
      <c r="Y241" s="64">
        <v>0</v>
      </c>
      <c r="Z241" s="64">
        <v>0</v>
      </c>
      <c r="AA241" s="64">
        <v>0</v>
      </c>
      <c r="AB241" s="64">
        <v>54</v>
      </c>
      <c r="AC241" s="64">
        <v>81</v>
      </c>
      <c r="AD241" s="64">
        <v>27</v>
      </c>
    </row>
    <row r="242" spans="1:30" s="66" customFormat="1" ht="15" customHeight="1" x14ac:dyDescent="0.3">
      <c r="A242" s="144" t="s">
        <v>840</v>
      </c>
      <c r="B242" s="159" t="s">
        <v>841</v>
      </c>
      <c r="C242" s="58" t="s">
        <v>204</v>
      </c>
      <c r="D242" s="59" t="s">
        <v>61</v>
      </c>
      <c r="E242" s="58" t="s">
        <v>60</v>
      </c>
      <c r="F242" s="59" t="s">
        <v>61</v>
      </c>
      <c r="G242" s="58" t="s">
        <v>71</v>
      </c>
      <c r="H242" s="100">
        <v>21101</v>
      </c>
      <c r="I242" s="58" t="s">
        <v>99</v>
      </c>
      <c r="J242" s="58" t="s">
        <v>270</v>
      </c>
      <c r="K242" s="58" t="s">
        <v>271</v>
      </c>
      <c r="L242" s="61" t="s">
        <v>202</v>
      </c>
      <c r="M242" s="61" t="s">
        <v>202</v>
      </c>
      <c r="N242" s="61" t="s">
        <v>68</v>
      </c>
      <c r="O242" s="61">
        <v>3</v>
      </c>
      <c r="P242" s="63">
        <v>55</v>
      </c>
      <c r="Q242" s="58" t="s">
        <v>70</v>
      </c>
      <c r="R242" s="64">
        <f t="shared" si="25"/>
        <v>165</v>
      </c>
      <c r="S242" s="64">
        <v>0</v>
      </c>
      <c r="T242" s="64">
        <v>0</v>
      </c>
      <c r="U242" s="64">
        <v>0</v>
      </c>
      <c r="V242" s="64">
        <v>0</v>
      </c>
      <c r="W242" s="64">
        <v>0</v>
      </c>
      <c r="X242" s="64">
        <v>0</v>
      </c>
      <c r="Y242" s="64">
        <v>55</v>
      </c>
      <c r="Z242" s="64">
        <v>0</v>
      </c>
      <c r="AA242" s="64">
        <v>0</v>
      </c>
      <c r="AB242" s="64">
        <v>110</v>
      </c>
      <c r="AC242" s="64">
        <v>0</v>
      </c>
      <c r="AD242" s="64">
        <v>0</v>
      </c>
    </row>
    <row r="243" spans="1:30" s="66" customFormat="1" ht="15" customHeight="1" x14ac:dyDescent="0.3">
      <c r="A243" s="144" t="s">
        <v>840</v>
      </c>
      <c r="B243" s="159" t="s">
        <v>841</v>
      </c>
      <c r="C243" s="58" t="s">
        <v>204</v>
      </c>
      <c r="D243" s="59" t="s">
        <v>61</v>
      </c>
      <c r="E243" s="58" t="s">
        <v>60</v>
      </c>
      <c r="F243" s="59" t="s">
        <v>61</v>
      </c>
      <c r="G243" s="58" t="s">
        <v>71</v>
      </c>
      <c r="H243" s="100">
        <v>21101</v>
      </c>
      <c r="I243" s="58" t="s">
        <v>99</v>
      </c>
      <c r="J243" s="58" t="s">
        <v>272</v>
      </c>
      <c r="K243" s="58" t="s">
        <v>273</v>
      </c>
      <c r="L243" s="61" t="s">
        <v>202</v>
      </c>
      <c r="M243" s="61" t="s">
        <v>202</v>
      </c>
      <c r="N243" s="61" t="s">
        <v>117</v>
      </c>
      <c r="O243" s="61">
        <v>1</v>
      </c>
      <c r="P243" s="63">
        <v>1432</v>
      </c>
      <c r="Q243" s="58" t="s">
        <v>70</v>
      </c>
      <c r="R243" s="64">
        <f t="shared" si="25"/>
        <v>1432</v>
      </c>
      <c r="S243" s="64">
        <v>0</v>
      </c>
      <c r="T243" s="64">
        <v>0</v>
      </c>
      <c r="U243" s="64">
        <v>0</v>
      </c>
      <c r="V243" s="64">
        <v>1432</v>
      </c>
      <c r="W243" s="64">
        <v>0</v>
      </c>
      <c r="X243" s="64">
        <v>0</v>
      </c>
      <c r="Y243" s="64">
        <v>0</v>
      </c>
      <c r="Z243" s="64">
        <v>0</v>
      </c>
      <c r="AA243" s="64">
        <v>0</v>
      </c>
      <c r="AB243" s="64">
        <v>0</v>
      </c>
      <c r="AC243" s="64">
        <v>0</v>
      </c>
      <c r="AD243" s="64">
        <v>0</v>
      </c>
    </row>
    <row r="244" spans="1:30" s="66" customFormat="1" ht="15" customHeight="1" x14ac:dyDescent="0.3">
      <c r="A244" s="144" t="s">
        <v>840</v>
      </c>
      <c r="B244" s="159" t="s">
        <v>841</v>
      </c>
      <c r="C244" s="58" t="s">
        <v>204</v>
      </c>
      <c r="D244" s="59" t="s">
        <v>61</v>
      </c>
      <c r="E244" s="58" t="s">
        <v>60</v>
      </c>
      <c r="F244" s="59" t="s">
        <v>61</v>
      </c>
      <c r="G244" s="58" t="s">
        <v>71</v>
      </c>
      <c r="H244" s="100">
        <v>21601</v>
      </c>
      <c r="I244" s="58" t="s">
        <v>111</v>
      </c>
      <c r="J244" s="58" t="s">
        <v>274</v>
      </c>
      <c r="K244" s="58" t="s">
        <v>275</v>
      </c>
      <c r="L244" s="61" t="s">
        <v>202</v>
      </c>
      <c r="M244" s="61" t="s">
        <v>202</v>
      </c>
      <c r="N244" s="61" t="s">
        <v>117</v>
      </c>
      <c r="O244" s="61">
        <v>3</v>
      </c>
      <c r="P244" s="63">
        <v>800</v>
      </c>
      <c r="Q244" s="58" t="s">
        <v>70</v>
      </c>
      <c r="R244" s="64">
        <f t="shared" si="25"/>
        <v>2400</v>
      </c>
      <c r="S244" s="64">
        <v>0</v>
      </c>
      <c r="T244" s="64">
        <v>800</v>
      </c>
      <c r="U244" s="64">
        <v>0</v>
      </c>
      <c r="V244" s="64">
        <v>800</v>
      </c>
      <c r="W244" s="64">
        <v>0</v>
      </c>
      <c r="X244" s="64">
        <v>0</v>
      </c>
      <c r="Y244" s="64">
        <v>0</v>
      </c>
      <c r="Z244" s="64">
        <v>0</v>
      </c>
      <c r="AA244" s="64">
        <v>800</v>
      </c>
      <c r="AB244" s="64">
        <v>0</v>
      </c>
      <c r="AC244" s="64">
        <v>0</v>
      </c>
      <c r="AD244" s="64">
        <v>0</v>
      </c>
    </row>
    <row r="245" spans="1:30" s="66" customFormat="1" ht="15" customHeight="1" x14ac:dyDescent="0.3">
      <c r="A245" s="144" t="s">
        <v>840</v>
      </c>
      <c r="B245" s="159" t="s">
        <v>841</v>
      </c>
      <c r="C245" s="58" t="s">
        <v>204</v>
      </c>
      <c r="D245" s="59" t="s">
        <v>61</v>
      </c>
      <c r="E245" s="58" t="s">
        <v>60</v>
      </c>
      <c r="F245" s="59" t="s">
        <v>61</v>
      </c>
      <c r="G245" s="58" t="s">
        <v>71</v>
      </c>
      <c r="H245" s="100">
        <v>21601</v>
      </c>
      <c r="I245" s="58" t="s">
        <v>111</v>
      </c>
      <c r="J245" s="58" t="s">
        <v>116</v>
      </c>
      <c r="K245" s="58" t="s">
        <v>276</v>
      </c>
      <c r="L245" s="61" t="s">
        <v>202</v>
      </c>
      <c r="M245" s="61" t="s">
        <v>202</v>
      </c>
      <c r="N245" s="61" t="s">
        <v>117</v>
      </c>
      <c r="O245" s="61">
        <v>4</v>
      </c>
      <c r="P245" s="63">
        <v>250</v>
      </c>
      <c r="Q245" s="58" t="s">
        <v>70</v>
      </c>
      <c r="R245" s="64">
        <f t="shared" si="25"/>
        <v>1000</v>
      </c>
      <c r="S245" s="64">
        <v>250</v>
      </c>
      <c r="T245" s="64">
        <v>0</v>
      </c>
      <c r="U245" s="64">
        <v>0</v>
      </c>
      <c r="V245" s="64">
        <v>0</v>
      </c>
      <c r="W245" s="64">
        <v>250</v>
      </c>
      <c r="X245" s="64">
        <v>250</v>
      </c>
      <c r="Y245" s="64">
        <v>0</v>
      </c>
      <c r="Z245" s="64">
        <v>0</v>
      </c>
      <c r="AA245" s="64">
        <v>0</v>
      </c>
      <c r="AB245" s="64">
        <v>250</v>
      </c>
      <c r="AC245" s="64">
        <v>0</v>
      </c>
      <c r="AD245" s="64">
        <v>0</v>
      </c>
    </row>
    <row r="246" spans="1:30" s="66" customFormat="1" ht="15" customHeight="1" x14ac:dyDescent="0.3">
      <c r="A246" s="144" t="s">
        <v>840</v>
      </c>
      <c r="B246" s="159" t="s">
        <v>841</v>
      </c>
      <c r="C246" s="58" t="s">
        <v>204</v>
      </c>
      <c r="D246" s="59" t="s">
        <v>61</v>
      </c>
      <c r="E246" s="58" t="s">
        <v>60</v>
      </c>
      <c r="F246" s="59" t="s">
        <v>61</v>
      </c>
      <c r="G246" s="58" t="s">
        <v>71</v>
      </c>
      <c r="H246" s="100">
        <v>21601</v>
      </c>
      <c r="I246" s="58" t="s">
        <v>111</v>
      </c>
      <c r="J246" s="58" t="s">
        <v>277</v>
      </c>
      <c r="K246" s="58" t="s">
        <v>278</v>
      </c>
      <c r="L246" s="61" t="s">
        <v>202</v>
      </c>
      <c r="M246" s="61" t="s">
        <v>202</v>
      </c>
      <c r="N246" s="61" t="s">
        <v>68</v>
      </c>
      <c r="O246" s="61">
        <v>19</v>
      </c>
      <c r="P246" s="63">
        <v>100</v>
      </c>
      <c r="Q246" s="58" t="s">
        <v>70</v>
      </c>
      <c r="R246" s="64">
        <f t="shared" si="25"/>
        <v>1900</v>
      </c>
      <c r="S246" s="64">
        <v>200</v>
      </c>
      <c r="T246" s="64">
        <v>0</v>
      </c>
      <c r="U246" s="64">
        <v>200</v>
      </c>
      <c r="V246" s="64">
        <v>200</v>
      </c>
      <c r="W246" s="64">
        <v>200</v>
      </c>
      <c r="X246" s="64">
        <v>200</v>
      </c>
      <c r="Y246" s="64">
        <v>200</v>
      </c>
      <c r="Z246" s="64">
        <v>0</v>
      </c>
      <c r="AA246" s="64">
        <v>100</v>
      </c>
      <c r="AB246" s="64">
        <v>200</v>
      </c>
      <c r="AC246" s="64">
        <v>200</v>
      </c>
      <c r="AD246" s="64">
        <v>200</v>
      </c>
    </row>
    <row r="247" spans="1:30" s="66" customFormat="1" ht="15" customHeight="1" x14ac:dyDescent="0.3">
      <c r="A247" s="144" t="s">
        <v>840</v>
      </c>
      <c r="B247" s="159" t="s">
        <v>841</v>
      </c>
      <c r="C247" s="58" t="s">
        <v>204</v>
      </c>
      <c r="D247" s="59" t="s">
        <v>61</v>
      </c>
      <c r="E247" s="58" t="s">
        <v>60</v>
      </c>
      <c r="F247" s="59" t="s">
        <v>61</v>
      </c>
      <c r="G247" s="58" t="s">
        <v>71</v>
      </c>
      <c r="H247" s="100">
        <v>21601</v>
      </c>
      <c r="I247" s="58" t="s">
        <v>111</v>
      </c>
      <c r="J247" s="58" t="s">
        <v>279</v>
      </c>
      <c r="K247" s="58" t="s">
        <v>280</v>
      </c>
      <c r="L247" s="61" t="s">
        <v>202</v>
      </c>
      <c r="M247" s="61" t="s">
        <v>202</v>
      </c>
      <c r="N247" s="61" t="s">
        <v>68</v>
      </c>
      <c r="O247" s="61">
        <v>5</v>
      </c>
      <c r="P247" s="63">
        <v>100</v>
      </c>
      <c r="Q247" s="58" t="s">
        <v>70</v>
      </c>
      <c r="R247" s="64">
        <f t="shared" si="25"/>
        <v>500</v>
      </c>
      <c r="S247" s="64">
        <v>0</v>
      </c>
      <c r="T247" s="64">
        <v>0</v>
      </c>
      <c r="U247" s="64">
        <v>200</v>
      </c>
      <c r="V247" s="64">
        <v>0</v>
      </c>
      <c r="W247" s="64">
        <v>0</v>
      </c>
      <c r="X247" s="64">
        <v>0</v>
      </c>
      <c r="Y247" s="64">
        <v>0</v>
      </c>
      <c r="Z247" s="64">
        <v>0</v>
      </c>
      <c r="AA247" s="64">
        <v>0</v>
      </c>
      <c r="AB247" s="64">
        <v>0</v>
      </c>
      <c r="AC247" s="64">
        <v>300</v>
      </c>
      <c r="AD247" s="64">
        <v>0</v>
      </c>
    </row>
    <row r="248" spans="1:30" s="66" customFormat="1" ht="15" customHeight="1" x14ac:dyDescent="0.3">
      <c r="A248" s="144" t="s">
        <v>840</v>
      </c>
      <c r="B248" s="159" t="s">
        <v>841</v>
      </c>
      <c r="C248" s="58" t="s">
        <v>204</v>
      </c>
      <c r="D248" s="59" t="s">
        <v>61</v>
      </c>
      <c r="E248" s="58" t="s">
        <v>60</v>
      </c>
      <c r="F248" s="59" t="s">
        <v>61</v>
      </c>
      <c r="G248" s="58" t="s">
        <v>71</v>
      </c>
      <c r="H248" s="100">
        <v>21601</v>
      </c>
      <c r="I248" s="58" t="s">
        <v>111</v>
      </c>
      <c r="J248" s="58" t="s">
        <v>281</v>
      </c>
      <c r="K248" s="58" t="s">
        <v>282</v>
      </c>
      <c r="L248" s="61" t="s">
        <v>202</v>
      </c>
      <c r="M248" s="61" t="s">
        <v>202</v>
      </c>
      <c r="N248" s="61" t="s">
        <v>68</v>
      </c>
      <c r="O248" s="61">
        <v>18</v>
      </c>
      <c r="P248" s="63">
        <v>50</v>
      </c>
      <c r="Q248" s="58" t="s">
        <v>70</v>
      </c>
      <c r="R248" s="64">
        <f t="shared" si="25"/>
        <v>900</v>
      </c>
      <c r="S248" s="64">
        <v>0</v>
      </c>
      <c r="T248" s="64">
        <v>0</v>
      </c>
      <c r="U248" s="64">
        <v>150</v>
      </c>
      <c r="V248" s="64">
        <v>0</v>
      </c>
      <c r="W248" s="64">
        <v>150</v>
      </c>
      <c r="X248" s="64">
        <v>150</v>
      </c>
      <c r="Y248" s="64">
        <v>0</v>
      </c>
      <c r="Z248" s="64">
        <v>0</v>
      </c>
      <c r="AA248" s="64">
        <v>100</v>
      </c>
      <c r="AB248" s="64">
        <v>150</v>
      </c>
      <c r="AC248" s="64">
        <v>200</v>
      </c>
      <c r="AD248" s="64">
        <v>0</v>
      </c>
    </row>
    <row r="249" spans="1:30" s="66" customFormat="1" ht="15" customHeight="1" x14ac:dyDescent="0.3">
      <c r="A249" s="144" t="s">
        <v>840</v>
      </c>
      <c r="B249" s="159" t="s">
        <v>841</v>
      </c>
      <c r="C249" s="58" t="s">
        <v>204</v>
      </c>
      <c r="D249" s="59" t="s">
        <v>61</v>
      </c>
      <c r="E249" s="58" t="s">
        <v>60</v>
      </c>
      <c r="F249" s="59" t="s">
        <v>61</v>
      </c>
      <c r="G249" s="58" t="s">
        <v>71</v>
      </c>
      <c r="H249" s="100">
        <v>21601</v>
      </c>
      <c r="I249" s="58" t="s">
        <v>111</v>
      </c>
      <c r="J249" s="58" t="s">
        <v>283</v>
      </c>
      <c r="K249" s="58" t="s">
        <v>284</v>
      </c>
      <c r="L249" s="61" t="s">
        <v>202</v>
      </c>
      <c r="M249" s="61" t="s">
        <v>202</v>
      </c>
      <c r="N249" s="61" t="s">
        <v>68</v>
      </c>
      <c r="O249" s="61">
        <v>40</v>
      </c>
      <c r="P249" s="63">
        <v>40</v>
      </c>
      <c r="Q249" s="58" t="s">
        <v>70</v>
      </c>
      <c r="R249" s="64">
        <f t="shared" si="25"/>
        <v>1600</v>
      </c>
      <c r="S249" s="64">
        <v>0</v>
      </c>
      <c r="T249" s="64">
        <v>200</v>
      </c>
      <c r="U249" s="64">
        <v>200</v>
      </c>
      <c r="V249" s="64">
        <v>0</v>
      </c>
      <c r="W249" s="64">
        <v>200</v>
      </c>
      <c r="X249" s="64">
        <v>200</v>
      </c>
      <c r="Y249" s="64">
        <v>200</v>
      </c>
      <c r="Z249" s="64">
        <v>0</v>
      </c>
      <c r="AA249" s="64">
        <v>0</v>
      </c>
      <c r="AB249" s="64">
        <v>200</v>
      </c>
      <c r="AC249" s="64">
        <v>200</v>
      </c>
      <c r="AD249" s="64">
        <v>200</v>
      </c>
    </row>
    <row r="250" spans="1:30" s="66" customFormat="1" ht="15" customHeight="1" x14ac:dyDescent="0.3">
      <c r="A250" s="144" t="s">
        <v>840</v>
      </c>
      <c r="B250" s="159" t="s">
        <v>841</v>
      </c>
      <c r="C250" s="58" t="s">
        <v>204</v>
      </c>
      <c r="D250" s="59" t="s">
        <v>61</v>
      </c>
      <c r="E250" s="58" t="s">
        <v>60</v>
      </c>
      <c r="F250" s="59" t="s">
        <v>61</v>
      </c>
      <c r="G250" s="58" t="s">
        <v>71</v>
      </c>
      <c r="H250" s="100">
        <v>21601</v>
      </c>
      <c r="I250" s="58" t="s">
        <v>111</v>
      </c>
      <c r="J250" s="58" t="s">
        <v>285</v>
      </c>
      <c r="K250" s="58" t="s">
        <v>286</v>
      </c>
      <c r="L250" s="61" t="s">
        <v>202</v>
      </c>
      <c r="M250" s="61" t="s">
        <v>202</v>
      </c>
      <c r="N250" s="61" t="s">
        <v>287</v>
      </c>
      <c r="O250" s="61">
        <v>18</v>
      </c>
      <c r="P250" s="63">
        <v>50</v>
      </c>
      <c r="Q250" s="58" t="s">
        <v>70</v>
      </c>
      <c r="R250" s="64">
        <f t="shared" si="25"/>
        <v>900</v>
      </c>
      <c r="S250" s="64">
        <v>0</v>
      </c>
      <c r="T250" s="64">
        <v>0</v>
      </c>
      <c r="U250" s="64">
        <v>250</v>
      </c>
      <c r="V250" s="64">
        <v>0</v>
      </c>
      <c r="W250" s="64">
        <v>150</v>
      </c>
      <c r="X250" s="64">
        <v>200</v>
      </c>
      <c r="Y250" s="64">
        <v>0</v>
      </c>
      <c r="Z250" s="64">
        <v>0</v>
      </c>
      <c r="AA250" s="64">
        <v>0</v>
      </c>
      <c r="AB250" s="64">
        <v>200</v>
      </c>
      <c r="AC250" s="64">
        <v>100</v>
      </c>
      <c r="AD250" s="64">
        <v>0</v>
      </c>
    </row>
    <row r="251" spans="1:30" s="66" customFormat="1" ht="15" customHeight="1" x14ac:dyDescent="0.3">
      <c r="A251" s="144" t="s">
        <v>840</v>
      </c>
      <c r="B251" s="159" t="s">
        <v>841</v>
      </c>
      <c r="C251" s="58" t="s">
        <v>204</v>
      </c>
      <c r="D251" s="59" t="s">
        <v>61</v>
      </c>
      <c r="E251" s="58" t="s">
        <v>60</v>
      </c>
      <c r="F251" s="59" t="s">
        <v>61</v>
      </c>
      <c r="G251" s="58" t="s">
        <v>71</v>
      </c>
      <c r="H251" s="100">
        <v>21601</v>
      </c>
      <c r="I251" s="58" t="s">
        <v>111</v>
      </c>
      <c r="J251" s="58" t="s">
        <v>288</v>
      </c>
      <c r="K251" s="58" t="s">
        <v>289</v>
      </c>
      <c r="L251" s="61" t="s">
        <v>202</v>
      </c>
      <c r="M251" s="61" t="s">
        <v>202</v>
      </c>
      <c r="N251" s="61" t="s">
        <v>68</v>
      </c>
      <c r="O251" s="61">
        <v>6</v>
      </c>
      <c r="P251" s="63">
        <v>50</v>
      </c>
      <c r="Q251" s="58" t="s">
        <v>70</v>
      </c>
      <c r="R251" s="64">
        <f t="shared" si="25"/>
        <v>300</v>
      </c>
      <c r="S251" s="64">
        <v>50</v>
      </c>
      <c r="T251" s="64">
        <v>0</v>
      </c>
      <c r="U251" s="64">
        <v>0</v>
      </c>
      <c r="V251" s="64">
        <v>0</v>
      </c>
      <c r="W251" s="64">
        <v>50</v>
      </c>
      <c r="X251" s="64">
        <v>0</v>
      </c>
      <c r="Y251" s="64">
        <v>100</v>
      </c>
      <c r="Z251" s="64">
        <v>0</v>
      </c>
      <c r="AA251" s="64">
        <v>0</v>
      </c>
      <c r="AB251" s="64">
        <v>0</v>
      </c>
      <c r="AC251" s="64">
        <v>0</v>
      </c>
      <c r="AD251" s="64">
        <v>100</v>
      </c>
    </row>
    <row r="252" spans="1:30" s="66" customFormat="1" ht="15" customHeight="1" x14ac:dyDescent="0.3">
      <c r="A252" s="144" t="s">
        <v>840</v>
      </c>
      <c r="B252" s="159" t="s">
        <v>841</v>
      </c>
      <c r="C252" s="58" t="s">
        <v>204</v>
      </c>
      <c r="D252" s="59" t="s">
        <v>61</v>
      </c>
      <c r="E252" s="58" t="s">
        <v>60</v>
      </c>
      <c r="F252" s="59" t="s">
        <v>61</v>
      </c>
      <c r="G252" s="58" t="s">
        <v>71</v>
      </c>
      <c r="H252" s="100">
        <v>22104</v>
      </c>
      <c r="I252" s="58" t="s">
        <v>290</v>
      </c>
      <c r="J252" s="58" t="s">
        <v>291</v>
      </c>
      <c r="K252" s="58" t="s">
        <v>292</v>
      </c>
      <c r="L252" s="61" t="s">
        <v>202</v>
      </c>
      <c r="M252" s="61" t="s">
        <v>202</v>
      </c>
      <c r="N252" s="61" t="s">
        <v>69</v>
      </c>
      <c r="O252" s="61">
        <v>82</v>
      </c>
      <c r="P252" s="63">
        <v>127</v>
      </c>
      <c r="Q252" s="58" t="s">
        <v>70</v>
      </c>
      <c r="R252" s="64">
        <f t="shared" si="25"/>
        <v>10400</v>
      </c>
      <c r="S252" s="64">
        <v>500</v>
      </c>
      <c r="T252" s="64">
        <v>1000</v>
      </c>
      <c r="U252" s="64">
        <v>1000</v>
      </c>
      <c r="V252" s="64">
        <v>1000</v>
      </c>
      <c r="W252" s="64">
        <v>1000</v>
      </c>
      <c r="X252" s="64">
        <v>1000</v>
      </c>
      <c r="Y252" s="64">
        <v>500</v>
      </c>
      <c r="Z252" s="64">
        <v>600</v>
      </c>
      <c r="AA252" s="64">
        <v>1000</v>
      </c>
      <c r="AB252" s="64">
        <v>1000</v>
      </c>
      <c r="AC252" s="64">
        <v>1000</v>
      </c>
      <c r="AD252" s="64">
        <v>800</v>
      </c>
    </row>
    <row r="253" spans="1:30" s="66" customFormat="1" ht="15" customHeight="1" x14ac:dyDescent="0.3">
      <c r="A253" s="144" t="s">
        <v>840</v>
      </c>
      <c r="B253" s="159" t="s">
        <v>841</v>
      </c>
      <c r="C253" s="58" t="s">
        <v>204</v>
      </c>
      <c r="D253" s="59" t="s">
        <v>61</v>
      </c>
      <c r="E253" s="58" t="s">
        <v>60</v>
      </c>
      <c r="F253" s="59" t="s">
        <v>61</v>
      </c>
      <c r="G253" s="58" t="s">
        <v>71</v>
      </c>
      <c r="H253" s="100">
        <v>24601</v>
      </c>
      <c r="I253" s="58" t="s">
        <v>293</v>
      </c>
      <c r="J253" s="58" t="s">
        <v>294</v>
      </c>
      <c r="K253" s="58" t="s">
        <v>295</v>
      </c>
      <c r="L253" s="61" t="s">
        <v>202</v>
      </c>
      <c r="M253" s="61" t="s">
        <v>202</v>
      </c>
      <c r="N253" s="61" t="s">
        <v>68</v>
      </c>
      <c r="O253" s="61">
        <v>1</v>
      </c>
      <c r="P253" s="63">
        <v>1319</v>
      </c>
      <c r="Q253" s="58" t="s">
        <v>70</v>
      </c>
      <c r="R253" s="64">
        <f t="shared" si="25"/>
        <v>1319</v>
      </c>
      <c r="S253" s="64">
        <v>0</v>
      </c>
      <c r="T253" s="64">
        <v>0</v>
      </c>
      <c r="U253" s="64">
        <v>0</v>
      </c>
      <c r="V253" s="64">
        <v>0</v>
      </c>
      <c r="W253" s="64">
        <v>1319</v>
      </c>
      <c r="X253" s="64">
        <v>0</v>
      </c>
      <c r="Y253" s="64">
        <v>0</v>
      </c>
      <c r="Z253" s="64">
        <v>0</v>
      </c>
      <c r="AA253" s="64">
        <v>0</v>
      </c>
      <c r="AB253" s="64">
        <v>0</v>
      </c>
      <c r="AC253" s="64">
        <v>0</v>
      </c>
      <c r="AD253" s="64">
        <v>0</v>
      </c>
    </row>
    <row r="254" spans="1:30" s="66" customFormat="1" ht="15" customHeight="1" x14ac:dyDescent="0.3">
      <c r="A254" s="144" t="s">
        <v>840</v>
      </c>
      <c r="B254" s="159" t="s">
        <v>841</v>
      </c>
      <c r="C254" s="58" t="s">
        <v>204</v>
      </c>
      <c r="D254" s="59" t="s">
        <v>61</v>
      </c>
      <c r="E254" s="58" t="s">
        <v>60</v>
      </c>
      <c r="F254" s="59" t="s">
        <v>61</v>
      </c>
      <c r="G254" s="58" t="s">
        <v>71</v>
      </c>
      <c r="H254" s="100">
        <v>24601</v>
      </c>
      <c r="I254" s="58" t="s">
        <v>293</v>
      </c>
      <c r="J254" s="58" t="s">
        <v>296</v>
      </c>
      <c r="K254" s="58" t="s">
        <v>297</v>
      </c>
      <c r="L254" s="61" t="s">
        <v>202</v>
      </c>
      <c r="M254" s="61" t="s">
        <v>202</v>
      </c>
      <c r="N254" s="61" t="s">
        <v>68</v>
      </c>
      <c r="O254" s="61">
        <v>40</v>
      </c>
      <c r="P254" s="63">
        <v>50</v>
      </c>
      <c r="Q254" s="58" t="s">
        <v>70</v>
      </c>
      <c r="R254" s="64">
        <f t="shared" si="25"/>
        <v>2000</v>
      </c>
      <c r="S254" s="64">
        <v>1000</v>
      </c>
      <c r="T254" s="64">
        <v>0</v>
      </c>
      <c r="U254" s="64">
        <v>0</v>
      </c>
      <c r="V254" s="64">
        <v>0</v>
      </c>
      <c r="W254" s="64">
        <v>0</v>
      </c>
      <c r="X254" s="64">
        <v>0</v>
      </c>
      <c r="Y254" s="64">
        <v>500</v>
      </c>
      <c r="Z254" s="64">
        <v>0</v>
      </c>
      <c r="AA254" s="64">
        <v>500</v>
      </c>
      <c r="AB254" s="64">
        <v>0</v>
      </c>
      <c r="AC254" s="64">
        <v>0</v>
      </c>
      <c r="AD254" s="64">
        <v>0</v>
      </c>
    </row>
    <row r="255" spans="1:30" s="66" customFormat="1" ht="15" customHeight="1" x14ac:dyDescent="0.3">
      <c r="A255" s="144" t="s">
        <v>840</v>
      </c>
      <c r="B255" s="159" t="s">
        <v>841</v>
      </c>
      <c r="C255" s="58" t="s">
        <v>204</v>
      </c>
      <c r="D255" s="59" t="s">
        <v>61</v>
      </c>
      <c r="E255" s="58" t="s">
        <v>60</v>
      </c>
      <c r="F255" s="59" t="s">
        <v>61</v>
      </c>
      <c r="G255" s="58" t="s">
        <v>71</v>
      </c>
      <c r="H255" s="100">
        <v>26102</v>
      </c>
      <c r="I255" s="58" t="s">
        <v>298</v>
      </c>
      <c r="J255" s="58" t="s">
        <v>184</v>
      </c>
      <c r="K255" s="58" t="s">
        <v>185</v>
      </c>
      <c r="L255" s="61" t="s">
        <v>299</v>
      </c>
      <c r="M255" s="61" t="s">
        <v>202</v>
      </c>
      <c r="N255" s="61" t="s">
        <v>300</v>
      </c>
      <c r="O255" s="61">
        <v>11</v>
      </c>
      <c r="P255" s="63">
        <v>1727</v>
      </c>
      <c r="Q255" s="58" t="s">
        <v>70</v>
      </c>
      <c r="R255" s="64">
        <f t="shared" si="25"/>
        <v>19000</v>
      </c>
      <c r="S255" s="64">
        <v>1500</v>
      </c>
      <c r="T255" s="64">
        <v>2000</v>
      </c>
      <c r="U255" s="64">
        <v>2000</v>
      </c>
      <c r="V255" s="64">
        <v>2000</v>
      </c>
      <c r="W255" s="64">
        <v>2000</v>
      </c>
      <c r="X255" s="64">
        <v>1500</v>
      </c>
      <c r="Y255" s="64">
        <v>1500</v>
      </c>
      <c r="Z255" s="64">
        <v>1500</v>
      </c>
      <c r="AA255" s="64">
        <v>1500</v>
      </c>
      <c r="AB255" s="64">
        <v>1500</v>
      </c>
      <c r="AC255" s="64">
        <v>2000</v>
      </c>
      <c r="AD255" s="64">
        <v>0</v>
      </c>
    </row>
    <row r="256" spans="1:30" s="66" customFormat="1" ht="15" customHeight="1" x14ac:dyDescent="0.3">
      <c r="A256" s="144" t="s">
        <v>840</v>
      </c>
      <c r="B256" s="159" t="s">
        <v>841</v>
      </c>
      <c r="C256" s="58" t="s">
        <v>204</v>
      </c>
      <c r="D256" s="59" t="s">
        <v>61</v>
      </c>
      <c r="E256" s="58" t="s">
        <v>60</v>
      </c>
      <c r="F256" s="59" t="s">
        <v>61</v>
      </c>
      <c r="G256" s="58" t="s">
        <v>71</v>
      </c>
      <c r="H256" s="100">
        <v>32601</v>
      </c>
      <c r="I256" s="58" t="s">
        <v>301</v>
      </c>
      <c r="J256" s="58" t="s">
        <v>67</v>
      </c>
      <c r="K256" s="58" t="s">
        <v>302</v>
      </c>
      <c r="L256" s="61" t="s">
        <v>190</v>
      </c>
      <c r="M256" s="61" t="s">
        <v>67</v>
      </c>
      <c r="N256" s="61" t="s">
        <v>67</v>
      </c>
      <c r="O256" s="61">
        <v>11</v>
      </c>
      <c r="P256" s="63">
        <v>1682</v>
      </c>
      <c r="Q256" s="58" t="s">
        <v>70</v>
      </c>
      <c r="R256" s="64">
        <f t="shared" si="25"/>
        <v>18500</v>
      </c>
      <c r="S256" s="64">
        <v>0</v>
      </c>
      <c r="T256" s="64">
        <v>1800</v>
      </c>
      <c r="U256" s="64">
        <v>2000</v>
      </c>
      <c r="V256" s="64">
        <v>2000</v>
      </c>
      <c r="W256" s="64">
        <v>2000</v>
      </c>
      <c r="X256" s="64">
        <v>2000</v>
      </c>
      <c r="Y256" s="64">
        <v>1500</v>
      </c>
      <c r="Z256" s="64">
        <v>1500</v>
      </c>
      <c r="AA256" s="64">
        <v>1500</v>
      </c>
      <c r="AB256" s="64">
        <v>1500</v>
      </c>
      <c r="AC256" s="64">
        <v>1500</v>
      </c>
      <c r="AD256" s="64">
        <v>1200</v>
      </c>
    </row>
    <row r="257" spans="1:30" s="66" customFormat="1" ht="15" customHeight="1" x14ac:dyDescent="0.3">
      <c r="A257" s="144" t="s">
        <v>840</v>
      </c>
      <c r="B257" s="159" t="s">
        <v>841</v>
      </c>
      <c r="C257" s="58" t="s">
        <v>204</v>
      </c>
      <c r="D257" s="59" t="s">
        <v>61</v>
      </c>
      <c r="E257" s="58" t="s">
        <v>65</v>
      </c>
      <c r="F257" s="59" t="s">
        <v>197</v>
      </c>
      <c r="G257" s="58" t="s">
        <v>196</v>
      </c>
      <c r="H257" s="100">
        <v>37901</v>
      </c>
      <c r="I257" s="68" t="s">
        <v>303</v>
      </c>
      <c r="J257" s="58" t="s">
        <v>67</v>
      </c>
      <c r="K257" s="58" t="s">
        <v>302</v>
      </c>
      <c r="L257" s="61" t="s">
        <v>202</v>
      </c>
      <c r="M257" s="61" t="s">
        <v>202</v>
      </c>
      <c r="N257" s="61" t="s">
        <v>67</v>
      </c>
      <c r="O257" s="61">
        <v>12</v>
      </c>
      <c r="P257" s="63">
        <v>7855</v>
      </c>
      <c r="Q257" s="58" t="s">
        <v>70</v>
      </c>
      <c r="R257" s="64">
        <f>SUBTOTAL(9,S257:AD257)</f>
        <v>94224</v>
      </c>
      <c r="S257" s="64">
        <v>7248</v>
      </c>
      <c r="T257" s="64">
        <v>7248</v>
      </c>
      <c r="U257" s="64">
        <v>7248</v>
      </c>
      <c r="V257" s="64">
        <v>7248</v>
      </c>
      <c r="W257" s="64">
        <v>9060</v>
      </c>
      <c r="X257" s="64">
        <v>7248</v>
      </c>
      <c r="Y257" s="64">
        <v>7248</v>
      </c>
      <c r="Z257" s="64">
        <v>7248</v>
      </c>
      <c r="AA257" s="64">
        <v>9060</v>
      </c>
      <c r="AB257" s="64">
        <v>9060</v>
      </c>
      <c r="AC257" s="64">
        <v>9060</v>
      </c>
      <c r="AD257" s="64">
        <v>7248</v>
      </c>
    </row>
    <row r="258" spans="1:30" s="66" customFormat="1" ht="15" customHeight="1" x14ac:dyDescent="0.3">
      <c r="A258" s="144" t="s">
        <v>840</v>
      </c>
      <c r="B258" s="159" t="s">
        <v>841</v>
      </c>
      <c r="C258" s="58" t="s">
        <v>204</v>
      </c>
      <c r="D258" s="59" t="s">
        <v>61</v>
      </c>
      <c r="E258" s="58" t="s">
        <v>65</v>
      </c>
      <c r="F258" s="59" t="s">
        <v>197</v>
      </c>
      <c r="G258" s="69" t="s">
        <v>200</v>
      </c>
      <c r="H258" s="100">
        <v>37901</v>
      </c>
      <c r="I258" s="58" t="s">
        <v>303</v>
      </c>
      <c r="J258" s="58" t="s">
        <v>67</v>
      </c>
      <c r="K258" s="58" t="s">
        <v>304</v>
      </c>
      <c r="L258" s="61" t="s">
        <v>202</v>
      </c>
      <c r="M258" s="61" t="s">
        <v>202</v>
      </c>
      <c r="N258" s="61" t="s">
        <v>67</v>
      </c>
      <c r="O258" s="61">
        <v>12</v>
      </c>
      <c r="P258" s="63">
        <v>5536.67</v>
      </c>
      <c r="Q258" s="58" t="s">
        <v>70</v>
      </c>
      <c r="R258" s="64">
        <f>SUBTOTAL(9,S258:AD258)</f>
        <v>66440</v>
      </c>
      <c r="S258" s="64">
        <v>6040</v>
      </c>
      <c r="T258" s="64">
        <v>6040</v>
      </c>
      <c r="U258" s="64">
        <v>6040</v>
      </c>
      <c r="V258" s="64">
        <v>6040</v>
      </c>
      <c r="W258" s="64">
        <v>6040</v>
      </c>
      <c r="X258" s="64">
        <v>6040</v>
      </c>
      <c r="Y258" s="64">
        <v>6040</v>
      </c>
      <c r="Z258" s="64">
        <v>6040</v>
      </c>
      <c r="AA258" s="64">
        <v>3020</v>
      </c>
      <c r="AB258" s="64">
        <v>6040</v>
      </c>
      <c r="AC258" s="64">
        <v>6040</v>
      </c>
      <c r="AD258" s="64">
        <v>3020</v>
      </c>
    </row>
    <row r="259" spans="1:30" s="66" customFormat="1" ht="15" customHeight="1" x14ac:dyDescent="0.3">
      <c r="A259" s="144" t="s">
        <v>840</v>
      </c>
      <c r="B259" s="159" t="s">
        <v>841</v>
      </c>
      <c r="C259" s="58" t="s">
        <v>204</v>
      </c>
      <c r="D259" s="59" t="s">
        <v>61</v>
      </c>
      <c r="E259" s="58" t="s">
        <v>60</v>
      </c>
      <c r="F259" s="59" t="s">
        <v>61</v>
      </c>
      <c r="G259" s="58" t="s">
        <v>71</v>
      </c>
      <c r="H259" s="100">
        <v>24601</v>
      </c>
      <c r="I259" s="58" t="s">
        <v>293</v>
      </c>
      <c r="J259" s="58" t="s">
        <v>305</v>
      </c>
      <c r="K259" s="58" t="s">
        <v>306</v>
      </c>
      <c r="L259" s="61" t="s">
        <v>202</v>
      </c>
      <c r="M259" s="61" t="s">
        <v>202</v>
      </c>
      <c r="N259" s="61" t="s">
        <v>69</v>
      </c>
      <c r="O259" s="61">
        <v>12</v>
      </c>
      <c r="P259" s="63">
        <v>125</v>
      </c>
      <c r="Q259" s="58" t="s">
        <v>70</v>
      </c>
      <c r="R259" s="64">
        <f t="shared" si="25"/>
        <v>1500</v>
      </c>
      <c r="S259" s="64">
        <v>0</v>
      </c>
      <c r="T259" s="64">
        <v>0</v>
      </c>
      <c r="U259" s="64">
        <v>1500</v>
      </c>
      <c r="V259" s="64">
        <v>0</v>
      </c>
      <c r="W259" s="64">
        <v>0</v>
      </c>
      <c r="X259" s="64">
        <v>0</v>
      </c>
      <c r="Y259" s="64">
        <v>0</v>
      </c>
      <c r="Z259" s="64">
        <v>0</v>
      </c>
      <c r="AA259" s="64">
        <v>0</v>
      </c>
      <c r="AB259" s="64">
        <v>0</v>
      </c>
      <c r="AC259" s="64">
        <v>0</v>
      </c>
      <c r="AD259" s="64">
        <v>0</v>
      </c>
    </row>
    <row r="260" spans="1:30" s="66" customFormat="1" ht="15" customHeight="1" x14ac:dyDescent="0.3">
      <c r="A260" s="144" t="s">
        <v>840</v>
      </c>
      <c r="B260" s="159" t="s">
        <v>841</v>
      </c>
      <c r="C260" s="58" t="s">
        <v>204</v>
      </c>
      <c r="D260" s="59" t="s">
        <v>61</v>
      </c>
      <c r="E260" s="58" t="s">
        <v>65</v>
      </c>
      <c r="F260" s="59" t="s">
        <v>162</v>
      </c>
      <c r="G260" s="58" t="s">
        <v>163</v>
      </c>
      <c r="H260" s="100">
        <v>26102</v>
      </c>
      <c r="I260" s="58" t="s">
        <v>298</v>
      </c>
      <c r="J260" s="61" t="s">
        <v>67</v>
      </c>
      <c r="K260" s="58" t="s">
        <v>307</v>
      </c>
      <c r="L260" s="61" t="s">
        <v>299</v>
      </c>
      <c r="M260" s="61" t="s">
        <v>202</v>
      </c>
      <c r="N260" s="61" t="s">
        <v>300</v>
      </c>
      <c r="O260" s="61">
        <v>11</v>
      </c>
      <c r="P260" s="63">
        <v>874</v>
      </c>
      <c r="Q260" s="58" t="s">
        <v>70</v>
      </c>
      <c r="R260" s="64">
        <f t="shared" si="25"/>
        <v>9614</v>
      </c>
      <c r="S260" s="64">
        <v>874</v>
      </c>
      <c r="T260" s="64">
        <v>874</v>
      </c>
      <c r="U260" s="64">
        <v>874</v>
      </c>
      <c r="V260" s="64">
        <v>874</v>
      </c>
      <c r="W260" s="64">
        <v>0</v>
      </c>
      <c r="X260" s="64">
        <v>874</v>
      </c>
      <c r="Y260" s="64">
        <v>874</v>
      </c>
      <c r="Z260" s="64">
        <v>874</v>
      </c>
      <c r="AA260" s="64">
        <v>874</v>
      </c>
      <c r="AB260" s="64">
        <v>874</v>
      </c>
      <c r="AC260" s="64">
        <v>874</v>
      </c>
      <c r="AD260" s="64">
        <v>874</v>
      </c>
    </row>
    <row r="261" spans="1:30" s="82" customFormat="1" ht="20.25" customHeight="1" x14ac:dyDescent="0.3">
      <c r="A261" s="144" t="s">
        <v>840</v>
      </c>
      <c r="B261" s="159" t="s">
        <v>841</v>
      </c>
      <c r="C261" s="71" t="s">
        <v>308</v>
      </c>
      <c r="D261" s="71" t="s">
        <v>61</v>
      </c>
      <c r="E261" s="61" t="s">
        <v>60</v>
      </c>
      <c r="F261" s="72" t="s">
        <v>61</v>
      </c>
      <c r="G261" s="73" t="s">
        <v>71</v>
      </c>
      <c r="H261" s="70">
        <v>21601</v>
      </c>
      <c r="I261" s="75" t="s">
        <v>309</v>
      </c>
      <c r="J261" s="61" t="s">
        <v>310</v>
      </c>
      <c r="K261" s="58" t="s">
        <v>311</v>
      </c>
      <c r="L261" s="76" t="s">
        <v>62</v>
      </c>
      <c r="M261" s="77" t="s">
        <v>62</v>
      </c>
      <c r="N261" s="76" t="s">
        <v>68</v>
      </c>
      <c r="O261" s="74">
        <f>R261/P261</f>
        <v>10</v>
      </c>
      <c r="P261" s="78">
        <v>200</v>
      </c>
      <c r="Q261" s="79" t="s">
        <v>312</v>
      </c>
      <c r="R261" s="80">
        <f>SUM(S261:AD261)</f>
        <v>2000</v>
      </c>
      <c r="S261" s="80"/>
      <c r="T261" s="80">
        <f>5*P261</f>
        <v>1000</v>
      </c>
      <c r="U261" s="80"/>
      <c r="V261" s="80"/>
      <c r="W261" s="80"/>
      <c r="X261" s="80"/>
      <c r="Y261" s="80"/>
      <c r="Z261" s="80">
        <f>3*P261</f>
        <v>600</v>
      </c>
      <c r="AA261" s="80"/>
      <c r="AB261" s="81">
        <f>2*P261</f>
        <v>400</v>
      </c>
      <c r="AC261" s="80"/>
      <c r="AD261" s="80"/>
    </row>
    <row r="262" spans="1:30" s="82" customFormat="1" ht="20.25" customHeight="1" x14ac:dyDescent="0.3">
      <c r="A262" s="144" t="s">
        <v>840</v>
      </c>
      <c r="B262" s="159" t="s">
        <v>841</v>
      </c>
      <c r="C262" s="71" t="s">
        <v>308</v>
      </c>
      <c r="D262" s="71" t="s">
        <v>61</v>
      </c>
      <c r="E262" s="83" t="s">
        <v>60</v>
      </c>
      <c r="F262" s="84" t="s">
        <v>61</v>
      </c>
      <c r="G262" s="74" t="s">
        <v>71</v>
      </c>
      <c r="H262" s="70">
        <v>25201</v>
      </c>
      <c r="I262" s="85" t="s">
        <v>313</v>
      </c>
      <c r="J262" s="74" t="s">
        <v>277</v>
      </c>
      <c r="K262" s="68" t="s">
        <v>314</v>
      </c>
      <c r="L262" s="76" t="s">
        <v>62</v>
      </c>
      <c r="M262" s="77" t="s">
        <v>62</v>
      </c>
      <c r="N262" s="76" t="s">
        <v>68</v>
      </c>
      <c r="O262" s="86">
        <f>R262/P262</f>
        <v>40.200000000000003</v>
      </c>
      <c r="P262" s="78">
        <v>100</v>
      </c>
      <c r="Q262" s="79" t="s">
        <v>312</v>
      </c>
      <c r="R262" s="87">
        <f t="shared" ref="R262:R306" si="26">SUM(S262:AD262)</f>
        <v>4020</v>
      </c>
      <c r="S262" s="80"/>
      <c r="T262" s="80">
        <v>804</v>
      </c>
      <c r="U262" s="80"/>
      <c r="V262" s="80">
        <v>804</v>
      </c>
      <c r="W262" s="80"/>
      <c r="X262" s="80">
        <v>804</v>
      </c>
      <c r="Y262" s="80"/>
      <c r="Z262" s="80">
        <v>804</v>
      </c>
      <c r="AA262" s="80"/>
      <c r="AB262" s="80">
        <v>804</v>
      </c>
      <c r="AC262" s="80"/>
      <c r="AD262" s="80"/>
    </row>
    <row r="263" spans="1:30" s="82" customFormat="1" ht="20.25" customHeight="1" x14ac:dyDescent="0.3">
      <c r="A263" s="144" t="s">
        <v>840</v>
      </c>
      <c r="B263" s="159" t="s">
        <v>841</v>
      </c>
      <c r="C263" s="71" t="s">
        <v>308</v>
      </c>
      <c r="D263" s="71" t="s">
        <v>61</v>
      </c>
      <c r="E263" s="88" t="s">
        <v>60</v>
      </c>
      <c r="F263" s="89" t="s">
        <v>61</v>
      </c>
      <c r="G263" s="73" t="s">
        <v>71</v>
      </c>
      <c r="H263" s="148">
        <v>32601</v>
      </c>
      <c r="I263" s="75" t="s">
        <v>315</v>
      </c>
      <c r="J263" s="76" t="s">
        <v>67</v>
      </c>
      <c r="K263" s="90" t="s">
        <v>315</v>
      </c>
      <c r="L263" s="76" t="s">
        <v>190</v>
      </c>
      <c r="M263" s="77" t="s">
        <v>316</v>
      </c>
      <c r="N263" s="76" t="s">
        <v>67</v>
      </c>
      <c r="O263" s="91">
        <f>R263/P263</f>
        <v>11</v>
      </c>
      <c r="P263" s="78">
        <v>1000</v>
      </c>
      <c r="Q263" s="92" t="s">
        <v>317</v>
      </c>
      <c r="R263" s="80">
        <f t="shared" si="26"/>
        <v>11000</v>
      </c>
      <c r="S263" s="80"/>
      <c r="T263" s="80">
        <v>1000</v>
      </c>
      <c r="U263" s="80">
        <v>1000</v>
      </c>
      <c r="V263" s="80">
        <v>1000</v>
      </c>
      <c r="W263" s="80">
        <v>1000</v>
      </c>
      <c r="X263" s="80">
        <v>1000</v>
      </c>
      <c r="Y263" s="80">
        <v>1000</v>
      </c>
      <c r="Z263" s="80">
        <v>1000</v>
      </c>
      <c r="AA263" s="80">
        <v>1000</v>
      </c>
      <c r="AB263" s="80">
        <v>1000</v>
      </c>
      <c r="AC263" s="80">
        <v>1000</v>
      </c>
      <c r="AD263" s="80">
        <v>1000</v>
      </c>
    </row>
    <row r="264" spans="1:30" s="82" customFormat="1" ht="20.25" customHeight="1" x14ac:dyDescent="0.3">
      <c r="A264" s="144" t="s">
        <v>840</v>
      </c>
      <c r="B264" s="159" t="s">
        <v>841</v>
      </c>
      <c r="C264" s="71" t="s">
        <v>308</v>
      </c>
      <c r="D264" s="71" t="s">
        <v>61</v>
      </c>
      <c r="E264" s="88" t="s">
        <v>60</v>
      </c>
      <c r="F264" s="89" t="s">
        <v>61</v>
      </c>
      <c r="G264" s="73" t="s">
        <v>71</v>
      </c>
      <c r="H264" s="148">
        <v>35501</v>
      </c>
      <c r="I264" s="75" t="s">
        <v>318</v>
      </c>
      <c r="J264" s="76" t="s">
        <v>67</v>
      </c>
      <c r="K264" s="90" t="s">
        <v>318</v>
      </c>
      <c r="L264" s="76" t="s">
        <v>62</v>
      </c>
      <c r="M264" s="77" t="s">
        <v>62</v>
      </c>
      <c r="N264" s="76" t="s">
        <v>67</v>
      </c>
      <c r="O264" s="91">
        <v>2</v>
      </c>
      <c r="P264" s="78">
        <v>5104</v>
      </c>
      <c r="Q264" s="79" t="s">
        <v>312</v>
      </c>
      <c r="R264" s="80">
        <f t="shared" si="26"/>
        <v>10208</v>
      </c>
      <c r="S264" s="80"/>
      <c r="T264" s="80">
        <v>5104</v>
      </c>
      <c r="U264" s="80"/>
      <c r="V264" s="80"/>
      <c r="W264" s="80"/>
      <c r="X264" s="80"/>
      <c r="Y264" s="80"/>
      <c r="Z264" s="80">
        <v>5104</v>
      </c>
      <c r="AA264" s="80"/>
      <c r="AB264" s="80"/>
      <c r="AC264" s="80"/>
      <c r="AD264" s="80"/>
    </row>
    <row r="265" spans="1:30" s="82" customFormat="1" ht="20.25" customHeight="1" x14ac:dyDescent="0.3">
      <c r="A265" s="144" t="s">
        <v>840</v>
      </c>
      <c r="B265" s="159" t="s">
        <v>841</v>
      </c>
      <c r="C265" s="71" t="s">
        <v>308</v>
      </c>
      <c r="D265" s="71" t="s">
        <v>61</v>
      </c>
      <c r="E265" s="88" t="s">
        <v>60</v>
      </c>
      <c r="F265" s="89" t="s">
        <v>61</v>
      </c>
      <c r="G265" s="73" t="s">
        <v>71</v>
      </c>
      <c r="H265" s="148">
        <v>21101</v>
      </c>
      <c r="I265" s="85" t="s">
        <v>319</v>
      </c>
      <c r="J265" s="61" t="s">
        <v>272</v>
      </c>
      <c r="K265" s="58" t="s">
        <v>273</v>
      </c>
      <c r="L265" s="76" t="s">
        <v>62</v>
      </c>
      <c r="M265" s="77" t="s">
        <v>62</v>
      </c>
      <c r="N265" s="61" t="s">
        <v>117</v>
      </c>
      <c r="O265" s="86">
        <f t="shared" ref="O265:O328" si="27">R265/P265</f>
        <v>11.970937215650592</v>
      </c>
      <c r="P265" s="78">
        <v>1099</v>
      </c>
      <c r="Q265" s="79" t="s">
        <v>312</v>
      </c>
      <c r="R265" s="80">
        <f t="shared" si="26"/>
        <v>13156.060000000001</v>
      </c>
      <c r="S265" s="80"/>
      <c r="T265" s="80">
        <f>3*P265-8.99</f>
        <v>3288.01</v>
      </c>
      <c r="U265" s="80">
        <f>3*P265-2.99</f>
        <v>3294.01</v>
      </c>
      <c r="V265" s="80"/>
      <c r="W265" s="80">
        <f>1*P265-1</f>
        <v>1098</v>
      </c>
      <c r="X265" s="80">
        <f>2*P265-8.98</f>
        <v>2189.02</v>
      </c>
      <c r="Y265" s="80"/>
      <c r="Z265" s="80">
        <f>1*P265-1</f>
        <v>1098</v>
      </c>
      <c r="AA265" s="80">
        <f>1*P265-8.98</f>
        <v>1090.02</v>
      </c>
      <c r="AB265" s="80"/>
      <c r="AC265" s="80"/>
      <c r="AD265" s="80">
        <f>1*P265</f>
        <v>1099</v>
      </c>
    </row>
    <row r="266" spans="1:30" s="82" customFormat="1" ht="20.25" customHeight="1" x14ac:dyDescent="0.3">
      <c r="A266" s="144" t="s">
        <v>840</v>
      </c>
      <c r="B266" s="159" t="s">
        <v>841</v>
      </c>
      <c r="C266" s="71" t="s">
        <v>308</v>
      </c>
      <c r="D266" s="71" t="s">
        <v>61</v>
      </c>
      <c r="E266" s="88" t="s">
        <v>60</v>
      </c>
      <c r="F266" s="89" t="s">
        <v>61</v>
      </c>
      <c r="G266" s="73" t="s">
        <v>71</v>
      </c>
      <c r="H266" s="148">
        <v>21101</v>
      </c>
      <c r="I266" s="85" t="s">
        <v>319</v>
      </c>
      <c r="J266" s="61" t="s">
        <v>272</v>
      </c>
      <c r="K266" s="58" t="s">
        <v>273</v>
      </c>
      <c r="L266" s="76" t="s">
        <v>62</v>
      </c>
      <c r="M266" s="77" t="s">
        <v>62</v>
      </c>
      <c r="N266" s="61" t="s">
        <v>117</v>
      </c>
      <c r="O266" s="86">
        <f t="shared" si="27"/>
        <v>15.199272065514103</v>
      </c>
      <c r="P266" s="78">
        <v>1099</v>
      </c>
      <c r="Q266" s="79" t="s">
        <v>312</v>
      </c>
      <c r="R266" s="80">
        <f t="shared" ref="R266" si="28">SUM(S266:AD266)</f>
        <v>16704</v>
      </c>
      <c r="S266" s="80"/>
      <c r="T266" s="80">
        <v>2088</v>
      </c>
      <c r="U266" s="80">
        <v>2088</v>
      </c>
      <c r="V266" s="80">
        <v>2088</v>
      </c>
      <c r="W266" s="80">
        <v>2088</v>
      </c>
      <c r="X266" s="80">
        <v>2088</v>
      </c>
      <c r="Y266" s="80">
        <v>2088</v>
      </c>
      <c r="Z266" s="80"/>
      <c r="AA266" s="80">
        <v>2088</v>
      </c>
      <c r="AB266" s="80"/>
      <c r="AC266" s="80">
        <v>1044</v>
      </c>
      <c r="AD266" s="80">
        <v>1044</v>
      </c>
    </row>
    <row r="267" spans="1:30" s="82" customFormat="1" ht="20.25" customHeight="1" x14ac:dyDescent="0.3">
      <c r="A267" s="144" t="s">
        <v>840</v>
      </c>
      <c r="B267" s="159" t="s">
        <v>841</v>
      </c>
      <c r="C267" s="71" t="s">
        <v>308</v>
      </c>
      <c r="D267" s="71" t="s">
        <v>61</v>
      </c>
      <c r="E267" s="88" t="s">
        <v>60</v>
      </c>
      <c r="F267" s="89" t="s">
        <v>61</v>
      </c>
      <c r="G267" s="73" t="s">
        <v>71</v>
      </c>
      <c r="H267" s="148">
        <v>21101</v>
      </c>
      <c r="I267" s="85" t="s">
        <v>319</v>
      </c>
      <c r="J267" s="61" t="s">
        <v>320</v>
      </c>
      <c r="K267" s="90" t="s">
        <v>321</v>
      </c>
      <c r="L267" s="76" t="s">
        <v>62</v>
      </c>
      <c r="M267" s="77" t="s">
        <v>62</v>
      </c>
      <c r="N267" s="76" t="s">
        <v>69</v>
      </c>
      <c r="O267" s="86">
        <f t="shared" si="27"/>
        <v>13.969949874686717</v>
      </c>
      <c r="P267" s="78">
        <v>399</v>
      </c>
      <c r="Q267" s="79" t="s">
        <v>312</v>
      </c>
      <c r="R267" s="80">
        <f>SUM(S267:AD267)-0.01</f>
        <v>5574.01</v>
      </c>
      <c r="S267" s="80"/>
      <c r="T267" s="80">
        <f>4*P267</f>
        <v>1596</v>
      </c>
      <c r="U267" s="80"/>
      <c r="V267" s="80">
        <f>5*P267-11.98</f>
        <v>1983.02</v>
      </c>
      <c r="W267" s="80"/>
      <c r="X267" s="80">
        <f>2*P267</f>
        <v>798</v>
      </c>
      <c r="Y267" s="80"/>
      <c r="Z267" s="80"/>
      <c r="AA267" s="80">
        <f>1*P267</f>
        <v>399</v>
      </c>
      <c r="AB267" s="80">
        <f>1*P267</f>
        <v>399</v>
      </c>
      <c r="AC267" s="80">
        <f>1*P267</f>
        <v>399</v>
      </c>
      <c r="AD267" s="80"/>
    </row>
    <row r="268" spans="1:30" s="82" customFormat="1" ht="20.25" customHeight="1" x14ac:dyDescent="0.3">
      <c r="A268" s="144" t="s">
        <v>840</v>
      </c>
      <c r="B268" s="159" t="s">
        <v>841</v>
      </c>
      <c r="C268" s="71" t="s">
        <v>308</v>
      </c>
      <c r="D268" s="71" t="s">
        <v>61</v>
      </c>
      <c r="E268" s="88" t="s">
        <v>60</v>
      </c>
      <c r="F268" s="89" t="s">
        <v>61</v>
      </c>
      <c r="G268" s="73" t="s">
        <v>71</v>
      </c>
      <c r="H268" s="148">
        <v>21101</v>
      </c>
      <c r="I268" s="85" t="s">
        <v>319</v>
      </c>
      <c r="J268" s="61" t="s">
        <v>322</v>
      </c>
      <c r="K268" s="90" t="s">
        <v>323</v>
      </c>
      <c r="L268" s="76" t="s">
        <v>62</v>
      </c>
      <c r="M268" s="77" t="s">
        <v>62</v>
      </c>
      <c r="N268" s="76" t="s">
        <v>117</v>
      </c>
      <c r="O268" s="74">
        <f t="shared" si="27"/>
        <v>33</v>
      </c>
      <c r="P268" s="78">
        <v>53</v>
      </c>
      <c r="Q268" s="79" t="s">
        <v>312</v>
      </c>
      <c r="R268" s="80">
        <f t="shared" si="26"/>
        <v>1749</v>
      </c>
      <c r="S268" s="80"/>
      <c r="T268" s="80"/>
      <c r="U268" s="80">
        <f>10*P268</f>
        <v>530</v>
      </c>
      <c r="V268" s="80">
        <f>10*P268</f>
        <v>530</v>
      </c>
      <c r="W268" s="80"/>
      <c r="X268" s="80">
        <f>3*P268</f>
        <v>159</v>
      </c>
      <c r="Y268" s="80"/>
      <c r="Z268" s="80"/>
      <c r="AA268" s="80">
        <f>4*P268</f>
        <v>212</v>
      </c>
      <c r="AB268" s="80">
        <f>2*P268</f>
        <v>106</v>
      </c>
      <c r="AC268" s="80">
        <f>4*P268</f>
        <v>212</v>
      </c>
      <c r="AD268" s="80"/>
    </row>
    <row r="269" spans="1:30" s="82" customFormat="1" ht="20.25" customHeight="1" x14ac:dyDescent="0.3">
      <c r="A269" s="144" t="s">
        <v>840</v>
      </c>
      <c r="B269" s="159" t="s">
        <v>841</v>
      </c>
      <c r="C269" s="71" t="s">
        <v>308</v>
      </c>
      <c r="D269" s="71" t="s">
        <v>61</v>
      </c>
      <c r="E269" s="88" t="s">
        <v>60</v>
      </c>
      <c r="F269" s="89" t="s">
        <v>61</v>
      </c>
      <c r="G269" s="73" t="s">
        <v>71</v>
      </c>
      <c r="H269" s="148">
        <v>21101</v>
      </c>
      <c r="I269" s="85" t="s">
        <v>319</v>
      </c>
      <c r="J269" s="61" t="s">
        <v>322</v>
      </c>
      <c r="K269" s="90" t="s">
        <v>324</v>
      </c>
      <c r="L269" s="76" t="s">
        <v>62</v>
      </c>
      <c r="M269" s="77" t="s">
        <v>62</v>
      </c>
      <c r="N269" s="76" t="s">
        <v>117</v>
      </c>
      <c r="O269" s="74">
        <f t="shared" si="27"/>
        <v>5</v>
      </c>
      <c r="P269" s="78">
        <v>53</v>
      </c>
      <c r="Q269" s="79" t="s">
        <v>312</v>
      </c>
      <c r="R269" s="80">
        <f t="shared" si="26"/>
        <v>265</v>
      </c>
      <c r="S269" s="80"/>
      <c r="T269" s="80"/>
      <c r="U269" s="80"/>
      <c r="V269" s="80"/>
      <c r="W269" s="80">
        <f>3*P269</f>
        <v>159</v>
      </c>
      <c r="X269" s="80"/>
      <c r="Y269" s="80"/>
      <c r="Z269" s="80">
        <f>2*P269</f>
        <v>106</v>
      </c>
      <c r="AA269" s="80"/>
      <c r="AB269" s="80"/>
      <c r="AC269" s="80"/>
      <c r="AD269" s="80"/>
    </row>
    <row r="270" spans="1:30" s="82" customFormat="1" ht="20.25" customHeight="1" x14ac:dyDescent="0.3">
      <c r="A270" s="144" t="s">
        <v>840</v>
      </c>
      <c r="B270" s="159" t="s">
        <v>841</v>
      </c>
      <c r="C270" s="71" t="s">
        <v>308</v>
      </c>
      <c r="D270" s="71" t="s">
        <v>61</v>
      </c>
      <c r="E270" s="88" t="s">
        <v>60</v>
      </c>
      <c r="F270" s="89" t="s">
        <v>61</v>
      </c>
      <c r="G270" s="73" t="s">
        <v>71</v>
      </c>
      <c r="H270" s="148">
        <v>21101</v>
      </c>
      <c r="I270" s="85" t="s">
        <v>319</v>
      </c>
      <c r="J270" s="76" t="s">
        <v>325</v>
      </c>
      <c r="K270" s="90" t="s">
        <v>326</v>
      </c>
      <c r="L270" s="76" t="s">
        <v>62</v>
      </c>
      <c r="M270" s="77" t="s">
        <v>62</v>
      </c>
      <c r="N270" s="76" t="s">
        <v>68</v>
      </c>
      <c r="O270" s="74">
        <f t="shared" si="27"/>
        <v>17</v>
      </c>
      <c r="P270" s="78">
        <v>58.997599999999998</v>
      </c>
      <c r="Q270" s="79" t="s">
        <v>312</v>
      </c>
      <c r="R270" s="80">
        <f t="shared" si="26"/>
        <v>1002.9592</v>
      </c>
      <c r="S270" s="80"/>
      <c r="T270" s="80">
        <f>5*P270</f>
        <v>294.988</v>
      </c>
      <c r="U270" s="80"/>
      <c r="V270" s="80">
        <f>8*P270</f>
        <v>471.98079999999999</v>
      </c>
      <c r="W270" s="80"/>
      <c r="X270" s="80"/>
      <c r="Y270" s="80"/>
      <c r="Z270" s="80"/>
      <c r="AA270" s="80">
        <f>1*P270</f>
        <v>58.997599999999998</v>
      </c>
      <c r="AB270" s="80">
        <f>1*P270</f>
        <v>58.997599999999998</v>
      </c>
      <c r="AC270" s="80">
        <f>2*P270</f>
        <v>117.9952</v>
      </c>
      <c r="AD270" s="80"/>
    </row>
    <row r="271" spans="1:30" s="82" customFormat="1" ht="20.25" customHeight="1" x14ac:dyDescent="0.3">
      <c r="A271" s="144" t="s">
        <v>840</v>
      </c>
      <c r="B271" s="159" t="s">
        <v>841</v>
      </c>
      <c r="C271" s="71" t="s">
        <v>308</v>
      </c>
      <c r="D271" s="71" t="s">
        <v>61</v>
      </c>
      <c r="E271" s="88" t="s">
        <v>60</v>
      </c>
      <c r="F271" s="89" t="s">
        <v>61</v>
      </c>
      <c r="G271" s="73" t="s">
        <v>71</v>
      </c>
      <c r="H271" s="148">
        <v>21101</v>
      </c>
      <c r="I271" s="85" t="s">
        <v>319</v>
      </c>
      <c r="J271" s="61" t="s">
        <v>256</v>
      </c>
      <c r="K271" s="90" t="s">
        <v>327</v>
      </c>
      <c r="L271" s="76" t="s">
        <v>62</v>
      </c>
      <c r="M271" s="77" t="s">
        <v>62</v>
      </c>
      <c r="N271" s="76" t="s">
        <v>117</v>
      </c>
      <c r="O271" s="74">
        <f t="shared" si="27"/>
        <v>17</v>
      </c>
      <c r="P271" s="78">
        <v>48</v>
      </c>
      <c r="Q271" s="79" t="s">
        <v>312</v>
      </c>
      <c r="R271" s="80">
        <f t="shared" si="26"/>
        <v>816</v>
      </c>
      <c r="S271" s="80"/>
      <c r="T271" s="80"/>
      <c r="U271" s="80"/>
      <c r="V271" s="80"/>
      <c r="W271" s="80">
        <f>5*P271</f>
        <v>240</v>
      </c>
      <c r="X271" s="80"/>
      <c r="Y271" s="80">
        <f>10*P271</f>
        <v>480</v>
      </c>
      <c r="Z271" s="80">
        <f>2*P271</f>
        <v>96</v>
      </c>
      <c r="AA271" s="80"/>
      <c r="AB271" s="80"/>
      <c r="AC271" s="80"/>
      <c r="AD271" s="80"/>
    </row>
    <row r="272" spans="1:30" s="82" customFormat="1" ht="20.25" customHeight="1" x14ac:dyDescent="0.3">
      <c r="A272" s="144" t="s">
        <v>840</v>
      </c>
      <c r="B272" s="159" t="s">
        <v>841</v>
      </c>
      <c r="C272" s="71" t="s">
        <v>308</v>
      </c>
      <c r="D272" s="71" t="s">
        <v>61</v>
      </c>
      <c r="E272" s="88" t="s">
        <v>60</v>
      </c>
      <c r="F272" s="89" t="s">
        <v>61</v>
      </c>
      <c r="G272" s="73" t="s">
        <v>71</v>
      </c>
      <c r="H272" s="148">
        <v>21101</v>
      </c>
      <c r="I272" s="85" t="s">
        <v>319</v>
      </c>
      <c r="J272" s="61" t="s">
        <v>328</v>
      </c>
      <c r="K272" s="90" t="s">
        <v>329</v>
      </c>
      <c r="L272" s="76" t="s">
        <v>62</v>
      </c>
      <c r="M272" s="77" t="s">
        <v>62</v>
      </c>
      <c r="N272" s="76" t="s">
        <v>117</v>
      </c>
      <c r="O272" s="74">
        <f t="shared" si="27"/>
        <v>4</v>
      </c>
      <c r="P272" s="78">
        <v>189</v>
      </c>
      <c r="Q272" s="79" t="s">
        <v>312</v>
      </c>
      <c r="R272" s="80">
        <f t="shared" si="26"/>
        <v>756</v>
      </c>
      <c r="S272" s="80"/>
      <c r="T272" s="80"/>
      <c r="U272" s="80"/>
      <c r="V272" s="80"/>
      <c r="W272" s="80">
        <f>2*P272</f>
        <v>378</v>
      </c>
      <c r="X272" s="80"/>
      <c r="Y272" s="80">
        <f>2*P272</f>
        <v>378</v>
      </c>
      <c r="Z272" s="80"/>
      <c r="AA272" s="80"/>
      <c r="AB272" s="80"/>
      <c r="AC272" s="80"/>
      <c r="AD272" s="80"/>
    </row>
    <row r="273" spans="1:30" s="82" customFormat="1" ht="20.25" customHeight="1" x14ac:dyDescent="0.3">
      <c r="A273" s="144" t="s">
        <v>840</v>
      </c>
      <c r="B273" s="159" t="s">
        <v>841</v>
      </c>
      <c r="C273" s="71" t="s">
        <v>308</v>
      </c>
      <c r="D273" s="71" t="s">
        <v>61</v>
      </c>
      <c r="E273" s="88" t="s">
        <v>60</v>
      </c>
      <c r="F273" s="89" t="s">
        <v>61</v>
      </c>
      <c r="G273" s="73" t="s">
        <v>71</v>
      </c>
      <c r="H273" s="148">
        <v>21101</v>
      </c>
      <c r="I273" s="85" t="s">
        <v>319</v>
      </c>
      <c r="J273" s="61" t="s">
        <v>330</v>
      </c>
      <c r="K273" s="58" t="s">
        <v>331</v>
      </c>
      <c r="L273" s="76" t="s">
        <v>62</v>
      </c>
      <c r="M273" s="77" t="s">
        <v>62</v>
      </c>
      <c r="N273" s="76" t="s">
        <v>68</v>
      </c>
      <c r="O273" s="74">
        <f t="shared" si="27"/>
        <v>23</v>
      </c>
      <c r="P273" s="78">
        <v>99</v>
      </c>
      <c r="Q273" s="79" t="s">
        <v>312</v>
      </c>
      <c r="R273" s="80">
        <f t="shared" si="26"/>
        <v>2277</v>
      </c>
      <c r="S273" s="80"/>
      <c r="T273" s="80">
        <f>2*P273</f>
        <v>198</v>
      </c>
      <c r="U273" s="80">
        <f>6*P273</f>
        <v>594</v>
      </c>
      <c r="V273" s="80">
        <f>6*P273</f>
        <v>594</v>
      </c>
      <c r="W273" s="80"/>
      <c r="X273" s="80">
        <f>5*P273</f>
        <v>495</v>
      </c>
      <c r="Y273" s="80"/>
      <c r="Z273" s="80">
        <f>2*P273</f>
        <v>198</v>
      </c>
      <c r="AA273" s="80"/>
      <c r="AB273" s="80"/>
      <c r="AC273" s="80"/>
      <c r="AD273" s="80">
        <f>1*T273</f>
        <v>198</v>
      </c>
    </row>
    <row r="274" spans="1:30" s="82" customFormat="1" ht="20.25" customHeight="1" x14ac:dyDescent="0.3">
      <c r="A274" s="144" t="s">
        <v>840</v>
      </c>
      <c r="B274" s="159" t="s">
        <v>841</v>
      </c>
      <c r="C274" s="71" t="s">
        <v>308</v>
      </c>
      <c r="D274" s="71" t="s">
        <v>61</v>
      </c>
      <c r="E274" s="88" t="s">
        <v>60</v>
      </c>
      <c r="F274" s="89" t="s">
        <v>61</v>
      </c>
      <c r="G274" s="73" t="s">
        <v>71</v>
      </c>
      <c r="H274" s="148">
        <v>21101</v>
      </c>
      <c r="I274" s="68" t="s">
        <v>319</v>
      </c>
      <c r="J274" s="61" t="s">
        <v>328</v>
      </c>
      <c r="K274" s="90" t="s">
        <v>332</v>
      </c>
      <c r="L274" s="76" t="s">
        <v>62</v>
      </c>
      <c r="M274" s="77" t="s">
        <v>62</v>
      </c>
      <c r="N274" s="76" t="s">
        <v>117</v>
      </c>
      <c r="O274" s="74">
        <f t="shared" si="27"/>
        <v>7</v>
      </c>
      <c r="P274" s="78">
        <v>260</v>
      </c>
      <c r="Q274" s="79" t="s">
        <v>312</v>
      </c>
      <c r="R274" s="80">
        <f t="shared" si="26"/>
        <v>1820</v>
      </c>
      <c r="S274" s="80"/>
      <c r="T274" s="80">
        <f>2*P274</f>
        <v>520</v>
      </c>
      <c r="U274" s="80"/>
      <c r="V274" s="80"/>
      <c r="W274" s="80">
        <f>5*P274</f>
        <v>1300</v>
      </c>
      <c r="X274" s="80"/>
      <c r="Y274" s="80"/>
      <c r="Z274" s="80"/>
      <c r="AA274" s="80"/>
      <c r="AB274" s="80"/>
      <c r="AC274" s="80"/>
      <c r="AD274" s="80"/>
    </row>
    <row r="275" spans="1:30" s="82" customFormat="1" ht="20.25" customHeight="1" x14ac:dyDescent="0.3">
      <c r="A275" s="144" t="s">
        <v>840</v>
      </c>
      <c r="B275" s="159" t="s">
        <v>841</v>
      </c>
      <c r="C275" s="71" t="s">
        <v>308</v>
      </c>
      <c r="D275" s="71" t="s">
        <v>61</v>
      </c>
      <c r="E275" s="88" t="s">
        <v>60</v>
      </c>
      <c r="F275" s="89" t="s">
        <v>61</v>
      </c>
      <c r="G275" s="73" t="s">
        <v>71</v>
      </c>
      <c r="H275" s="148">
        <v>21101</v>
      </c>
      <c r="I275" s="85" t="s">
        <v>319</v>
      </c>
      <c r="J275" s="61" t="s">
        <v>333</v>
      </c>
      <c r="K275" s="58" t="s">
        <v>334</v>
      </c>
      <c r="L275" s="76" t="s">
        <v>62</v>
      </c>
      <c r="M275" s="77" t="s">
        <v>62</v>
      </c>
      <c r="N275" s="76" t="s">
        <v>68</v>
      </c>
      <c r="O275" s="74">
        <f t="shared" si="27"/>
        <v>3</v>
      </c>
      <c r="P275" s="78">
        <v>769</v>
      </c>
      <c r="Q275" s="79" t="s">
        <v>312</v>
      </c>
      <c r="R275" s="80">
        <f t="shared" si="26"/>
        <v>2307</v>
      </c>
      <c r="S275" s="80"/>
      <c r="T275" s="80"/>
      <c r="U275" s="80"/>
      <c r="V275" s="80"/>
      <c r="W275" s="80"/>
      <c r="X275" s="80">
        <f>1*P275</f>
        <v>769</v>
      </c>
      <c r="Y275" s="80">
        <f>1*P275</f>
        <v>769</v>
      </c>
      <c r="Z275" s="80"/>
      <c r="AA275" s="80">
        <f>1*P275</f>
        <v>769</v>
      </c>
      <c r="AB275" s="80"/>
      <c r="AC275" s="80"/>
      <c r="AD275" s="80"/>
    </row>
    <row r="276" spans="1:30" s="82" customFormat="1" ht="20.25" customHeight="1" x14ac:dyDescent="0.3">
      <c r="A276" s="144" t="s">
        <v>840</v>
      </c>
      <c r="B276" s="159" t="s">
        <v>841</v>
      </c>
      <c r="C276" s="71" t="s">
        <v>308</v>
      </c>
      <c r="D276" s="71" t="s">
        <v>61</v>
      </c>
      <c r="E276" s="88" t="s">
        <v>60</v>
      </c>
      <c r="F276" s="89" t="s">
        <v>61</v>
      </c>
      <c r="G276" s="73" t="s">
        <v>71</v>
      </c>
      <c r="H276" s="148">
        <v>21101</v>
      </c>
      <c r="I276" s="85" t="s">
        <v>319</v>
      </c>
      <c r="J276" s="76" t="s">
        <v>88</v>
      </c>
      <c r="K276" s="90" t="s">
        <v>335</v>
      </c>
      <c r="L276" s="76" t="s">
        <v>62</v>
      </c>
      <c r="M276" s="77" t="s">
        <v>62</v>
      </c>
      <c r="N276" s="76" t="s">
        <v>68</v>
      </c>
      <c r="O276" s="74">
        <f t="shared" si="27"/>
        <v>6</v>
      </c>
      <c r="P276" s="78">
        <v>249</v>
      </c>
      <c r="Q276" s="79" t="s">
        <v>312</v>
      </c>
      <c r="R276" s="80">
        <f t="shared" si="26"/>
        <v>1494</v>
      </c>
      <c r="S276" s="80"/>
      <c r="T276" s="80">
        <f>3*P276</f>
        <v>747</v>
      </c>
      <c r="U276" s="80"/>
      <c r="V276" s="80"/>
      <c r="W276" s="80">
        <f>2*P276</f>
        <v>498</v>
      </c>
      <c r="X276" s="80"/>
      <c r="Y276" s="80">
        <f>1*P276</f>
        <v>249</v>
      </c>
      <c r="Z276" s="80"/>
      <c r="AA276" s="80"/>
      <c r="AB276" s="80"/>
      <c r="AC276" s="80"/>
      <c r="AD276" s="80"/>
    </row>
    <row r="277" spans="1:30" s="82" customFormat="1" ht="20.25" customHeight="1" x14ac:dyDescent="0.3">
      <c r="A277" s="144" t="s">
        <v>840</v>
      </c>
      <c r="B277" s="159" t="s">
        <v>841</v>
      </c>
      <c r="C277" s="71" t="s">
        <v>308</v>
      </c>
      <c r="D277" s="71" t="s">
        <v>61</v>
      </c>
      <c r="E277" s="88" t="s">
        <v>60</v>
      </c>
      <c r="F277" s="89" t="s">
        <v>61</v>
      </c>
      <c r="G277" s="73" t="s">
        <v>71</v>
      </c>
      <c r="H277" s="148">
        <v>21101</v>
      </c>
      <c r="I277" s="85" t="s">
        <v>319</v>
      </c>
      <c r="J277" s="61" t="s">
        <v>336</v>
      </c>
      <c r="K277" s="90" t="s">
        <v>337</v>
      </c>
      <c r="L277" s="76" t="s">
        <v>62</v>
      </c>
      <c r="M277" s="77" t="s">
        <v>62</v>
      </c>
      <c r="N277" s="76" t="s">
        <v>68</v>
      </c>
      <c r="O277" s="74">
        <f t="shared" si="27"/>
        <v>2</v>
      </c>
      <c r="P277" s="78">
        <v>100</v>
      </c>
      <c r="Q277" s="79" t="s">
        <v>312</v>
      </c>
      <c r="R277" s="80">
        <f t="shared" si="26"/>
        <v>200</v>
      </c>
      <c r="S277" s="80"/>
      <c r="T277" s="80"/>
      <c r="U277" s="80"/>
      <c r="V277" s="80">
        <f>1*P277</f>
        <v>100</v>
      </c>
      <c r="W277" s="80"/>
      <c r="X277" s="80"/>
      <c r="Y277" s="80"/>
      <c r="Z277" s="80">
        <f>1*P277</f>
        <v>100</v>
      </c>
      <c r="AA277" s="80"/>
      <c r="AB277" s="80"/>
      <c r="AC277" s="80"/>
      <c r="AD277" s="80"/>
    </row>
    <row r="278" spans="1:30" s="82" customFormat="1" ht="20.25" customHeight="1" x14ac:dyDescent="0.3">
      <c r="A278" s="144" t="s">
        <v>840</v>
      </c>
      <c r="B278" s="159" t="s">
        <v>841</v>
      </c>
      <c r="C278" s="71" t="s">
        <v>308</v>
      </c>
      <c r="D278" s="71" t="s">
        <v>61</v>
      </c>
      <c r="E278" s="88" t="s">
        <v>60</v>
      </c>
      <c r="F278" s="89" t="s">
        <v>61</v>
      </c>
      <c r="G278" s="73" t="s">
        <v>71</v>
      </c>
      <c r="H278" s="148">
        <v>21101</v>
      </c>
      <c r="I278" s="85" t="s">
        <v>319</v>
      </c>
      <c r="J278" s="61" t="s">
        <v>233</v>
      </c>
      <c r="K278" s="90" t="s">
        <v>234</v>
      </c>
      <c r="L278" s="76" t="s">
        <v>62</v>
      </c>
      <c r="M278" s="77" t="s">
        <v>62</v>
      </c>
      <c r="N278" s="76" t="s">
        <v>68</v>
      </c>
      <c r="O278" s="74">
        <f t="shared" si="27"/>
        <v>7</v>
      </c>
      <c r="P278" s="78">
        <v>199</v>
      </c>
      <c r="Q278" s="79" t="s">
        <v>312</v>
      </c>
      <c r="R278" s="80">
        <f t="shared" si="26"/>
        <v>1393</v>
      </c>
      <c r="S278" s="80"/>
      <c r="T278" s="80"/>
      <c r="U278" s="80"/>
      <c r="V278" s="80"/>
      <c r="W278" s="80"/>
      <c r="X278" s="80">
        <f>5*P278</f>
        <v>995</v>
      </c>
      <c r="Y278" s="80">
        <f>2*P278</f>
        <v>398</v>
      </c>
      <c r="Z278" s="80"/>
      <c r="AA278" s="80"/>
      <c r="AB278" s="80"/>
      <c r="AC278" s="80"/>
      <c r="AD278" s="80"/>
    </row>
    <row r="279" spans="1:30" s="82" customFormat="1" ht="20.25" customHeight="1" x14ac:dyDescent="0.3">
      <c r="A279" s="144" t="s">
        <v>840</v>
      </c>
      <c r="B279" s="159" t="s">
        <v>841</v>
      </c>
      <c r="C279" s="71" t="s">
        <v>308</v>
      </c>
      <c r="D279" s="71" t="s">
        <v>61</v>
      </c>
      <c r="E279" s="88" t="s">
        <v>60</v>
      </c>
      <c r="F279" s="89" t="s">
        <v>61</v>
      </c>
      <c r="G279" s="73" t="s">
        <v>71</v>
      </c>
      <c r="H279" s="148">
        <v>21101</v>
      </c>
      <c r="I279" s="85" t="s">
        <v>319</v>
      </c>
      <c r="J279" s="61" t="s">
        <v>254</v>
      </c>
      <c r="K279" s="58" t="s">
        <v>255</v>
      </c>
      <c r="L279" s="76" t="s">
        <v>62</v>
      </c>
      <c r="M279" s="77" t="s">
        <v>62</v>
      </c>
      <c r="N279" s="76" t="s">
        <v>68</v>
      </c>
      <c r="O279" s="74">
        <f t="shared" si="27"/>
        <v>43</v>
      </c>
      <c r="P279" s="78">
        <v>60</v>
      </c>
      <c r="Q279" s="79" t="s">
        <v>312</v>
      </c>
      <c r="R279" s="80">
        <f t="shared" si="26"/>
        <v>2580</v>
      </c>
      <c r="S279" s="80"/>
      <c r="T279" s="80"/>
      <c r="U279" s="80"/>
      <c r="V279" s="80">
        <f>12*P279</f>
        <v>720</v>
      </c>
      <c r="W279" s="80">
        <f>8*P279</f>
        <v>480</v>
      </c>
      <c r="X279" s="80"/>
      <c r="Y279" s="80">
        <f>5*P279</f>
        <v>300</v>
      </c>
      <c r="Z279" s="80"/>
      <c r="AA279" s="80">
        <f>6*P279</f>
        <v>360</v>
      </c>
      <c r="AB279" s="80">
        <f>4*P279</f>
        <v>240</v>
      </c>
      <c r="AC279" s="80">
        <f>8*P279</f>
        <v>480</v>
      </c>
      <c r="AD279" s="80"/>
    </row>
    <row r="280" spans="1:30" s="82" customFormat="1" ht="20.25" customHeight="1" x14ac:dyDescent="0.3">
      <c r="A280" s="144" t="s">
        <v>840</v>
      </c>
      <c r="B280" s="159" t="s">
        <v>841</v>
      </c>
      <c r="C280" s="71" t="s">
        <v>308</v>
      </c>
      <c r="D280" s="71" t="s">
        <v>61</v>
      </c>
      <c r="E280" s="88" t="s">
        <v>60</v>
      </c>
      <c r="F280" s="89" t="s">
        <v>61</v>
      </c>
      <c r="G280" s="73" t="s">
        <v>71</v>
      </c>
      <c r="H280" s="148">
        <v>21101</v>
      </c>
      <c r="I280" s="85" t="s">
        <v>319</v>
      </c>
      <c r="J280" s="61" t="s">
        <v>260</v>
      </c>
      <c r="K280" s="58" t="s">
        <v>261</v>
      </c>
      <c r="L280" s="76" t="s">
        <v>62</v>
      </c>
      <c r="M280" s="77" t="s">
        <v>62</v>
      </c>
      <c r="N280" s="76" t="s">
        <v>117</v>
      </c>
      <c r="O280" s="74">
        <f t="shared" si="27"/>
        <v>12</v>
      </c>
      <c r="P280" s="78">
        <v>46</v>
      </c>
      <c r="Q280" s="79" t="s">
        <v>312</v>
      </c>
      <c r="R280" s="80">
        <f t="shared" si="26"/>
        <v>552</v>
      </c>
      <c r="S280" s="80"/>
      <c r="T280" s="80"/>
      <c r="U280" s="80"/>
      <c r="V280" s="80"/>
      <c r="W280" s="80"/>
      <c r="X280" s="80">
        <f>5*P280</f>
        <v>230</v>
      </c>
      <c r="Y280" s="80">
        <f>6*P280</f>
        <v>276</v>
      </c>
      <c r="Z280" s="80">
        <f>1*P280</f>
        <v>46</v>
      </c>
      <c r="AA280" s="80"/>
      <c r="AB280" s="80"/>
      <c r="AC280" s="80"/>
      <c r="AD280" s="80"/>
    </row>
    <row r="281" spans="1:30" s="82" customFormat="1" ht="20.25" customHeight="1" x14ac:dyDescent="0.3">
      <c r="A281" s="144" t="s">
        <v>840</v>
      </c>
      <c r="B281" s="159" t="s">
        <v>841</v>
      </c>
      <c r="C281" s="71" t="s">
        <v>308</v>
      </c>
      <c r="D281" s="71" t="s">
        <v>61</v>
      </c>
      <c r="E281" s="88" t="s">
        <v>60</v>
      </c>
      <c r="F281" s="89" t="s">
        <v>61</v>
      </c>
      <c r="G281" s="73" t="s">
        <v>71</v>
      </c>
      <c r="H281" s="148">
        <v>21101</v>
      </c>
      <c r="I281" s="85" t="s">
        <v>319</v>
      </c>
      <c r="J281" s="61" t="s">
        <v>338</v>
      </c>
      <c r="K281" s="58" t="s">
        <v>339</v>
      </c>
      <c r="L281" s="76" t="s">
        <v>62</v>
      </c>
      <c r="M281" s="77" t="s">
        <v>62</v>
      </c>
      <c r="N281" s="76" t="s">
        <v>68</v>
      </c>
      <c r="O281" s="86">
        <f t="shared" si="27"/>
        <v>8.1305857662964058</v>
      </c>
      <c r="P281" s="78">
        <v>68.996799999999993</v>
      </c>
      <c r="Q281" s="79" t="s">
        <v>312</v>
      </c>
      <c r="R281" s="80">
        <f t="shared" si="26"/>
        <v>560.98439999999982</v>
      </c>
      <c r="S281" s="80"/>
      <c r="T281" s="80"/>
      <c r="U281" s="80"/>
      <c r="V281" s="80"/>
      <c r="W281" s="80"/>
      <c r="X281" s="80">
        <f>3*P281</f>
        <v>206.99039999999997</v>
      </c>
      <c r="Y281" s="80">
        <f>2*P281</f>
        <v>137.99359999999999</v>
      </c>
      <c r="Z281" s="80"/>
      <c r="AA281" s="80"/>
      <c r="AB281" s="80"/>
      <c r="AC281" s="80"/>
      <c r="AD281" s="80">
        <f>3*P281+9.01</f>
        <v>216.00039999999996</v>
      </c>
    </row>
    <row r="282" spans="1:30" s="82" customFormat="1" ht="20.25" customHeight="1" x14ac:dyDescent="0.3">
      <c r="A282" s="144" t="s">
        <v>840</v>
      </c>
      <c r="B282" s="159" t="s">
        <v>841</v>
      </c>
      <c r="C282" s="71" t="s">
        <v>308</v>
      </c>
      <c r="D282" s="71" t="s">
        <v>61</v>
      </c>
      <c r="E282" s="88" t="s">
        <v>60</v>
      </c>
      <c r="F282" s="89" t="s">
        <v>61</v>
      </c>
      <c r="G282" s="73" t="s">
        <v>71</v>
      </c>
      <c r="H282" s="148">
        <v>21101</v>
      </c>
      <c r="I282" s="85" t="s">
        <v>319</v>
      </c>
      <c r="J282" s="61" t="s">
        <v>247</v>
      </c>
      <c r="K282" s="90" t="s">
        <v>248</v>
      </c>
      <c r="L282" s="76" t="s">
        <v>62</v>
      </c>
      <c r="M282" s="77" t="s">
        <v>62</v>
      </c>
      <c r="N282" s="76" t="s">
        <v>68</v>
      </c>
      <c r="O282" s="74">
        <f t="shared" si="27"/>
        <v>10.000000000000002</v>
      </c>
      <c r="P282" s="78">
        <v>188.99879999999999</v>
      </c>
      <c r="Q282" s="79" t="s">
        <v>312</v>
      </c>
      <c r="R282" s="80">
        <f t="shared" si="26"/>
        <v>1889.9880000000001</v>
      </c>
      <c r="S282" s="80"/>
      <c r="T282" s="80"/>
      <c r="U282" s="80">
        <f>5*P282</f>
        <v>944.99399999999991</v>
      </c>
      <c r="V282" s="80">
        <f>3*P282</f>
        <v>566.99639999999999</v>
      </c>
      <c r="W282" s="80"/>
      <c r="X282" s="80"/>
      <c r="Y282" s="80">
        <f>1*P282</f>
        <v>188.99879999999999</v>
      </c>
      <c r="Z282" s="80">
        <f>1*P282</f>
        <v>188.99879999999999</v>
      </c>
      <c r="AA282" s="80"/>
      <c r="AB282" s="80"/>
      <c r="AC282" s="80"/>
      <c r="AD282" s="80"/>
    </row>
    <row r="283" spans="1:30" s="82" customFormat="1" ht="20.25" customHeight="1" x14ac:dyDescent="0.3">
      <c r="A283" s="144" t="s">
        <v>840</v>
      </c>
      <c r="B283" s="159" t="s">
        <v>841</v>
      </c>
      <c r="C283" s="71" t="s">
        <v>308</v>
      </c>
      <c r="D283" s="71" t="s">
        <v>61</v>
      </c>
      <c r="E283" s="88" t="s">
        <v>60</v>
      </c>
      <c r="F283" s="89" t="s">
        <v>61</v>
      </c>
      <c r="G283" s="73" t="s">
        <v>71</v>
      </c>
      <c r="H283" s="148">
        <v>21101</v>
      </c>
      <c r="I283" s="85" t="s">
        <v>319</v>
      </c>
      <c r="J283" s="76" t="s">
        <v>340</v>
      </c>
      <c r="K283" s="93" t="s">
        <v>341</v>
      </c>
      <c r="L283" s="76" t="s">
        <v>62</v>
      </c>
      <c r="M283" s="77" t="s">
        <v>62</v>
      </c>
      <c r="N283" s="76" t="s">
        <v>117</v>
      </c>
      <c r="O283" s="74">
        <f t="shared" si="27"/>
        <v>4</v>
      </c>
      <c r="P283" s="78">
        <v>235</v>
      </c>
      <c r="Q283" s="79" t="s">
        <v>312</v>
      </c>
      <c r="R283" s="80">
        <f t="shared" si="26"/>
        <v>940</v>
      </c>
      <c r="S283" s="80"/>
      <c r="T283" s="80"/>
      <c r="U283" s="80"/>
      <c r="V283" s="80"/>
      <c r="W283" s="80"/>
      <c r="X283" s="80">
        <f>2*P283</f>
        <v>470</v>
      </c>
      <c r="Y283" s="80">
        <f>2*P283</f>
        <v>470</v>
      </c>
      <c r="Z283" s="80"/>
      <c r="AA283" s="80"/>
      <c r="AB283" s="80"/>
      <c r="AC283" s="80"/>
      <c r="AD283" s="80"/>
    </row>
    <row r="284" spans="1:30" s="82" customFormat="1" ht="20.25" customHeight="1" x14ac:dyDescent="0.3">
      <c r="A284" s="144" t="s">
        <v>840</v>
      </c>
      <c r="B284" s="159" t="s">
        <v>841</v>
      </c>
      <c r="C284" s="71" t="s">
        <v>308</v>
      </c>
      <c r="D284" s="71" t="s">
        <v>61</v>
      </c>
      <c r="E284" s="88" t="s">
        <v>60</v>
      </c>
      <c r="F284" s="89" t="s">
        <v>61</v>
      </c>
      <c r="G284" s="73" t="s">
        <v>71</v>
      </c>
      <c r="H284" s="148">
        <v>21401</v>
      </c>
      <c r="I284" s="75" t="s">
        <v>342</v>
      </c>
      <c r="J284" s="61" t="s">
        <v>343</v>
      </c>
      <c r="K284" s="58" t="s">
        <v>344</v>
      </c>
      <c r="L284" s="76" t="s">
        <v>62</v>
      </c>
      <c r="M284" s="77" t="s">
        <v>62</v>
      </c>
      <c r="N284" s="76" t="s">
        <v>68</v>
      </c>
      <c r="O284" s="74">
        <f t="shared" si="27"/>
        <v>6</v>
      </c>
      <c r="P284" s="78">
        <v>1200</v>
      </c>
      <c r="Q284" s="79" t="s">
        <v>345</v>
      </c>
      <c r="R284" s="80">
        <f t="shared" si="26"/>
        <v>7200</v>
      </c>
      <c r="S284" s="80"/>
      <c r="T284" s="80">
        <f>3*P284</f>
        <v>3600</v>
      </c>
      <c r="U284" s="80"/>
      <c r="V284" s="80"/>
      <c r="W284" s="80">
        <f>1*P284</f>
        <v>1200</v>
      </c>
      <c r="X284" s="80"/>
      <c r="Y284" s="80">
        <f>2*P284</f>
        <v>2400</v>
      </c>
      <c r="Z284" s="80"/>
      <c r="AA284" s="80"/>
      <c r="AB284" s="80"/>
      <c r="AC284" s="80"/>
      <c r="AD284" s="80"/>
    </row>
    <row r="285" spans="1:30" s="82" customFormat="1" ht="20.25" customHeight="1" x14ac:dyDescent="0.3">
      <c r="A285" s="144" t="s">
        <v>840</v>
      </c>
      <c r="B285" s="159" t="s">
        <v>841</v>
      </c>
      <c r="C285" s="71" t="s">
        <v>308</v>
      </c>
      <c r="D285" s="71" t="s">
        <v>61</v>
      </c>
      <c r="E285" s="88" t="s">
        <v>60</v>
      </c>
      <c r="F285" s="89" t="s">
        <v>61</v>
      </c>
      <c r="G285" s="73" t="s">
        <v>71</v>
      </c>
      <c r="H285" s="148">
        <v>21401</v>
      </c>
      <c r="I285" s="75" t="s">
        <v>342</v>
      </c>
      <c r="J285" s="61" t="s">
        <v>145</v>
      </c>
      <c r="K285" s="58" t="s">
        <v>143</v>
      </c>
      <c r="L285" s="76" t="s">
        <v>62</v>
      </c>
      <c r="M285" s="77" t="s">
        <v>62</v>
      </c>
      <c r="N285" s="76" t="s">
        <v>68</v>
      </c>
      <c r="O285" s="86">
        <f t="shared" si="27"/>
        <v>26.352</v>
      </c>
      <c r="P285" s="78">
        <v>250</v>
      </c>
      <c r="Q285" s="79" t="s">
        <v>345</v>
      </c>
      <c r="R285" s="80">
        <f t="shared" si="26"/>
        <v>6588</v>
      </c>
      <c r="S285" s="80"/>
      <c r="T285" s="80">
        <f>5*P285</f>
        <v>1250</v>
      </c>
      <c r="U285" s="80"/>
      <c r="V285" s="80">
        <f>450</f>
        <v>450</v>
      </c>
      <c r="W285" s="80"/>
      <c r="X285" s="80">
        <f>11*P285-136</f>
        <v>2614</v>
      </c>
      <c r="Y285" s="80"/>
      <c r="Z285" s="80"/>
      <c r="AA285" s="80"/>
      <c r="AB285" s="80">
        <v>2274</v>
      </c>
      <c r="AC285" s="80"/>
      <c r="AD285" s="80"/>
    </row>
    <row r="286" spans="1:30" s="82" customFormat="1" ht="20.25" customHeight="1" x14ac:dyDescent="0.3">
      <c r="A286" s="144" t="s">
        <v>840</v>
      </c>
      <c r="B286" s="159" t="s">
        <v>841</v>
      </c>
      <c r="C286" s="71" t="s">
        <v>308</v>
      </c>
      <c r="D286" s="71" t="s">
        <v>61</v>
      </c>
      <c r="E286" s="88" t="s">
        <v>60</v>
      </c>
      <c r="F286" s="89" t="s">
        <v>61</v>
      </c>
      <c r="G286" s="73" t="s">
        <v>71</v>
      </c>
      <c r="H286" s="148">
        <v>21401</v>
      </c>
      <c r="I286" s="75" t="s">
        <v>342</v>
      </c>
      <c r="J286" s="61" t="s">
        <v>346</v>
      </c>
      <c r="K286" s="58" t="s">
        <v>347</v>
      </c>
      <c r="L286" s="76" t="s">
        <v>62</v>
      </c>
      <c r="M286" s="77" t="s">
        <v>62</v>
      </c>
      <c r="N286" s="76" t="s">
        <v>68</v>
      </c>
      <c r="O286" s="86">
        <f t="shared" si="27"/>
        <v>33.865921787709496</v>
      </c>
      <c r="P286" s="78">
        <v>179</v>
      </c>
      <c r="Q286" s="79" t="s">
        <v>345</v>
      </c>
      <c r="R286" s="80">
        <f t="shared" si="26"/>
        <v>6062</v>
      </c>
      <c r="S286" s="80"/>
      <c r="T286" s="80">
        <f>6*P286</f>
        <v>1074</v>
      </c>
      <c r="U286" s="80">
        <f>10*P286-26</f>
        <v>1764</v>
      </c>
      <c r="V286" s="80"/>
      <c r="W286" s="80">
        <f>8*P286+15</f>
        <v>1447</v>
      </c>
      <c r="X286" s="80"/>
      <c r="Y286" s="80">
        <f>10*P286-13</f>
        <v>1777</v>
      </c>
      <c r="Z286" s="80"/>
      <c r="AA286" s="80"/>
      <c r="AB286" s="80"/>
      <c r="AC286" s="80"/>
      <c r="AD286" s="80"/>
    </row>
    <row r="287" spans="1:30" s="82" customFormat="1" ht="20.25" customHeight="1" x14ac:dyDescent="0.3">
      <c r="A287" s="144" t="s">
        <v>840</v>
      </c>
      <c r="B287" s="159" t="s">
        <v>841</v>
      </c>
      <c r="C287" s="71" t="s">
        <v>308</v>
      </c>
      <c r="D287" s="71" t="s">
        <v>61</v>
      </c>
      <c r="E287" s="61" t="s">
        <v>60</v>
      </c>
      <c r="F287" s="89" t="s">
        <v>61</v>
      </c>
      <c r="G287" s="73" t="s">
        <v>71</v>
      </c>
      <c r="H287" s="70">
        <v>21601</v>
      </c>
      <c r="I287" s="75" t="s">
        <v>309</v>
      </c>
      <c r="J287" s="61" t="s">
        <v>274</v>
      </c>
      <c r="K287" s="58" t="s">
        <v>275</v>
      </c>
      <c r="L287" s="76" t="s">
        <v>62</v>
      </c>
      <c r="M287" s="77" t="s">
        <v>62</v>
      </c>
      <c r="N287" s="76" t="s">
        <v>117</v>
      </c>
      <c r="O287" s="86">
        <f t="shared" si="27"/>
        <v>9.8947368421052637</v>
      </c>
      <c r="P287" s="78">
        <v>380</v>
      </c>
      <c r="Q287" s="79" t="s">
        <v>312</v>
      </c>
      <c r="R287" s="80">
        <f t="shared" si="26"/>
        <v>3760</v>
      </c>
      <c r="S287" s="80"/>
      <c r="T287" s="80">
        <f>5*P287</f>
        <v>1900</v>
      </c>
      <c r="U287" s="80"/>
      <c r="V287" s="80"/>
      <c r="W287" s="80"/>
      <c r="X287" s="80"/>
      <c r="Y287" s="80"/>
      <c r="Z287" s="80">
        <f>3*P287-40</f>
        <v>1100</v>
      </c>
      <c r="AA287" s="80"/>
      <c r="AB287" s="81">
        <f>2*P287</f>
        <v>760</v>
      </c>
      <c r="AC287" s="80"/>
      <c r="AD287" s="80"/>
    </row>
    <row r="288" spans="1:30" s="82" customFormat="1" ht="20.25" customHeight="1" x14ac:dyDescent="0.3">
      <c r="A288" s="144" t="s">
        <v>840</v>
      </c>
      <c r="B288" s="159" t="s">
        <v>841</v>
      </c>
      <c r="C288" s="71" t="s">
        <v>308</v>
      </c>
      <c r="D288" s="71" t="s">
        <v>61</v>
      </c>
      <c r="E288" s="61" t="s">
        <v>60</v>
      </c>
      <c r="F288" s="89" t="s">
        <v>61</v>
      </c>
      <c r="G288" s="73" t="s">
        <v>71</v>
      </c>
      <c r="H288" s="70">
        <v>21601</v>
      </c>
      <c r="I288" s="75" t="s">
        <v>309</v>
      </c>
      <c r="J288" s="61" t="s">
        <v>348</v>
      </c>
      <c r="K288" s="58" t="s">
        <v>349</v>
      </c>
      <c r="L288" s="76" t="s">
        <v>62</v>
      </c>
      <c r="M288" s="77" t="s">
        <v>62</v>
      </c>
      <c r="N288" s="76" t="s">
        <v>68</v>
      </c>
      <c r="O288" s="74">
        <f t="shared" si="27"/>
        <v>8</v>
      </c>
      <c r="P288" s="78">
        <v>156</v>
      </c>
      <c r="Q288" s="79" t="s">
        <v>312</v>
      </c>
      <c r="R288" s="80">
        <f t="shared" si="26"/>
        <v>1248</v>
      </c>
      <c r="S288" s="80"/>
      <c r="T288" s="80">
        <f>4*P288</f>
        <v>624</v>
      </c>
      <c r="U288" s="80"/>
      <c r="V288" s="80"/>
      <c r="W288" s="80"/>
      <c r="X288" s="80"/>
      <c r="Y288" s="80"/>
      <c r="Z288" s="80"/>
      <c r="AA288" s="80">
        <f>2*P288</f>
        <v>312</v>
      </c>
      <c r="AB288" s="80"/>
      <c r="AC288" s="80">
        <f>2*P288</f>
        <v>312</v>
      </c>
      <c r="AD288" s="80"/>
    </row>
    <row r="289" spans="1:30" s="82" customFormat="1" ht="20.25" customHeight="1" x14ac:dyDescent="0.3">
      <c r="A289" s="144" t="s">
        <v>840</v>
      </c>
      <c r="B289" s="159" t="s">
        <v>841</v>
      </c>
      <c r="C289" s="71" t="s">
        <v>308</v>
      </c>
      <c r="D289" s="71" t="s">
        <v>61</v>
      </c>
      <c r="E289" s="61" t="s">
        <v>60</v>
      </c>
      <c r="F289" s="89" t="s">
        <v>61</v>
      </c>
      <c r="G289" s="73" t="s">
        <v>71</v>
      </c>
      <c r="H289" s="70">
        <v>21601</v>
      </c>
      <c r="I289" s="75" t="s">
        <v>309</v>
      </c>
      <c r="J289" s="61" t="s">
        <v>116</v>
      </c>
      <c r="K289" s="58" t="s">
        <v>276</v>
      </c>
      <c r="L289" s="76" t="s">
        <v>62</v>
      </c>
      <c r="M289" s="77" t="s">
        <v>62</v>
      </c>
      <c r="N289" s="76" t="s">
        <v>117</v>
      </c>
      <c r="O289" s="86">
        <f t="shared" si="27"/>
        <v>8.8631578947368421</v>
      </c>
      <c r="P289" s="78">
        <v>380</v>
      </c>
      <c r="Q289" s="79" t="s">
        <v>312</v>
      </c>
      <c r="R289" s="80">
        <f t="shared" si="26"/>
        <v>3368</v>
      </c>
      <c r="S289" s="80"/>
      <c r="T289" s="80">
        <f>4*P289</f>
        <v>1520</v>
      </c>
      <c r="U289" s="80"/>
      <c r="V289" s="80"/>
      <c r="W289" s="80"/>
      <c r="X289" s="80"/>
      <c r="Y289" s="80"/>
      <c r="Z289" s="80"/>
      <c r="AA289" s="80">
        <f>3*P289-52</f>
        <v>1088</v>
      </c>
      <c r="AB289" s="80"/>
      <c r="AC289" s="80">
        <f>2*P289</f>
        <v>760</v>
      </c>
      <c r="AD289" s="80"/>
    </row>
    <row r="290" spans="1:30" s="82" customFormat="1" ht="20.25" customHeight="1" x14ac:dyDescent="0.3">
      <c r="A290" s="144" t="s">
        <v>840</v>
      </c>
      <c r="B290" s="159" t="s">
        <v>841</v>
      </c>
      <c r="C290" s="71" t="s">
        <v>308</v>
      </c>
      <c r="D290" s="71" t="s">
        <v>61</v>
      </c>
      <c r="E290" s="88" t="s">
        <v>60</v>
      </c>
      <c r="F290" s="89" t="s">
        <v>61</v>
      </c>
      <c r="G290" s="73" t="s">
        <v>71</v>
      </c>
      <c r="H290" s="70">
        <v>22104</v>
      </c>
      <c r="I290" s="75" t="s">
        <v>350</v>
      </c>
      <c r="J290" s="61" t="s">
        <v>351</v>
      </c>
      <c r="K290" s="58" t="s">
        <v>352</v>
      </c>
      <c r="L290" s="76" t="s">
        <v>62</v>
      </c>
      <c r="M290" s="77" t="s">
        <v>62</v>
      </c>
      <c r="N290" s="76" t="s">
        <v>68</v>
      </c>
      <c r="O290" s="86">
        <f t="shared" si="27"/>
        <v>227.9</v>
      </c>
      <c r="P290" s="78">
        <v>50</v>
      </c>
      <c r="Q290" s="79" t="s">
        <v>345</v>
      </c>
      <c r="R290" s="80">
        <f t="shared" si="26"/>
        <v>11395</v>
      </c>
      <c r="S290" s="80">
        <v>1075</v>
      </c>
      <c r="T290" s="80">
        <v>1075</v>
      </c>
      <c r="U290" s="80">
        <v>1075</v>
      </c>
      <c r="V290" s="80">
        <v>1075</v>
      </c>
      <c r="W290" s="80">
        <v>1075</v>
      </c>
      <c r="X290" s="80">
        <v>1075</v>
      </c>
      <c r="Y290" s="80">
        <v>1075</v>
      </c>
      <c r="Z290" s="80">
        <v>860</v>
      </c>
      <c r="AA290" s="80">
        <v>860</v>
      </c>
      <c r="AB290" s="80">
        <v>860</v>
      </c>
      <c r="AC290" s="80">
        <v>860</v>
      </c>
      <c r="AD290" s="80">
        <v>430</v>
      </c>
    </row>
    <row r="291" spans="1:30" s="82" customFormat="1" ht="20.25" customHeight="1" x14ac:dyDescent="0.3">
      <c r="A291" s="144" t="s">
        <v>840</v>
      </c>
      <c r="B291" s="159" t="s">
        <v>841</v>
      </c>
      <c r="C291" s="71" t="s">
        <v>308</v>
      </c>
      <c r="D291" s="71" t="s">
        <v>61</v>
      </c>
      <c r="E291" s="88" t="s">
        <v>60</v>
      </c>
      <c r="F291" s="89" t="s">
        <v>61</v>
      </c>
      <c r="G291" s="73" t="s">
        <v>71</v>
      </c>
      <c r="H291" s="70">
        <v>26105</v>
      </c>
      <c r="I291" s="75" t="s">
        <v>353</v>
      </c>
      <c r="J291" s="61" t="s">
        <v>187</v>
      </c>
      <c r="K291" s="58" t="s">
        <v>188</v>
      </c>
      <c r="L291" s="76" t="s">
        <v>62</v>
      </c>
      <c r="M291" s="77" t="s">
        <v>316</v>
      </c>
      <c r="N291" s="76" t="s">
        <v>67</v>
      </c>
      <c r="O291" s="74">
        <v>1</v>
      </c>
      <c r="P291" s="78">
        <v>899.99759999999992</v>
      </c>
      <c r="Q291" s="79" t="s">
        <v>345</v>
      </c>
      <c r="R291" s="80">
        <f t="shared" si="26"/>
        <v>3600</v>
      </c>
      <c r="S291" s="80"/>
      <c r="T291" s="80">
        <v>1200</v>
      </c>
      <c r="U291" s="80"/>
      <c r="V291" s="80"/>
      <c r="W291" s="80"/>
      <c r="X291" s="80">
        <v>1200</v>
      </c>
      <c r="Y291" s="80"/>
      <c r="Z291" s="80"/>
      <c r="AA291" s="80"/>
      <c r="AB291" s="80">
        <v>1200</v>
      </c>
      <c r="AC291" s="80"/>
      <c r="AD291" s="80"/>
    </row>
    <row r="292" spans="1:30" s="82" customFormat="1" ht="20.25" customHeight="1" x14ac:dyDescent="0.3">
      <c r="A292" s="144" t="s">
        <v>840</v>
      </c>
      <c r="B292" s="159" t="s">
        <v>841</v>
      </c>
      <c r="C292" s="71" t="s">
        <v>308</v>
      </c>
      <c r="D292" s="71" t="s">
        <v>61</v>
      </c>
      <c r="E292" s="88" t="s">
        <v>60</v>
      </c>
      <c r="F292" s="89" t="s">
        <v>61</v>
      </c>
      <c r="G292" s="73" t="s">
        <v>71</v>
      </c>
      <c r="H292" s="70">
        <v>29401</v>
      </c>
      <c r="I292" s="94" t="s">
        <v>354</v>
      </c>
      <c r="J292" s="61" t="s">
        <v>355</v>
      </c>
      <c r="K292" s="58" t="s">
        <v>356</v>
      </c>
      <c r="L292" s="76" t="s">
        <v>62</v>
      </c>
      <c r="M292" s="77" t="s">
        <v>62</v>
      </c>
      <c r="N292" s="76" t="s">
        <v>68</v>
      </c>
      <c r="O292" s="86">
        <f t="shared" si="27"/>
        <v>1.9652145442864379</v>
      </c>
      <c r="P292" s="78">
        <v>259.00479999999999</v>
      </c>
      <c r="Q292" s="79" t="s">
        <v>345</v>
      </c>
      <c r="R292" s="80">
        <f t="shared" si="26"/>
        <v>509</v>
      </c>
      <c r="S292" s="80"/>
      <c r="T292" s="80"/>
      <c r="U292" s="80"/>
      <c r="V292" s="80">
        <v>509</v>
      </c>
      <c r="W292" s="80"/>
      <c r="X292" s="80"/>
      <c r="Y292" s="80"/>
      <c r="Z292" s="80"/>
      <c r="AA292" s="80"/>
      <c r="AB292" s="80"/>
      <c r="AC292" s="80"/>
      <c r="AD292" s="80"/>
    </row>
    <row r="293" spans="1:30" s="82" customFormat="1" ht="20.25" customHeight="1" x14ac:dyDescent="0.3">
      <c r="A293" s="144" t="s">
        <v>840</v>
      </c>
      <c r="B293" s="159" t="s">
        <v>841</v>
      </c>
      <c r="C293" s="71" t="s">
        <v>308</v>
      </c>
      <c r="D293" s="71" t="s">
        <v>61</v>
      </c>
      <c r="E293" s="88" t="s">
        <v>60</v>
      </c>
      <c r="F293" s="89" t="s">
        <v>61</v>
      </c>
      <c r="G293" s="73" t="s">
        <v>71</v>
      </c>
      <c r="H293" s="70">
        <v>29401</v>
      </c>
      <c r="I293" s="94" t="s">
        <v>354</v>
      </c>
      <c r="J293" s="61" t="s">
        <v>357</v>
      </c>
      <c r="K293" s="58" t="s">
        <v>358</v>
      </c>
      <c r="L293" s="76" t="s">
        <v>62</v>
      </c>
      <c r="M293" s="77" t="s">
        <v>62</v>
      </c>
      <c r="N293" s="76" t="s">
        <v>68</v>
      </c>
      <c r="O293" s="74">
        <f t="shared" si="27"/>
        <v>0</v>
      </c>
      <c r="P293" s="78">
        <v>549</v>
      </c>
      <c r="Q293" s="79" t="s">
        <v>345</v>
      </c>
      <c r="R293" s="80">
        <f t="shared" si="26"/>
        <v>0</v>
      </c>
      <c r="S293" s="80"/>
      <c r="T293" s="80"/>
      <c r="U293" s="80"/>
      <c r="V293" s="80"/>
      <c r="W293" s="80"/>
      <c r="X293" s="80"/>
      <c r="Y293" s="80"/>
      <c r="Z293" s="80"/>
      <c r="AA293" s="80"/>
      <c r="AB293" s="80"/>
      <c r="AC293" s="80"/>
      <c r="AD293" s="80"/>
    </row>
    <row r="294" spans="1:30" s="82" customFormat="1" ht="20.25" customHeight="1" x14ac:dyDescent="0.3">
      <c r="A294" s="144" t="s">
        <v>840</v>
      </c>
      <c r="B294" s="159" t="s">
        <v>841</v>
      </c>
      <c r="C294" s="71" t="s">
        <v>308</v>
      </c>
      <c r="D294" s="71" t="s">
        <v>61</v>
      </c>
      <c r="E294" s="88" t="s">
        <v>60</v>
      </c>
      <c r="F294" s="89" t="s">
        <v>61</v>
      </c>
      <c r="G294" s="73" t="s">
        <v>71</v>
      </c>
      <c r="H294" s="70">
        <v>29401</v>
      </c>
      <c r="I294" s="94" t="s">
        <v>354</v>
      </c>
      <c r="J294" s="61" t="s">
        <v>359</v>
      </c>
      <c r="K294" s="58" t="s">
        <v>360</v>
      </c>
      <c r="L294" s="76" t="s">
        <v>62</v>
      </c>
      <c r="M294" s="77" t="s">
        <v>62</v>
      </c>
      <c r="N294" s="76" t="s">
        <v>68</v>
      </c>
      <c r="O294" s="74">
        <f t="shared" si="27"/>
        <v>1</v>
      </c>
      <c r="P294" s="78">
        <v>898.99999999999989</v>
      </c>
      <c r="Q294" s="79" t="s">
        <v>345</v>
      </c>
      <c r="R294" s="80">
        <f t="shared" si="26"/>
        <v>898.99999999999989</v>
      </c>
      <c r="S294" s="80"/>
      <c r="T294" s="80"/>
      <c r="U294" s="80">
        <f>1*P294</f>
        <v>898.99999999999989</v>
      </c>
      <c r="V294" s="80"/>
      <c r="W294" s="80"/>
      <c r="X294" s="80"/>
      <c r="Y294" s="80"/>
      <c r="Z294" s="80"/>
      <c r="AA294" s="80"/>
      <c r="AB294" s="80"/>
      <c r="AC294" s="80"/>
      <c r="AD294" s="80"/>
    </row>
    <row r="295" spans="1:30" s="82" customFormat="1" ht="20.25" customHeight="1" x14ac:dyDescent="0.3">
      <c r="A295" s="144" t="s">
        <v>840</v>
      </c>
      <c r="B295" s="159" t="s">
        <v>841</v>
      </c>
      <c r="C295" s="71" t="s">
        <v>308</v>
      </c>
      <c r="D295" s="71" t="s">
        <v>61</v>
      </c>
      <c r="E295" s="88" t="s">
        <v>60</v>
      </c>
      <c r="F295" s="89" t="s">
        <v>61</v>
      </c>
      <c r="G295" s="73" t="s">
        <v>71</v>
      </c>
      <c r="H295" s="70">
        <v>29401</v>
      </c>
      <c r="I295" s="94" t="s">
        <v>354</v>
      </c>
      <c r="J295" s="61" t="s">
        <v>361</v>
      </c>
      <c r="K295" s="58" t="s">
        <v>362</v>
      </c>
      <c r="L295" s="76" t="s">
        <v>62</v>
      </c>
      <c r="M295" s="77" t="s">
        <v>62</v>
      </c>
      <c r="N295" s="76" t="s">
        <v>68</v>
      </c>
      <c r="O295" s="74">
        <f t="shared" si="27"/>
        <v>1</v>
      </c>
      <c r="P295" s="78">
        <v>198.99799999999999</v>
      </c>
      <c r="Q295" s="79" t="s">
        <v>345</v>
      </c>
      <c r="R295" s="80">
        <f t="shared" si="26"/>
        <v>198.99799999999999</v>
      </c>
      <c r="S295" s="80"/>
      <c r="T295" s="80"/>
      <c r="U295" s="80"/>
      <c r="V295" s="80">
        <f>1*P295</f>
        <v>198.99799999999999</v>
      </c>
      <c r="W295" s="80"/>
      <c r="X295" s="80"/>
      <c r="Y295" s="80"/>
      <c r="Z295" s="80"/>
      <c r="AA295" s="80"/>
      <c r="AB295" s="80"/>
      <c r="AC295" s="80"/>
      <c r="AD295" s="80"/>
    </row>
    <row r="296" spans="1:30" s="82" customFormat="1" ht="20.25" customHeight="1" x14ac:dyDescent="0.3">
      <c r="A296" s="144" t="s">
        <v>840</v>
      </c>
      <c r="B296" s="159" t="s">
        <v>841</v>
      </c>
      <c r="C296" s="71" t="s">
        <v>308</v>
      </c>
      <c r="D296" s="71" t="s">
        <v>61</v>
      </c>
      <c r="E296" s="95" t="s">
        <v>60</v>
      </c>
      <c r="F296" s="95" t="s">
        <v>61</v>
      </c>
      <c r="G296" s="73" t="s">
        <v>63</v>
      </c>
      <c r="H296" s="148">
        <v>32201</v>
      </c>
      <c r="I296" s="75" t="s">
        <v>363</v>
      </c>
      <c r="J296" s="95" t="s">
        <v>67</v>
      </c>
      <c r="K296" s="90" t="s">
        <v>364</v>
      </c>
      <c r="L296" s="76" t="s">
        <v>365</v>
      </c>
      <c r="M296" s="77" t="s">
        <v>316</v>
      </c>
      <c r="N296" s="76" t="s">
        <v>67</v>
      </c>
      <c r="O296" s="96">
        <f t="shared" si="27"/>
        <v>12.000043281611807</v>
      </c>
      <c r="P296" s="78">
        <v>46209</v>
      </c>
      <c r="Q296" s="79" t="s">
        <v>312</v>
      </c>
      <c r="R296" s="80">
        <f t="shared" si="26"/>
        <v>554510</v>
      </c>
      <c r="S296" s="80"/>
      <c r="T296" s="78">
        <v>46211</v>
      </c>
      <c r="U296" s="78">
        <v>46209</v>
      </c>
      <c r="V296" s="78">
        <v>46209</v>
      </c>
      <c r="W296" s="78">
        <v>46209</v>
      </c>
      <c r="X296" s="78">
        <v>46209</v>
      </c>
      <c r="Y296" s="78">
        <v>46209</v>
      </c>
      <c r="Z296" s="78">
        <v>46209</v>
      </c>
      <c r="AA296" s="78">
        <v>46209</v>
      </c>
      <c r="AB296" s="78">
        <v>46209</v>
      </c>
      <c r="AC296" s="78">
        <v>46209</v>
      </c>
      <c r="AD296" s="78">
        <v>92418</v>
      </c>
    </row>
    <row r="297" spans="1:30" s="82" customFormat="1" ht="20.25" customHeight="1" x14ac:dyDescent="0.3">
      <c r="A297" s="144" t="s">
        <v>840</v>
      </c>
      <c r="B297" s="159" t="s">
        <v>841</v>
      </c>
      <c r="C297" s="71" t="s">
        <v>308</v>
      </c>
      <c r="D297" s="71" t="s">
        <v>61</v>
      </c>
      <c r="E297" s="95" t="s">
        <v>60</v>
      </c>
      <c r="F297" s="95" t="s">
        <v>61</v>
      </c>
      <c r="G297" s="73" t="s">
        <v>63</v>
      </c>
      <c r="H297" s="148">
        <v>33801</v>
      </c>
      <c r="I297" s="75" t="s">
        <v>366</v>
      </c>
      <c r="J297" s="76" t="s">
        <v>67</v>
      </c>
      <c r="K297" s="90" t="s">
        <v>367</v>
      </c>
      <c r="L297" s="76" t="s">
        <v>368</v>
      </c>
      <c r="M297" s="77" t="s">
        <v>316</v>
      </c>
      <c r="N297" s="76" t="s">
        <v>67</v>
      </c>
      <c r="O297" s="91">
        <v>12</v>
      </c>
      <c r="P297" s="78">
        <v>32572</v>
      </c>
      <c r="Q297" s="92" t="s">
        <v>317</v>
      </c>
      <c r="R297" s="80">
        <f t="shared" si="26"/>
        <v>390873</v>
      </c>
      <c r="S297" s="80"/>
      <c r="T297" s="80">
        <v>32581</v>
      </c>
      <c r="U297" s="80">
        <v>32572</v>
      </c>
      <c r="V297" s="80">
        <v>32572</v>
      </c>
      <c r="W297" s="80">
        <v>32572</v>
      </c>
      <c r="X297" s="80">
        <v>32572</v>
      </c>
      <c r="Y297" s="80">
        <v>32572</v>
      </c>
      <c r="Z297" s="80">
        <v>32572</v>
      </c>
      <c r="AA297" s="80">
        <v>32572</v>
      </c>
      <c r="AB297" s="80">
        <v>32572</v>
      </c>
      <c r="AC297" s="80">
        <v>32572</v>
      </c>
      <c r="AD297" s="80">
        <v>65144</v>
      </c>
    </row>
    <row r="298" spans="1:30" s="82" customFormat="1" ht="20.25" customHeight="1" x14ac:dyDescent="0.3">
      <c r="A298" s="144" t="s">
        <v>840</v>
      </c>
      <c r="B298" s="159" t="s">
        <v>841</v>
      </c>
      <c r="C298" s="71" t="s">
        <v>308</v>
      </c>
      <c r="D298" s="71" t="s">
        <v>61</v>
      </c>
      <c r="E298" s="95" t="s">
        <v>60</v>
      </c>
      <c r="F298" s="95" t="s">
        <v>61</v>
      </c>
      <c r="G298" s="73" t="s">
        <v>63</v>
      </c>
      <c r="H298" s="148">
        <v>35801</v>
      </c>
      <c r="I298" s="75" t="s">
        <v>369</v>
      </c>
      <c r="J298" s="76" t="s">
        <v>67</v>
      </c>
      <c r="K298" s="58" t="s">
        <v>369</v>
      </c>
      <c r="L298" s="76" t="s">
        <v>193</v>
      </c>
      <c r="M298" s="77" t="s">
        <v>316</v>
      </c>
      <c r="N298" s="76" t="s">
        <v>67</v>
      </c>
      <c r="O298" s="96">
        <f t="shared" si="27"/>
        <v>12.000147987371744</v>
      </c>
      <c r="P298" s="78">
        <v>20272</v>
      </c>
      <c r="Q298" s="92" t="s">
        <v>370</v>
      </c>
      <c r="R298" s="80">
        <f t="shared" si="26"/>
        <v>243267</v>
      </c>
      <c r="S298" s="80"/>
      <c r="T298" s="80">
        <v>20275</v>
      </c>
      <c r="U298" s="80">
        <v>20272</v>
      </c>
      <c r="V298" s="80">
        <v>20272</v>
      </c>
      <c r="W298" s="80">
        <v>20272</v>
      </c>
      <c r="X298" s="80">
        <v>20272</v>
      </c>
      <c r="Y298" s="80">
        <v>20272</v>
      </c>
      <c r="Z298" s="80">
        <v>20272</v>
      </c>
      <c r="AA298" s="80">
        <v>20272</v>
      </c>
      <c r="AB298" s="80">
        <v>20272</v>
      </c>
      <c r="AC298" s="80">
        <v>20272</v>
      </c>
      <c r="AD298" s="80">
        <v>40544</v>
      </c>
    </row>
    <row r="299" spans="1:30" s="82" customFormat="1" ht="20.25" customHeight="1" x14ac:dyDescent="0.3">
      <c r="A299" s="144" t="s">
        <v>840</v>
      </c>
      <c r="B299" s="159" t="s">
        <v>841</v>
      </c>
      <c r="C299" s="71" t="s">
        <v>308</v>
      </c>
      <c r="D299" s="72" t="s">
        <v>61</v>
      </c>
      <c r="E299" s="72" t="s">
        <v>60</v>
      </c>
      <c r="F299" s="89" t="s">
        <v>61</v>
      </c>
      <c r="G299" s="73" t="s">
        <v>63</v>
      </c>
      <c r="H299" s="148">
        <v>31301</v>
      </c>
      <c r="I299" s="75" t="s">
        <v>371</v>
      </c>
      <c r="J299" s="95" t="s">
        <v>67</v>
      </c>
      <c r="K299" s="90" t="s">
        <v>371</v>
      </c>
      <c r="L299" s="76" t="s">
        <v>62</v>
      </c>
      <c r="M299" s="77" t="s">
        <v>62</v>
      </c>
      <c r="N299" s="76" t="s">
        <v>67</v>
      </c>
      <c r="O299" s="96">
        <f t="shared" si="27"/>
        <v>6</v>
      </c>
      <c r="P299" s="78">
        <v>1000</v>
      </c>
      <c r="Q299" s="79" t="s">
        <v>312</v>
      </c>
      <c r="R299" s="80">
        <f t="shared" si="26"/>
        <v>6000</v>
      </c>
      <c r="S299" s="80">
        <v>1000</v>
      </c>
      <c r="T299" s="80"/>
      <c r="U299" s="80">
        <v>1000</v>
      </c>
      <c r="V299" s="80"/>
      <c r="W299" s="80">
        <v>1000</v>
      </c>
      <c r="X299" s="80"/>
      <c r="Y299" s="80">
        <v>1000</v>
      </c>
      <c r="Z299" s="80"/>
      <c r="AA299" s="80">
        <v>1000</v>
      </c>
      <c r="AB299" s="80"/>
      <c r="AC299" s="80">
        <v>1000</v>
      </c>
      <c r="AD299" s="80"/>
    </row>
    <row r="300" spans="1:30" s="82" customFormat="1" ht="20.25" customHeight="1" x14ac:dyDescent="0.3">
      <c r="A300" s="144" t="s">
        <v>840</v>
      </c>
      <c r="B300" s="159" t="s">
        <v>841</v>
      </c>
      <c r="C300" s="71" t="s">
        <v>308</v>
      </c>
      <c r="D300" s="71" t="s">
        <v>61</v>
      </c>
      <c r="E300" s="88" t="s">
        <v>60</v>
      </c>
      <c r="F300" s="89" t="s">
        <v>61</v>
      </c>
      <c r="G300" s="73" t="s">
        <v>71</v>
      </c>
      <c r="H300" s="148">
        <v>26102</v>
      </c>
      <c r="I300" s="75" t="s">
        <v>372</v>
      </c>
      <c r="J300" s="61" t="s">
        <v>184</v>
      </c>
      <c r="K300" s="58" t="s">
        <v>185</v>
      </c>
      <c r="L300" s="76" t="s">
        <v>299</v>
      </c>
      <c r="M300" s="77" t="s">
        <v>316</v>
      </c>
      <c r="N300" s="76" t="s">
        <v>67</v>
      </c>
      <c r="O300" s="74">
        <f t="shared" si="27"/>
        <v>10</v>
      </c>
      <c r="P300" s="78">
        <f>R300/10</f>
        <v>2650</v>
      </c>
      <c r="Q300" s="79" t="s">
        <v>317</v>
      </c>
      <c r="R300" s="80">
        <f t="shared" si="26"/>
        <v>26500</v>
      </c>
      <c r="S300" s="80"/>
      <c r="T300" s="80">
        <v>4800</v>
      </c>
      <c r="U300" s="80"/>
      <c r="V300" s="80">
        <v>4800</v>
      </c>
      <c r="W300" s="80"/>
      <c r="X300" s="80">
        <v>4800</v>
      </c>
      <c r="Y300" s="80"/>
      <c r="Z300" s="80">
        <v>4800</v>
      </c>
      <c r="AA300" s="80"/>
      <c r="AB300" s="80">
        <v>4800</v>
      </c>
      <c r="AC300" s="80">
        <v>2500</v>
      </c>
      <c r="AD300" s="80">
        <v>0</v>
      </c>
    </row>
    <row r="301" spans="1:30" s="82" customFormat="1" ht="20.25" customHeight="1" x14ac:dyDescent="0.3">
      <c r="A301" s="144" t="s">
        <v>840</v>
      </c>
      <c r="B301" s="159" t="s">
        <v>841</v>
      </c>
      <c r="C301" s="71" t="s">
        <v>308</v>
      </c>
      <c r="D301" s="71" t="s">
        <v>61</v>
      </c>
      <c r="E301" s="88" t="s">
        <v>60</v>
      </c>
      <c r="F301" s="89" t="s">
        <v>61</v>
      </c>
      <c r="G301" s="73" t="s">
        <v>71</v>
      </c>
      <c r="H301" s="148">
        <v>21101</v>
      </c>
      <c r="I301" s="85" t="s">
        <v>319</v>
      </c>
      <c r="J301" s="61" t="s">
        <v>233</v>
      </c>
      <c r="K301" s="90" t="s">
        <v>234</v>
      </c>
      <c r="L301" s="76" t="s">
        <v>62</v>
      </c>
      <c r="M301" s="77" t="s">
        <v>62</v>
      </c>
      <c r="N301" s="76" t="s">
        <v>68</v>
      </c>
      <c r="O301" s="86">
        <f t="shared" si="27"/>
        <v>10.011543015447069</v>
      </c>
      <c r="P301" s="78">
        <v>174.99760000000001</v>
      </c>
      <c r="Q301" s="79" t="s">
        <v>312</v>
      </c>
      <c r="R301" s="80">
        <f t="shared" si="26"/>
        <v>1751.9960000000001</v>
      </c>
      <c r="S301" s="80"/>
      <c r="T301" s="80"/>
      <c r="U301" s="80"/>
      <c r="V301" s="80"/>
      <c r="W301" s="80"/>
      <c r="X301" s="80">
        <f>3*P301</f>
        <v>524.99279999999999</v>
      </c>
      <c r="Y301" s="80"/>
      <c r="Z301" s="80"/>
      <c r="AA301" s="80">
        <f>2*P301</f>
        <v>349.99520000000001</v>
      </c>
      <c r="AB301" s="80">
        <f>2*P301</f>
        <v>349.99520000000001</v>
      </c>
      <c r="AC301" s="80">
        <f>3*P301+2.02</f>
        <v>527.01279999999997</v>
      </c>
      <c r="AD301" s="80"/>
    </row>
    <row r="302" spans="1:30" s="82" customFormat="1" ht="20.25" customHeight="1" x14ac:dyDescent="0.3">
      <c r="A302" s="144" t="s">
        <v>840</v>
      </c>
      <c r="B302" s="159" t="s">
        <v>841</v>
      </c>
      <c r="C302" s="71" t="s">
        <v>308</v>
      </c>
      <c r="D302" s="71" t="s">
        <v>61</v>
      </c>
      <c r="E302" s="88" t="s">
        <v>60</v>
      </c>
      <c r="F302" s="89" t="s">
        <v>61</v>
      </c>
      <c r="G302" s="73" t="s">
        <v>71</v>
      </c>
      <c r="H302" s="148">
        <v>21101</v>
      </c>
      <c r="I302" s="85" t="s">
        <v>319</v>
      </c>
      <c r="J302" s="61" t="s">
        <v>93</v>
      </c>
      <c r="K302" s="90" t="s">
        <v>373</v>
      </c>
      <c r="L302" s="76" t="s">
        <v>62</v>
      </c>
      <c r="M302" s="77" t="s">
        <v>62</v>
      </c>
      <c r="N302" s="76" t="s">
        <v>68</v>
      </c>
      <c r="O302" s="74">
        <f t="shared" si="27"/>
        <v>8</v>
      </c>
      <c r="P302" s="78">
        <v>55</v>
      </c>
      <c r="Q302" s="79" t="s">
        <v>312</v>
      </c>
      <c r="R302" s="80">
        <f t="shared" si="26"/>
        <v>440</v>
      </c>
      <c r="S302" s="80"/>
      <c r="T302" s="80"/>
      <c r="U302" s="80"/>
      <c r="V302" s="80">
        <f>5*P302</f>
        <v>275</v>
      </c>
      <c r="W302" s="80"/>
      <c r="X302" s="80"/>
      <c r="Y302" s="80">
        <f>3*P302</f>
        <v>165</v>
      </c>
      <c r="Z302" s="80"/>
      <c r="AA302" s="80"/>
      <c r="AB302" s="80"/>
      <c r="AC302" s="80"/>
      <c r="AD302" s="80"/>
    </row>
    <row r="303" spans="1:30" s="82" customFormat="1" ht="20.25" customHeight="1" x14ac:dyDescent="0.3">
      <c r="A303" s="144" t="s">
        <v>840</v>
      </c>
      <c r="B303" s="159" t="s">
        <v>841</v>
      </c>
      <c r="C303" s="71" t="s">
        <v>308</v>
      </c>
      <c r="D303" s="71" t="s">
        <v>61</v>
      </c>
      <c r="E303" s="88" t="s">
        <v>60</v>
      </c>
      <c r="F303" s="89" t="s">
        <v>61</v>
      </c>
      <c r="G303" s="73" t="s">
        <v>71</v>
      </c>
      <c r="H303" s="148">
        <v>21101</v>
      </c>
      <c r="I303" s="85" t="s">
        <v>319</v>
      </c>
      <c r="J303" s="61" t="s">
        <v>174</v>
      </c>
      <c r="K303" s="90" t="s">
        <v>374</v>
      </c>
      <c r="L303" s="76" t="s">
        <v>62</v>
      </c>
      <c r="M303" s="77" t="s">
        <v>62</v>
      </c>
      <c r="N303" s="76" t="s">
        <v>117</v>
      </c>
      <c r="O303" s="74">
        <f t="shared" si="27"/>
        <v>29</v>
      </c>
      <c r="P303" s="78">
        <v>115</v>
      </c>
      <c r="Q303" s="79" t="s">
        <v>312</v>
      </c>
      <c r="R303" s="80">
        <f t="shared" si="26"/>
        <v>3335</v>
      </c>
      <c r="S303" s="80"/>
      <c r="T303" s="80">
        <f>4*P303</f>
        <v>460</v>
      </c>
      <c r="U303" s="80">
        <f>9*P303</f>
        <v>1035</v>
      </c>
      <c r="V303" s="80">
        <f>6*P303</f>
        <v>690</v>
      </c>
      <c r="W303" s="80"/>
      <c r="X303" s="80">
        <f>5*P303</f>
        <v>575</v>
      </c>
      <c r="Y303" s="80"/>
      <c r="Z303" s="80"/>
      <c r="AA303" s="80"/>
      <c r="AB303" s="80"/>
      <c r="AC303" s="80"/>
      <c r="AD303" s="80">
        <f>5*P303</f>
        <v>575</v>
      </c>
    </row>
    <row r="304" spans="1:30" s="82" customFormat="1" ht="20.25" customHeight="1" x14ac:dyDescent="0.3">
      <c r="A304" s="144" t="s">
        <v>840</v>
      </c>
      <c r="B304" s="159" t="s">
        <v>841</v>
      </c>
      <c r="C304" s="71" t="s">
        <v>308</v>
      </c>
      <c r="D304" s="71" t="s">
        <v>61</v>
      </c>
      <c r="E304" s="88" t="s">
        <v>60</v>
      </c>
      <c r="F304" s="89" t="s">
        <v>61</v>
      </c>
      <c r="G304" s="73" t="s">
        <v>71</v>
      </c>
      <c r="H304" s="148">
        <v>21101</v>
      </c>
      <c r="I304" s="85" t="s">
        <v>319</v>
      </c>
      <c r="J304" s="61" t="s">
        <v>175</v>
      </c>
      <c r="K304" s="90" t="s">
        <v>375</v>
      </c>
      <c r="L304" s="76" t="s">
        <v>62</v>
      </c>
      <c r="M304" s="77" t="s">
        <v>62</v>
      </c>
      <c r="N304" s="76" t="s">
        <v>117</v>
      </c>
      <c r="O304" s="74">
        <f t="shared" si="27"/>
        <v>22</v>
      </c>
      <c r="P304" s="78">
        <v>119</v>
      </c>
      <c r="Q304" s="79" t="s">
        <v>312</v>
      </c>
      <c r="R304" s="80">
        <f t="shared" si="26"/>
        <v>2618</v>
      </c>
      <c r="S304" s="80"/>
      <c r="T304" s="80">
        <f>4*P304</f>
        <v>476</v>
      </c>
      <c r="U304" s="80">
        <f>9*P304</f>
        <v>1071</v>
      </c>
      <c r="V304" s="80"/>
      <c r="W304" s="80"/>
      <c r="X304" s="80">
        <f>5*P304</f>
        <v>595</v>
      </c>
      <c r="Y304" s="80"/>
      <c r="Z304" s="80"/>
      <c r="AA304" s="80">
        <f>1*P304</f>
        <v>119</v>
      </c>
      <c r="AB304" s="80">
        <f>1*P304</f>
        <v>119</v>
      </c>
      <c r="AC304" s="80">
        <f>2*P304</f>
        <v>238</v>
      </c>
      <c r="AD304" s="80"/>
    </row>
    <row r="305" spans="1:30" s="82" customFormat="1" ht="20.25" customHeight="1" x14ac:dyDescent="0.3">
      <c r="A305" s="144" t="s">
        <v>840</v>
      </c>
      <c r="B305" s="159" t="s">
        <v>841</v>
      </c>
      <c r="C305" s="71" t="s">
        <v>308</v>
      </c>
      <c r="D305" s="71" t="s">
        <v>61</v>
      </c>
      <c r="E305" s="88" t="s">
        <v>60</v>
      </c>
      <c r="F305" s="89" t="s">
        <v>61</v>
      </c>
      <c r="G305" s="73" t="s">
        <v>71</v>
      </c>
      <c r="H305" s="148">
        <v>21101</v>
      </c>
      <c r="I305" s="85" t="s">
        <v>319</v>
      </c>
      <c r="J305" s="61" t="s">
        <v>376</v>
      </c>
      <c r="K305" s="90" t="s">
        <v>377</v>
      </c>
      <c r="L305" s="76" t="s">
        <v>62</v>
      </c>
      <c r="M305" s="77" t="s">
        <v>62</v>
      </c>
      <c r="N305" s="76" t="s">
        <v>68</v>
      </c>
      <c r="O305" s="86">
        <f t="shared" si="27"/>
        <v>7.8754687499999996</v>
      </c>
      <c r="P305" s="78">
        <v>64</v>
      </c>
      <c r="Q305" s="79" t="s">
        <v>312</v>
      </c>
      <c r="R305" s="80">
        <f t="shared" si="26"/>
        <v>504.03</v>
      </c>
      <c r="S305" s="80"/>
      <c r="T305" s="80"/>
      <c r="U305" s="80"/>
      <c r="V305" s="80"/>
      <c r="W305" s="80"/>
      <c r="X305" s="80"/>
      <c r="Y305" s="80">
        <f>8*P305-7.97</f>
        <v>504.03</v>
      </c>
      <c r="Z305" s="80"/>
      <c r="AA305" s="80"/>
      <c r="AB305" s="80"/>
      <c r="AC305" s="80"/>
      <c r="AD305" s="80"/>
    </row>
    <row r="306" spans="1:30" s="82" customFormat="1" ht="20.25" customHeight="1" x14ac:dyDescent="0.3">
      <c r="A306" s="144" t="s">
        <v>840</v>
      </c>
      <c r="B306" s="159" t="s">
        <v>841</v>
      </c>
      <c r="C306" s="71" t="s">
        <v>308</v>
      </c>
      <c r="D306" s="71" t="s">
        <v>61</v>
      </c>
      <c r="E306" s="88" t="s">
        <v>60</v>
      </c>
      <c r="F306" s="89" t="s">
        <v>61</v>
      </c>
      <c r="G306" s="73" t="s">
        <v>71</v>
      </c>
      <c r="H306" s="148">
        <v>21101</v>
      </c>
      <c r="I306" s="85" t="s">
        <v>319</v>
      </c>
      <c r="J306" s="61" t="s">
        <v>256</v>
      </c>
      <c r="K306" s="58" t="s">
        <v>257</v>
      </c>
      <c r="L306" s="76" t="s">
        <v>62</v>
      </c>
      <c r="M306" s="77" t="s">
        <v>62</v>
      </c>
      <c r="N306" s="76" t="s">
        <v>68</v>
      </c>
      <c r="O306" s="74">
        <f t="shared" si="27"/>
        <v>21</v>
      </c>
      <c r="P306" s="78">
        <v>12</v>
      </c>
      <c r="Q306" s="79" t="s">
        <v>312</v>
      </c>
      <c r="R306" s="80">
        <f t="shared" si="26"/>
        <v>252</v>
      </c>
      <c r="S306" s="80"/>
      <c r="T306" s="80"/>
      <c r="U306" s="80">
        <f>3*P306</f>
        <v>36</v>
      </c>
      <c r="V306" s="80"/>
      <c r="W306" s="80"/>
      <c r="X306" s="80">
        <f>8*P306</f>
        <v>96</v>
      </c>
      <c r="Y306" s="80">
        <f>2*P306</f>
        <v>24</v>
      </c>
      <c r="Z306" s="80">
        <f>1*P306</f>
        <v>12</v>
      </c>
      <c r="AA306" s="80">
        <f>1*P306</f>
        <v>12</v>
      </c>
      <c r="AB306" s="80">
        <f>4*P306</f>
        <v>48</v>
      </c>
      <c r="AC306" s="80">
        <f>2*P306</f>
        <v>24</v>
      </c>
      <c r="AD306" s="80"/>
    </row>
    <row r="307" spans="1:30" s="82" customFormat="1" ht="20.25" customHeight="1" x14ac:dyDescent="0.3">
      <c r="A307" s="144" t="s">
        <v>840</v>
      </c>
      <c r="B307" s="159" t="s">
        <v>841</v>
      </c>
      <c r="C307" s="71" t="s">
        <v>308</v>
      </c>
      <c r="D307" s="71" t="s">
        <v>61</v>
      </c>
      <c r="E307" s="88" t="s">
        <v>60</v>
      </c>
      <c r="F307" s="89" t="s">
        <v>61</v>
      </c>
      <c r="G307" s="73" t="s">
        <v>71</v>
      </c>
      <c r="H307" s="148">
        <v>21101</v>
      </c>
      <c r="I307" s="85" t="s">
        <v>319</v>
      </c>
      <c r="J307" s="61" t="s">
        <v>171</v>
      </c>
      <c r="K307" s="58" t="s">
        <v>165</v>
      </c>
      <c r="L307" s="76" t="s">
        <v>62</v>
      </c>
      <c r="M307" s="77" t="s">
        <v>62</v>
      </c>
      <c r="N307" s="76" t="s">
        <v>69</v>
      </c>
      <c r="O307" s="86">
        <f t="shared" si="27"/>
        <v>19.900658719364216</v>
      </c>
      <c r="P307" s="78">
        <v>29.997599999999998</v>
      </c>
      <c r="Q307" s="79" t="s">
        <v>312</v>
      </c>
      <c r="R307" s="80">
        <f t="shared" ref="R307:R335" si="29">SUM(S307:AD307)</f>
        <v>596.97199999999998</v>
      </c>
      <c r="S307" s="80"/>
      <c r="T307" s="80"/>
      <c r="U307" s="80"/>
      <c r="V307" s="80"/>
      <c r="W307" s="80"/>
      <c r="X307" s="80"/>
      <c r="Y307" s="80">
        <f>8*P307</f>
        <v>239.98079999999999</v>
      </c>
      <c r="Z307" s="80"/>
      <c r="AA307" s="80">
        <f>5*P307</f>
        <v>149.988</v>
      </c>
      <c r="AB307" s="80">
        <f>4*P307-2.98</f>
        <v>117.01039999999999</v>
      </c>
      <c r="AC307" s="80">
        <f>3*P307</f>
        <v>89.992799999999988</v>
      </c>
      <c r="AD307" s="80"/>
    </row>
    <row r="308" spans="1:30" s="82" customFormat="1" ht="20.25" customHeight="1" x14ac:dyDescent="0.3">
      <c r="A308" s="144" t="s">
        <v>840</v>
      </c>
      <c r="B308" s="159" t="s">
        <v>841</v>
      </c>
      <c r="C308" s="71" t="s">
        <v>308</v>
      </c>
      <c r="D308" s="71" t="s">
        <v>61</v>
      </c>
      <c r="E308" s="88" t="s">
        <v>60</v>
      </c>
      <c r="F308" s="89" t="s">
        <v>61</v>
      </c>
      <c r="G308" s="73" t="s">
        <v>71</v>
      </c>
      <c r="H308" s="148">
        <v>21401</v>
      </c>
      <c r="I308" s="75" t="s">
        <v>342</v>
      </c>
      <c r="J308" s="61" t="s">
        <v>378</v>
      </c>
      <c r="K308" s="58" t="s">
        <v>379</v>
      </c>
      <c r="L308" s="76" t="s">
        <v>62</v>
      </c>
      <c r="M308" s="77" t="s">
        <v>62</v>
      </c>
      <c r="N308" s="76" t="s">
        <v>68</v>
      </c>
      <c r="O308" s="74">
        <f t="shared" si="27"/>
        <v>16</v>
      </c>
      <c r="P308" s="78">
        <v>250</v>
      </c>
      <c r="Q308" s="79" t="s">
        <v>345</v>
      </c>
      <c r="R308" s="80">
        <f t="shared" si="29"/>
        <v>4000</v>
      </c>
      <c r="S308" s="80"/>
      <c r="T308" s="80"/>
      <c r="U308" s="80">
        <f>10*P308</f>
        <v>2500</v>
      </c>
      <c r="V308" s="80"/>
      <c r="W308" s="80">
        <f>1*P308</f>
        <v>250</v>
      </c>
      <c r="X308" s="80"/>
      <c r="Y308" s="80">
        <f>5*P308</f>
        <v>1250</v>
      </c>
      <c r="Z308" s="80"/>
      <c r="AA308" s="80"/>
      <c r="AB308" s="80"/>
      <c r="AC308" s="80"/>
      <c r="AD308" s="80"/>
    </row>
    <row r="309" spans="1:30" s="82" customFormat="1" ht="20.25" customHeight="1" x14ac:dyDescent="0.3">
      <c r="A309" s="144" t="s">
        <v>840</v>
      </c>
      <c r="B309" s="159" t="s">
        <v>841</v>
      </c>
      <c r="C309" s="71" t="s">
        <v>308</v>
      </c>
      <c r="D309" s="71" t="s">
        <v>61</v>
      </c>
      <c r="E309" s="88" t="s">
        <v>60</v>
      </c>
      <c r="F309" s="89" t="s">
        <v>61</v>
      </c>
      <c r="G309" s="73" t="s">
        <v>71</v>
      </c>
      <c r="H309" s="148">
        <v>21401</v>
      </c>
      <c r="I309" s="75" t="s">
        <v>342</v>
      </c>
      <c r="J309" s="61" t="s">
        <v>380</v>
      </c>
      <c r="K309" s="58" t="s">
        <v>381</v>
      </c>
      <c r="L309" s="76" t="s">
        <v>62</v>
      </c>
      <c r="M309" s="77" t="s">
        <v>62</v>
      </c>
      <c r="N309" s="76" t="s">
        <v>68</v>
      </c>
      <c r="O309" s="74">
        <f t="shared" si="27"/>
        <v>2</v>
      </c>
      <c r="P309" s="78">
        <v>8120</v>
      </c>
      <c r="Q309" s="79" t="s">
        <v>345</v>
      </c>
      <c r="R309" s="80">
        <f t="shared" si="29"/>
        <v>16240</v>
      </c>
      <c r="S309" s="80"/>
      <c r="T309" s="80"/>
      <c r="U309" s="80">
        <f>1*P309</f>
        <v>8120</v>
      </c>
      <c r="V309" s="80"/>
      <c r="W309" s="80"/>
      <c r="X309" s="80">
        <f>1*P309</f>
        <v>8120</v>
      </c>
      <c r="Y309" s="80"/>
      <c r="Z309" s="80"/>
      <c r="AA309" s="80"/>
      <c r="AB309" s="80"/>
      <c r="AC309" s="80"/>
      <c r="AD309" s="80"/>
    </row>
    <row r="310" spans="1:30" s="82" customFormat="1" ht="20.25" customHeight="1" x14ac:dyDescent="0.3">
      <c r="A310" s="144" t="s">
        <v>840</v>
      </c>
      <c r="B310" s="159" t="s">
        <v>841</v>
      </c>
      <c r="C310" s="71" t="s">
        <v>308</v>
      </c>
      <c r="D310" s="71" t="s">
        <v>61</v>
      </c>
      <c r="E310" s="88" t="s">
        <v>60</v>
      </c>
      <c r="F310" s="89" t="s">
        <v>61</v>
      </c>
      <c r="G310" s="73" t="s">
        <v>71</v>
      </c>
      <c r="H310" s="148">
        <v>21401</v>
      </c>
      <c r="I310" s="75" t="s">
        <v>342</v>
      </c>
      <c r="J310" s="61" t="s">
        <v>382</v>
      </c>
      <c r="K310" s="58" t="s">
        <v>383</v>
      </c>
      <c r="L310" s="76" t="s">
        <v>62</v>
      </c>
      <c r="M310" s="77" t="s">
        <v>62</v>
      </c>
      <c r="N310" s="76" t="s">
        <v>384</v>
      </c>
      <c r="O310" s="86">
        <f t="shared" si="27"/>
        <v>14.854545454545455</v>
      </c>
      <c r="P310" s="78">
        <v>275</v>
      </c>
      <c r="Q310" s="79" t="s">
        <v>345</v>
      </c>
      <c r="R310" s="80">
        <f t="shared" si="29"/>
        <v>4085</v>
      </c>
      <c r="S310" s="80"/>
      <c r="T310" s="80">
        <f>3*P310-40</f>
        <v>785</v>
      </c>
      <c r="U310" s="80"/>
      <c r="V310" s="80"/>
      <c r="W310" s="80">
        <f>6*P310</f>
        <v>1650</v>
      </c>
      <c r="X310" s="80">
        <f>6*P310</f>
        <v>1650</v>
      </c>
      <c r="Y310" s="80"/>
      <c r="Z310" s="80"/>
      <c r="AA310" s="80"/>
      <c r="AB310" s="80"/>
      <c r="AC310" s="80"/>
      <c r="AD310" s="80"/>
    </row>
    <row r="311" spans="1:30" s="82" customFormat="1" ht="20.25" customHeight="1" x14ac:dyDescent="0.3">
      <c r="A311" s="144" t="s">
        <v>840</v>
      </c>
      <c r="B311" s="159" t="s">
        <v>841</v>
      </c>
      <c r="C311" s="71" t="s">
        <v>308</v>
      </c>
      <c r="D311" s="71" t="s">
        <v>61</v>
      </c>
      <c r="E311" s="61" t="s">
        <v>60</v>
      </c>
      <c r="F311" s="89" t="s">
        <v>61</v>
      </c>
      <c r="G311" s="73" t="s">
        <v>71</v>
      </c>
      <c r="H311" s="70">
        <v>21601</v>
      </c>
      <c r="I311" s="75" t="s">
        <v>309</v>
      </c>
      <c r="J311" s="61" t="s">
        <v>385</v>
      </c>
      <c r="K311" s="58" t="s">
        <v>386</v>
      </c>
      <c r="L311" s="76" t="s">
        <v>62</v>
      </c>
      <c r="M311" s="77" t="s">
        <v>62</v>
      </c>
      <c r="N311" s="76" t="s">
        <v>68</v>
      </c>
      <c r="O311" s="86">
        <f t="shared" si="27"/>
        <v>9.2173913043478262</v>
      </c>
      <c r="P311" s="78">
        <v>299</v>
      </c>
      <c r="Q311" s="79" t="s">
        <v>312</v>
      </c>
      <c r="R311" s="80">
        <f t="shared" si="29"/>
        <v>2756</v>
      </c>
      <c r="S311" s="80"/>
      <c r="T311" s="80">
        <f>3*P311+16+49</f>
        <v>962</v>
      </c>
      <c r="U311" s="80"/>
      <c r="V311" s="80"/>
      <c r="W311" s="80"/>
      <c r="X311" s="80"/>
      <c r="Y311" s="80"/>
      <c r="Z311" s="80">
        <f>3*P311</f>
        <v>897</v>
      </c>
      <c r="AA311" s="80"/>
      <c r="AB311" s="81">
        <f>3*P311</f>
        <v>897</v>
      </c>
      <c r="AC311" s="80"/>
      <c r="AD311" s="80"/>
    </row>
    <row r="312" spans="1:30" s="82" customFormat="1" ht="20.25" customHeight="1" x14ac:dyDescent="0.3">
      <c r="A312" s="144" t="s">
        <v>840</v>
      </c>
      <c r="B312" s="159" t="s">
        <v>841</v>
      </c>
      <c r="C312" s="71" t="s">
        <v>308</v>
      </c>
      <c r="D312" s="71" t="s">
        <v>61</v>
      </c>
      <c r="E312" s="83" t="s">
        <v>60</v>
      </c>
      <c r="F312" s="84" t="s">
        <v>61</v>
      </c>
      <c r="G312" s="74" t="s">
        <v>71</v>
      </c>
      <c r="H312" s="70">
        <v>24601</v>
      </c>
      <c r="I312" s="94" t="s">
        <v>387</v>
      </c>
      <c r="J312" s="61" t="s">
        <v>137</v>
      </c>
      <c r="K312" s="58" t="s">
        <v>388</v>
      </c>
      <c r="L312" s="76" t="s">
        <v>62</v>
      </c>
      <c r="M312" s="77" t="s">
        <v>62</v>
      </c>
      <c r="N312" s="76" t="s">
        <v>68</v>
      </c>
      <c r="O312" s="86">
        <f t="shared" si="27"/>
        <v>31.35</v>
      </c>
      <c r="P312" s="78">
        <v>100</v>
      </c>
      <c r="Q312" s="79" t="s">
        <v>345</v>
      </c>
      <c r="R312" s="80">
        <f t="shared" si="29"/>
        <v>3135</v>
      </c>
      <c r="S312" s="80">
        <f>12*P312</f>
        <v>1200</v>
      </c>
      <c r="T312" s="80"/>
      <c r="U312" s="80"/>
      <c r="V312" s="80">
        <v>1035</v>
      </c>
      <c r="W312" s="80"/>
      <c r="X312" s="80"/>
      <c r="Y312" s="80">
        <v>900</v>
      </c>
      <c r="Z312" s="80"/>
      <c r="AA312" s="80"/>
      <c r="AB312" s="80"/>
      <c r="AC312" s="80"/>
      <c r="AD312" s="80"/>
    </row>
    <row r="313" spans="1:30" s="82" customFormat="1" ht="20.25" customHeight="1" x14ac:dyDescent="0.3">
      <c r="A313" s="144" t="s">
        <v>840</v>
      </c>
      <c r="B313" s="159" t="s">
        <v>841</v>
      </c>
      <c r="C313" s="71" t="s">
        <v>308</v>
      </c>
      <c r="D313" s="71" t="s">
        <v>61</v>
      </c>
      <c r="E313" s="83" t="s">
        <v>60</v>
      </c>
      <c r="F313" s="84" t="s">
        <v>61</v>
      </c>
      <c r="G313" s="74" t="s">
        <v>71</v>
      </c>
      <c r="H313" s="70">
        <v>24601</v>
      </c>
      <c r="I313" s="94" t="s">
        <v>389</v>
      </c>
      <c r="J313" s="61" t="s">
        <v>390</v>
      </c>
      <c r="K313" s="58" t="s">
        <v>391</v>
      </c>
      <c r="L313" s="76" t="s">
        <v>62</v>
      </c>
      <c r="M313" s="77" t="s">
        <v>62</v>
      </c>
      <c r="N313" s="76" t="s">
        <v>68</v>
      </c>
      <c r="O313" s="86">
        <f t="shared" si="27"/>
        <v>1.0408432362810205</v>
      </c>
      <c r="P313" s="78">
        <v>758.99959999999987</v>
      </c>
      <c r="Q313" s="79" t="s">
        <v>345</v>
      </c>
      <c r="R313" s="80">
        <f t="shared" si="29"/>
        <v>789.99959999999987</v>
      </c>
      <c r="S313" s="80">
        <f>1*P313+31</f>
        <v>789.99959999999987</v>
      </c>
      <c r="T313" s="80"/>
      <c r="U313" s="80"/>
      <c r="V313" s="80"/>
      <c r="W313" s="80"/>
      <c r="X313" s="80"/>
      <c r="Y313" s="80"/>
      <c r="Z313" s="80"/>
      <c r="AA313" s="80"/>
      <c r="AB313" s="80"/>
      <c r="AC313" s="80"/>
      <c r="AD313" s="80"/>
    </row>
    <row r="314" spans="1:30" s="82" customFormat="1" ht="20.25" customHeight="1" x14ac:dyDescent="0.3">
      <c r="A314" s="144" t="s">
        <v>840</v>
      </c>
      <c r="B314" s="159" t="s">
        <v>841</v>
      </c>
      <c r="C314" s="71" t="s">
        <v>308</v>
      </c>
      <c r="D314" s="71" t="s">
        <v>61</v>
      </c>
      <c r="E314" s="83" t="s">
        <v>60</v>
      </c>
      <c r="F314" s="84" t="s">
        <v>61</v>
      </c>
      <c r="G314" s="74" t="s">
        <v>71</v>
      </c>
      <c r="H314" s="70">
        <v>24601</v>
      </c>
      <c r="I314" s="94" t="s">
        <v>389</v>
      </c>
      <c r="J314" s="61" t="s">
        <v>392</v>
      </c>
      <c r="K314" s="58" t="s">
        <v>393</v>
      </c>
      <c r="L314" s="76" t="s">
        <v>62</v>
      </c>
      <c r="M314" s="77" t="s">
        <v>62</v>
      </c>
      <c r="N314" s="76" t="s">
        <v>68</v>
      </c>
      <c r="O314" s="86">
        <f t="shared" si="27"/>
        <v>12.333333333333334</v>
      </c>
      <c r="P314" s="78">
        <v>150</v>
      </c>
      <c r="Q314" s="79" t="s">
        <v>345</v>
      </c>
      <c r="R314" s="80">
        <f t="shared" si="29"/>
        <v>1850</v>
      </c>
      <c r="S314" s="80"/>
      <c r="T314" s="80"/>
      <c r="U314" s="80">
        <f>6*P314+55</f>
        <v>955</v>
      </c>
      <c r="V314" s="80"/>
      <c r="W314" s="80"/>
      <c r="X314" s="80">
        <v>895</v>
      </c>
      <c r="Y314" s="80"/>
      <c r="Z314" s="80"/>
      <c r="AA314" s="80"/>
      <c r="AB314" s="80"/>
      <c r="AC314" s="80"/>
      <c r="AD314" s="80"/>
    </row>
    <row r="315" spans="1:30" s="82" customFormat="1" ht="20.25" customHeight="1" x14ac:dyDescent="0.3">
      <c r="A315" s="144" t="s">
        <v>840</v>
      </c>
      <c r="B315" s="159" t="s">
        <v>841</v>
      </c>
      <c r="C315" s="71" t="s">
        <v>308</v>
      </c>
      <c r="D315" s="71" t="s">
        <v>61</v>
      </c>
      <c r="E315" s="83" t="s">
        <v>60</v>
      </c>
      <c r="F315" s="84" t="s">
        <v>61</v>
      </c>
      <c r="G315" s="74" t="s">
        <v>71</v>
      </c>
      <c r="H315" s="70">
        <v>24601</v>
      </c>
      <c r="I315" s="94" t="s">
        <v>389</v>
      </c>
      <c r="J315" s="61" t="s">
        <v>394</v>
      </c>
      <c r="K315" s="58" t="s">
        <v>395</v>
      </c>
      <c r="L315" s="76" t="s">
        <v>62</v>
      </c>
      <c r="M315" s="77" t="s">
        <v>62</v>
      </c>
      <c r="N315" s="76" t="s">
        <v>68</v>
      </c>
      <c r="O315" s="86">
        <f t="shared" si="27"/>
        <v>7</v>
      </c>
      <c r="P315" s="78">
        <v>120</v>
      </c>
      <c r="Q315" s="79" t="s">
        <v>345</v>
      </c>
      <c r="R315" s="80">
        <f t="shared" si="29"/>
        <v>840</v>
      </c>
      <c r="S315" s="80"/>
      <c r="T315" s="80"/>
      <c r="U315" s="80">
        <f>7*P315</f>
        <v>840</v>
      </c>
      <c r="V315" s="80"/>
      <c r="W315" s="80"/>
      <c r="X315" s="80"/>
      <c r="Y315" s="80"/>
      <c r="Z315" s="80"/>
      <c r="AA315" s="80"/>
      <c r="AB315" s="80"/>
      <c r="AC315" s="80"/>
      <c r="AD315" s="80"/>
    </row>
    <row r="316" spans="1:30" s="82" customFormat="1" ht="20.25" customHeight="1" x14ac:dyDescent="0.3">
      <c r="A316" s="144" t="s">
        <v>840</v>
      </c>
      <c r="B316" s="159" t="s">
        <v>841</v>
      </c>
      <c r="C316" s="71" t="s">
        <v>308</v>
      </c>
      <c r="D316" s="71" t="s">
        <v>61</v>
      </c>
      <c r="E316" s="88" t="s">
        <v>60</v>
      </c>
      <c r="F316" s="84" t="s">
        <v>61</v>
      </c>
      <c r="G316" s="73" t="s">
        <v>71</v>
      </c>
      <c r="H316" s="149">
        <v>35101</v>
      </c>
      <c r="I316" s="94" t="s">
        <v>396</v>
      </c>
      <c r="J316" s="76" t="s">
        <v>67</v>
      </c>
      <c r="K316" s="68" t="s">
        <v>397</v>
      </c>
      <c r="L316" s="76" t="s">
        <v>62</v>
      </c>
      <c r="M316" s="77" t="s">
        <v>62</v>
      </c>
      <c r="N316" s="76" t="s">
        <v>67</v>
      </c>
      <c r="O316" s="91">
        <v>1</v>
      </c>
      <c r="P316" s="78">
        <v>5568</v>
      </c>
      <c r="Q316" s="79" t="s">
        <v>312</v>
      </c>
      <c r="R316" s="80">
        <f t="shared" si="29"/>
        <v>5568</v>
      </c>
      <c r="S316" s="80"/>
      <c r="T316" s="80"/>
      <c r="U316" s="80"/>
      <c r="V316" s="80"/>
      <c r="W316" s="80"/>
      <c r="X316" s="80">
        <v>5568</v>
      </c>
      <c r="Y316" s="80"/>
      <c r="Z316" s="80"/>
      <c r="AA316" s="80"/>
      <c r="AB316" s="80"/>
      <c r="AC316" s="80"/>
      <c r="AD316" s="80"/>
    </row>
    <row r="317" spans="1:30" s="82" customFormat="1" ht="20.25" customHeight="1" x14ac:dyDescent="0.3">
      <c r="A317" s="144" t="s">
        <v>840</v>
      </c>
      <c r="B317" s="159" t="s">
        <v>841</v>
      </c>
      <c r="C317" s="71" t="s">
        <v>308</v>
      </c>
      <c r="D317" s="71" t="s">
        <v>61</v>
      </c>
      <c r="E317" s="95" t="s">
        <v>60</v>
      </c>
      <c r="F317" s="95" t="s">
        <v>61</v>
      </c>
      <c r="G317" s="73" t="s">
        <v>63</v>
      </c>
      <c r="H317" s="149">
        <v>35901</v>
      </c>
      <c r="I317" s="94" t="s">
        <v>398</v>
      </c>
      <c r="J317" s="76" t="s">
        <v>67</v>
      </c>
      <c r="K317" s="68" t="s">
        <v>399</v>
      </c>
      <c r="L317" s="76" t="s">
        <v>62</v>
      </c>
      <c r="M317" s="77" t="s">
        <v>62</v>
      </c>
      <c r="N317" s="76" t="s">
        <v>67</v>
      </c>
      <c r="O317" s="91">
        <v>2</v>
      </c>
      <c r="P317" s="78">
        <v>6235</v>
      </c>
      <c r="Q317" s="79" t="s">
        <v>312</v>
      </c>
      <c r="R317" s="80">
        <f t="shared" si="29"/>
        <v>12470</v>
      </c>
      <c r="S317" s="80"/>
      <c r="T317" s="80">
        <v>6235</v>
      </c>
      <c r="U317" s="80"/>
      <c r="V317" s="80"/>
      <c r="W317" s="80"/>
      <c r="X317" s="80"/>
      <c r="Y317" s="80"/>
      <c r="Z317" s="80">
        <v>6235</v>
      </c>
      <c r="AA317" s="80"/>
      <c r="AB317" s="80"/>
      <c r="AC317" s="80"/>
      <c r="AD317" s="80"/>
    </row>
    <row r="318" spans="1:30" s="82" customFormat="1" ht="20.25" customHeight="1" x14ac:dyDescent="0.3">
      <c r="A318" s="144" t="s">
        <v>840</v>
      </c>
      <c r="B318" s="159" t="s">
        <v>841</v>
      </c>
      <c r="C318" s="71" t="s">
        <v>308</v>
      </c>
      <c r="D318" s="71" t="s">
        <v>61</v>
      </c>
      <c r="E318" s="88" t="s">
        <v>60</v>
      </c>
      <c r="F318" s="89" t="s">
        <v>61</v>
      </c>
      <c r="G318" s="73" t="s">
        <v>71</v>
      </c>
      <c r="H318" s="148">
        <v>37504</v>
      </c>
      <c r="I318" s="94" t="s">
        <v>400</v>
      </c>
      <c r="J318" s="76" t="s">
        <v>67</v>
      </c>
      <c r="K318" s="90" t="s">
        <v>401</v>
      </c>
      <c r="L318" s="76" t="s">
        <v>62</v>
      </c>
      <c r="M318" s="77" t="s">
        <v>62</v>
      </c>
      <c r="N318" s="76" t="s">
        <v>67</v>
      </c>
      <c r="O318" s="96">
        <f t="shared" si="27"/>
        <v>10.333333333333334</v>
      </c>
      <c r="P318" s="78">
        <v>1875</v>
      </c>
      <c r="Q318" s="79" t="s">
        <v>312</v>
      </c>
      <c r="R318" s="80">
        <f t="shared" si="29"/>
        <v>19375</v>
      </c>
      <c r="S318" s="80">
        <v>1875</v>
      </c>
      <c r="T318" s="80">
        <v>1875</v>
      </c>
      <c r="U318" s="80">
        <v>1875</v>
      </c>
      <c r="V318" s="80">
        <v>1875</v>
      </c>
      <c r="W318" s="80">
        <v>1875</v>
      </c>
      <c r="X318" s="80">
        <v>1875</v>
      </c>
      <c r="Y318" s="80">
        <v>1875</v>
      </c>
      <c r="Z318" s="80">
        <v>1250</v>
      </c>
      <c r="AA318" s="80">
        <v>1250</v>
      </c>
      <c r="AB318" s="80">
        <v>1250</v>
      </c>
      <c r="AC318" s="80">
        <v>1250</v>
      </c>
      <c r="AD318" s="80">
        <v>1250</v>
      </c>
    </row>
    <row r="319" spans="1:30" s="82" customFormat="1" ht="20.25" customHeight="1" x14ac:dyDescent="0.3">
      <c r="A319" s="144" t="s">
        <v>840</v>
      </c>
      <c r="B319" s="159" t="s">
        <v>841</v>
      </c>
      <c r="C319" s="71" t="s">
        <v>308</v>
      </c>
      <c r="D319" s="71" t="s">
        <v>61</v>
      </c>
      <c r="E319" s="88" t="s">
        <v>402</v>
      </c>
      <c r="F319" s="97" t="s">
        <v>403</v>
      </c>
      <c r="G319" s="73" t="s">
        <v>71</v>
      </c>
      <c r="H319" s="148">
        <v>37504</v>
      </c>
      <c r="I319" s="94" t="s">
        <v>400</v>
      </c>
      <c r="J319" s="76" t="s">
        <v>67</v>
      </c>
      <c r="K319" s="90" t="s">
        <v>401</v>
      </c>
      <c r="L319" s="76" t="s">
        <v>62</v>
      </c>
      <c r="M319" s="77" t="s">
        <v>62</v>
      </c>
      <c r="N319" s="76" t="s">
        <v>67</v>
      </c>
      <c r="O319" s="96">
        <f t="shared" si="27"/>
        <v>6</v>
      </c>
      <c r="P319" s="78">
        <v>625</v>
      </c>
      <c r="Q319" s="79" t="s">
        <v>312</v>
      </c>
      <c r="R319" s="80">
        <f t="shared" ref="R319" si="30">SUM(S319:AD319)</f>
        <v>3750</v>
      </c>
      <c r="S319" s="80">
        <v>625</v>
      </c>
      <c r="T319" s="80"/>
      <c r="U319" s="80">
        <v>625</v>
      </c>
      <c r="V319" s="80"/>
      <c r="W319" s="80">
        <v>625</v>
      </c>
      <c r="X319" s="80"/>
      <c r="Y319" s="80">
        <v>625</v>
      </c>
      <c r="Z319" s="80"/>
      <c r="AA319" s="80">
        <v>625</v>
      </c>
      <c r="AB319" s="80"/>
      <c r="AC319" s="80">
        <v>625</v>
      </c>
      <c r="AD319" s="80"/>
    </row>
    <row r="320" spans="1:30" s="82" customFormat="1" ht="20.25" customHeight="1" x14ac:dyDescent="0.3">
      <c r="A320" s="144" t="s">
        <v>840</v>
      </c>
      <c r="B320" s="159" t="s">
        <v>841</v>
      </c>
      <c r="C320" s="71" t="s">
        <v>308</v>
      </c>
      <c r="D320" s="71" t="s">
        <v>61</v>
      </c>
      <c r="E320" s="88" t="s">
        <v>404</v>
      </c>
      <c r="F320" s="97" t="s">
        <v>405</v>
      </c>
      <c r="G320" s="73" t="s">
        <v>71</v>
      </c>
      <c r="H320" s="148">
        <v>37504</v>
      </c>
      <c r="I320" s="94" t="s">
        <v>400</v>
      </c>
      <c r="J320" s="76" t="s">
        <v>67</v>
      </c>
      <c r="K320" s="90" t="s">
        <v>401</v>
      </c>
      <c r="L320" s="76" t="s">
        <v>62</v>
      </c>
      <c r="M320" s="77" t="s">
        <v>62</v>
      </c>
      <c r="N320" s="76" t="s">
        <v>67</v>
      </c>
      <c r="O320" s="96">
        <f t="shared" si="27"/>
        <v>6</v>
      </c>
      <c r="P320" s="78">
        <v>625</v>
      </c>
      <c r="Q320" s="79" t="s">
        <v>312</v>
      </c>
      <c r="R320" s="80">
        <f t="shared" ref="R320:R321" si="31">SUM(S320:AD320)</f>
        <v>3750</v>
      </c>
      <c r="S320" s="80"/>
      <c r="T320" s="80">
        <v>625</v>
      </c>
      <c r="U320" s="80"/>
      <c r="V320" s="80">
        <v>625</v>
      </c>
      <c r="W320" s="80"/>
      <c r="X320" s="80">
        <v>625</v>
      </c>
      <c r="Y320" s="80"/>
      <c r="Z320" s="80">
        <v>625</v>
      </c>
      <c r="AA320" s="80"/>
      <c r="AB320" s="80">
        <v>625</v>
      </c>
      <c r="AC320" s="80"/>
      <c r="AD320" s="80">
        <v>625</v>
      </c>
    </row>
    <row r="321" spans="1:16380" s="82" customFormat="1" ht="20.25" customHeight="1" x14ac:dyDescent="0.3">
      <c r="A321" s="144" t="s">
        <v>840</v>
      </c>
      <c r="B321" s="159" t="s">
        <v>841</v>
      </c>
      <c r="C321" s="71" t="s">
        <v>308</v>
      </c>
      <c r="D321" s="71" t="s">
        <v>61</v>
      </c>
      <c r="E321" s="88" t="s">
        <v>65</v>
      </c>
      <c r="F321" s="97" t="s">
        <v>197</v>
      </c>
      <c r="G321" s="73" t="s">
        <v>71</v>
      </c>
      <c r="H321" s="148">
        <v>37504</v>
      </c>
      <c r="I321" s="94" t="s">
        <v>400</v>
      </c>
      <c r="J321" s="76" t="s">
        <v>67</v>
      </c>
      <c r="K321" s="90" t="s">
        <v>401</v>
      </c>
      <c r="L321" s="76" t="s">
        <v>62</v>
      </c>
      <c r="M321" s="77" t="s">
        <v>62</v>
      </c>
      <c r="N321" s="76" t="s">
        <v>67</v>
      </c>
      <c r="O321" s="96">
        <f t="shared" si="27"/>
        <v>6</v>
      </c>
      <c r="P321" s="78">
        <v>625</v>
      </c>
      <c r="Q321" s="79" t="s">
        <v>312</v>
      </c>
      <c r="R321" s="80">
        <f t="shared" si="31"/>
        <v>3750</v>
      </c>
      <c r="S321" s="80"/>
      <c r="T321" s="80">
        <v>625</v>
      </c>
      <c r="U321" s="80"/>
      <c r="V321" s="80">
        <v>625</v>
      </c>
      <c r="W321" s="80"/>
      <c r="X321" s="80">
        <v>625</v>
      </c>
      <c r="Y321" s="80"/>
      <c r="Z321" s="80">
        <v>625</v>
      </c>
      <c r="AA321" s="80"/>
      <c r="AB321" s="80">
        <v>625</v>
      </c>
      <c r="AC321" s="80"/>
      <c r="AD321" s="80">
        <v>625</v>
      </c>
    </row>
    <row r="322" spans="1:16380" s="99" customFormat="1" ht="20.25" customHeight="1" x14ac:dyDescent="0.3">
      <c r="A322" s="144" t="s">
        <v>840</v>
      </c>
      <c r="B322" s="159" t="s">
        <v>841</v>
      </c>
      <c r="C322" s="71" t="s">
        <v>308</v>
      </c>
      <c r="D322" s="71" t="s">
        <v>61</v>
      </c>
      <c r="E322" s="88" t="s">
        <v>60</v>
      </c>
      <c r="F322" s="97" t="s">
        <v>61</v>
      </c>
      <c r="G322" s="73" t="s">
        <v>63</v>
      </c>
      <c r="H322" s="148">
        <v>31401</v>
      </c>
      <c r="I322" s="75" t="s">
        <v>406</v>
      </c>
      <c r="J322" s="95" t="s">
        <v>67</v>
      </c>
      <c r="K322" s="58" t="s">
        <v>406</v>
      </c>
      <c r="L322" s="98" t="s">
        <v>316</v>
      </c>
      <c r="M322" s="98" t="s">
        <v>62</v>
      </c>
      <c r="N322" s="79" t="s">
        <v>67</v>
      </c>
      <c r="O322" s="91">
        <f t="shared" si="27"/>
        <v>12</v>
      </c>
      <c r="P322" s="80">
        <v>2200</v>
      </c>
      <c r="Q322" s="98" t="s">
        <v>312</v>
      </c>
      <c r="R322" s="80">
        <f t="shared" si="29"/>
        <v>26400</v>
      </c>
      <c r="S322" s="80">
        <v>2200</v>
      </c>
      <c r="T322" s="80">
        <v>2200</v>
      </c>
      <c r="U322" s="80">
        <v>2200</v>
      </c>
      <c r="V322" s="80">
        <v>2200</v>
      </c>
      <c r="W322" s="80">
        <v>2200</v>
      </c>
      <c r="X322" s="80">
        <v>2200</v>
      </c>
      <c r="Y322" s="80">
        <v>2200</v>
      </c>
      <c r="Z322" s="80">
        <v>2200</v>
      </c>
      <c r="AA322" s="80">
        <v>2200</v>
      </c>
      <c r="AB322" s="80">
        <v>2200</v>
      </c>
      <c r="AC322" s="80">
        <v>2200</v>
      </c>
      <c r="AD322" s="80">
        <v>2200</v>
      </c>
    </row>
    <row r="323" spans="1:16380" s="103" customFormat="1" ht="20.25" customHeight="1" x14ac:dyDescent="0.3">
      <c r="A323" s="144" t="s">
        <v>840</v>
      </c>
      <c r="B323" s="159" t="s">
        <v>841</v>
      </c>
      <c r="C323" s="72" t="s">
        <v>308</v>
      </c>
      <c r="D323" s="72" t="s">
        <v>61</v>
      </c>
      <c r="E323" s="61" t="s">
        <v>60</v>
      </c>
      <c r="F323" s="72" t="s">
        <v>61</v>
      </c>
      <c r="G323" s="73" t="s">
        <v>71</v>
      </c>
      <c r="H323" s="150" t="s">
        <v>407</v>
      </c>
      <c r="I323" s="58" t="s">
        <v>408</v>
      </c>
      <c r="J323" s="72" t="s">
        <v>409</v>
      </c>
      <c r="K323" s="75" t="s">
        <v>410</v>
      </c>
      <c r="L323" s="76" t="s">
        <v>299</v>
      </c>
      <c r="M323" s="101" t="s">
        <v>316</v>
      </c>
      <c r="N323" s="101" t="s">
        <v>67</v>
      </c>
      <c r="O323" s="96">
        <f t="shared" si="27"/>
        <v>1</v>
      </c>
      <c r="P323" s="102">
        <v>276</v>
      </c>
      <c r="Q323" s="101" t="s">
        <v>312</v>
      </c>
      <c r="R323" s="80">
        <f t="shared" si="29"/>
        <v>276</v>
      </c>
      <c r="S323" s="102"/>
      <c r="T323" s="102">
        <v>51</v>
      </c>
      <c r="U323" s="102"/>
      <c r="V323" s="102">
        <v>50</v>
      </c>
      <c r="W323" s="102"/>
      <c r="X323" s="102">
        <v>50</v>
      </c>
      <c r="Y323" s="102"/>
      <c r="Z323" s="102">
        <v>50</v>
      </c>
      <c r="AA323" s="102"/>
      <c r="AB323" s="102">
        <v>50</v>
      </c>
      <c r="AC323" s="102">
        <v>25</v>
      </c>
      <c r="AD323" s="102"/>
    </row>
    <row r="324" spans="1:16380" s="105" customFormat="1" ht="20.25" customHeight="1" x14ac:dyDescent="0.3">
      <c r="A324" s="144" t="s">
        <v>840</v>
      </c>
      <c r="B324" s="159" t="s">
        <v>841</v>
      </c>
      <c r="C324" s="72" t="s">
        <v>308</v>
      </c>
      <c r="D324" s="72" t="s">
        <v>61</v>
      </c>
      <c r="E324" s="61" t="s">
        <v>60</v>
      </c>
      <c r="F324" s="89" t="s">
        <v>61</v>
      </c>
      <c r="G324" s="73" t="s">
        <v>71</v>
      </c>
      <c r="H324" s="151">
        <v>21601</v>
      </c>
      <c r="I324" s="58" t="s">
        <v>411</v>
      </c>
      <c r="J324" s="61" t="s">
        <v>412</v>
      </c>
      <c r="K324" s="58" t="s">
        <v>413</v>
      </c>
      <c r="L324" s="76" t="s">
        <v>62</v>
      </c>
      <c r="M324" s="77" t="s">
        <v>62</v>
      </c>
      <c r="N324" s="61" t="s">
        <v>126</v>
      </c>
      <c r="O324" s="86">
        <f t="shared" si="27"/>
        <v>13.892307692307693</v>
      </c>
      <c r="P324" s="104">
        <v>65</v>
      </c>
      <c r="Q324" s="79" t="s">
        <v>312</v>
      </c>
      <c r="R324" s="80">
        <f t="shared" si="29"/>
        <v>903</v>
      </c>
      <c r="S324" s="81"/>
      <c r="T324" s="81"/>
      <c r="U324" s="81"/>
      <c r="V324" s="81">
        <f>9*P324+5</f>
        <v>590</v>
      </c>
      <c r="W324" s="81"/>
      <c r="X324" s="81"/>
      <c r="Y324" s="81"/>
      <c r="Z324" s="81"/>
      <c r="AA324" s="81"/>
      <c r="AB324" s="81">
        <f>5*P324-12</f>
        <v>313</v>
      </c>
      <c r="AC324" s="81"/>
      <c r="AD324" s="104"/>
    </row>
    <row r="325" spans="1:16380" s="105" customFormat="1" ht="20.25" customHeight="1" x14ac:dyDescent="0.3">
      <c r="A325" s="144" t="s">
        <v>840</v>
      </c>
      <c r="B325" s="159" t="s">
        <v>841</v>
      </c>
      <c r="C325" s="72" t="s">
        <v>308</v>
      </c>
      <c r="D325" s="72" t="s">
        <v>61</v>
      </c>
      <c r="E325" s="61" t="s">
        <v>60</v>
      </c>
      <c r="F325" s="89" t="s">
        <v>61</v>
      </c>
      <c r="G325" s="73" t="s">
        <v>71</v>
      </c>
      <c r="H325" s="151">
        <v>21601</v>
      </c>
      <c r="I325" s="58" t="s">
        <v>411</v>
      </c>
      <c r="J325" s="61" t="s">
        <v>414</v>
      </c>
      <c r="K325" s="58" t="s">
        <v>415</v>
      </c>
      <c r="L325" s="76" t="s">
        <v>62</v>
      </c>
      <c r="M325" s="77" t="s">
        <v>62</v>
      </c>
      <c r="N325" s="61" t="s">
        <v>68</v>
      </c>
      <c r="O325" s="74">
        <f t="shared" si="27"/>
        <v>10</v>
      </c>
      <c r="P325" s="104">
        <v>29</v>
      </c>
      <c r="Q325" s="79" t="s">
        <v>312</v>
      </c>
      <c r="R325" s="80">
        <f t="shared" si="29"/>
        <v>290</v>
      </c>
      <c r="S325" s="81"/>
      <c r="T325" s="81"/>
      <c r="U325" s="81"/>
      <c r="V325" s="81">
        <f t="shared" ref="V325:V328" si="32">10*P325</f>
        <v>290</v>
      </c>
      <c r="W325" s="81"/>
      <c r="X325" s="81"/>
      <c r="Y325" s="81"/>
      <c r="Z325" s="81"/>
      <c r="AA325" s="81"/>
      <c r="AB325" s="81"/>
      <c r="AC325" s="81"/>
      <c r="AD325" s="104"/>
    </row>
    <row r="326" spans="1:16380" s="105" customFormat="1" ht="20.25" customHeight="1" x14ac:dyDescent="0.3">
      <c r="A326" s="144" t="s">
        <v>840</v>
      </c>
      <c r="B326" s="159" t="s">
        <v>841</v>
      </c>
      <c r="C326" s="72" t="s">
        <v>308</v>
      </c>
      <c r="D326" s="72" t="s">
        <v>61</v>
      </c>
      <c r="E326" s="61" t="s">
        <v>60</v>
      </c>
      <c r="F326" s="89" t="s">
        <v>61</v>
      </c>
      <c r="G326" s="73" t="s">
        <v>71</v>
      </c>
      <c r="H326" s="151">
        <v>21601</v>
      </c>
      <c r="I326" s="58" t="s">
        <v>411</v>
      </c>
      <c r="J326" s="61" t="s">
        <v>416</v>
      </c>
      <c r="K326" s="58" t="s">
        <v>417</v>
      </c>
      <c r="L326" s="76" t="s">
        <v>62</v>
      </c>
      <c r="M326" s="77" t="s">
        <v>62</v>
      </c>
      <c r="N326" s="61" t="s">
        <v>418</v>
      </c>
      <c r="O326" s="74">
        <f t="shared" si="27"/>
        <v>10</v>
      </c>
      <c r="P326" s="104">
        <v>22</v>
      </c>
      <c r="Q326" s="79" t="s">
        <v>312</v>
      </c>
      <c r="R326" s="80">
        <f t="shared" si="29"/>
        <v>220</v>
      </c>
      <c r="S326" s="81"/>
      <c r="T326" s="81"/>
      <c r="U326" s="81"/>
      <c r="V326" s="81">
        <f t="shared" si="32"/>
        <v>220</v>
      </c>
      <c r="W326" s="81"/>
      <c r="X326" s="81"/>
      <c r="Y326" s="81"/>
      <c r="Z326" s="81"/>
      <c r="AA326" s="81"/>
      <c r="AB326" s="81"/>
      <c r="AC326" s="81"/>
      <c r="AD326" s="104"/>
    </row>
    <row r="327" spans="1:16380" s="105" customFormat="1" ht="20.25" customHeight="1" x14ac:dyDescent="0.3">
      <c r="A327" s="144" t="s">
        <v>840</v>
      </c>
      <c r="B327" s="159" t="s">
        <v>841</v>
      </c>
      <c r="C327" s="72" t="s">
        <v>308</v>
      </c>
      <c r="D327" s="72" t="s">
        <v>61</v>
      </c>
      <c r="E327" s="61" t="s">
        <v>60</v>
      </c>
      <c r="F327" s="89" t="s">
        <v>61</v>
      </c>
      <c r="G327" s="73" t="s">
        <v>71</v>
      </c>
      <c r="H327" s="151">
        <v>21601</v>
      </c>
      <c r="I327" s="58" t="s">
        <v>411</v>
      </c>
      <c r="J327" s="61" t="s">
        <v>419</v>
      </c>
      <c r="K327" s="58" t="s">
        <v>420</v>
      </c>
      <c r="L327" s="76" t="s">
        <v>62</v>
      </c>
      <c r="M327" s="77" t="s">
        <v>62</v>
      </c>
      <c r="N327" s="61" t="s">
        <v>421</v>
      </c>
      <c r="O327" s="86">
        <f t="shared" si="27"/>
        <v>17.907692307692308</v>
      </c>
      <c r="P327" s="104">
        <v>65</v>
      </c>
      <c r="Q327" s="79" t="s">
        <v>312</v>
      </c>
      <c r="R327" s="80">
        <f t="shared" si="29"/>
        <v>1164</v>
      </c>
      <c r="S327" s="81"/>
      <c r="T327" s="81"/>
      <c r="U327" s="81"/>
      <c r="V327" s="81">
        <f>11*P327+6</f>
        <v>721</v>
      </c>
      <c r="W327" s="81"/>
      <c r="X327" s="81"/>
      <c r="Y327" s="81"/>
      <c r="Z327" s="81"/>
      <c r="AA327" s="80">
        <f>3*P327</f>
        <v>195</v>
      </c>
      <c r="AB327" s="81"/>
      <c r="AC327" s="80">
        <f>4*P327-12</f>
        <v>248</v>
      </c>
      <c r="AD327" s="104"/>
    </row>
    <row r="328" spans="1:16380" s="105" customFormat="1" ht="20.25" customHeight="1" x14ac:dyDescent="0.3">
      <c r="A328" s="144" t="s">
        <v>840</v>
      </c>
      <c r="B328" s="159" t="s">
        <v>841</v>
      </c>
      <c r="C328" s="72" t="s">
        <v>308</v>
      </c>
      <c r="D328" s="72" t="s">
        <v>61</v>
      </c>
      <c r="E328" s="61" t="s">
        <v>60</v>
      </c>
      <c r="F328" s="89" t="s">
        <v>61</v>
      </c>
      <c r="G328" s="73" t="s">
        <v>71</v>
      </c>
      <c r="H328" s="151">
        <v>21601</v>
      </c>
      <c r="I328" s="58" t="s">
        <v>411</v>
      </c>
      <c r="J328" s="61" t="s">
        <v>422</v>
      </c>
      <c r="K328" s="58" t="s">
        <v>423</v>
      </c>
      <c r="L328" s="76" t="s">
        <v>62</v>
      </c>
      <c r="M328" s="77" t="s">
        <v>62</v>
      </c>
      <c r="N328" s="61" t="s">
        <v>421</v>
      </c>
      <c r="O328" s="74">
        <f t="shared" si="27"/>
        <v>10</v>
      </c>
      <c r="P328" s="104">
        <v>91</v>
      </c>
      <c r="Q328" s="79" t="s">
        <v>312</v>
      </c>
      <c r="R328" s="80">
        <f t="shared" si="29"/>
        <v>910</v>
      </c>
      <c r="S328" s="81"/>
      <c r="T328" s="81"/>
      <c r="U328" s="81"/>
      <c r="V328" s="81">
        <f t="shared" si="32"/>
        <v>910</v>
      </c>
      <c r="W328" s="81"/>
      <c r="X328" s="81"/>
      <c r="Y328" s="81"/>
      <c r="Z328" s="81"/>
      <c r="AA328" s="81"/>
      <c r="AB328" s="81"/>
      <c r="AC328" s="81"/>
      <c r="AD328" s="104"/>
    </row>
    <row r="329" spans="1:16380" s="105" customFormat="1" ht="20.25" customHeight="1" x14ac:dyDescent="0.3">
      <c r="A329" s="144" t="s">
        <v>840</v>
      </c>
      <c r="B329" s="159" t="s">
        <v>841</v>
      </c>
      <c r="C329" s="72" t="s">
        <v>308</v>
      </c>
      <c r="D329" s="72" t="s">
        <v>61</v>
      </c>
      <c r="E329" s="61" t="s">
        <v>60</v>
      </c>
      <c r="F329" s="89" t="s">
        <v>61</v>
      </c>
      <c r="G329" s="73" t="s">
        <v>71</v>
      </c>
      <c r="H329" s="151">
        <v>21601</v>
      </c>
      <c r="I329" s="58" t="s">
        <v>411</v>
      </c>
      <c r="J329" s="61" t="s">
        <v>424</v>
      </c>
      <c r="K329" s="58" t="s">
        <v>425</v>
      </c>
      <c r="L329" s="76" t="s">
        <v>62</v>
      </c>
      <c r="M329" s="77" t="s">
        <v>62</v>
      </c>
      <c r="N329" s="61" t="s">
        <v>421</v>
      </c>
      <c r="O329" s="74">
        <f t="shared" ref="O329:O330" si="33">R329/P329</f>
        <v>8</v>
      </c>
      <c r="P329" s="104">
        <v>100</v>
      </c>
      <c r="Q329" s="79" t="s">
        <v>312</v>
      </c>
      <c r="R329" s="80">
        <f t="shared" si="29"/>
        <v>800</v>
      </c>
      <c r="S329" s="81"/>
      <c r="T329" s="81"/>
      <c r="U329" s="81"/>
      <c r="V329" s="81">
        <f>8*P329</f>
        <v>800</v>
      </c>
      <c r="W329" s="81"/>
      <c r="X329" s="81"/>
      <c r="Y329" s="81"/>
      <c r="Z329" s="81"/>
      <c r="AA329" s="81"/>
      <c r="AB329" s="81"/>
      <c r="AC329" s="81"/>
      <c r="AD329" s="104"/>
    </row>
    <row r="330" spans="1:16380" s="105" customFormat="1" ht="20.25" customHeight="1" x14ac:dyDescent="0.3">
      <c r="A330" s="144" t="s">
        <v>840</v>
      </c>
      <c r="B330" s="159" t="s">
        <v>841</v>
      </c>
      <c r="C330" s="72" t="s">
        <v>308</v>
      </c>
      <c r="D330" s="72" t="s">
        <v>61</v>
      </c>
      <c r="E330" s="61" t="s">
        <v>60</v>
      </c>
      <c r="F330" s="89" t="s">
        <v>61</v>
      </c>
      <c r="G330" s="73" t="s">
        <v>71</v>
      </c>
      <c r="H330" s="151">
        <v>21601</v>
      </c>
      <c r="I330" s="58" t="s">
        <v>411</v>
      </c>
      <c r="J330" s="61" t="s">
        <v>426</v>
      </c>
      <c r="K330" s="58" t="s">
        <v>427</v>
      </c>
      <c r="L330" s="76" t="s">
        <v>62</v>
      </c>
      <c r="M330" s="77" t="s">
        <v>62</v>
      </c>
      <c r="N330" s="61" t="s">
        <v>126</v>
      </c>
      <c r="O330" s="74">
        <f t="shared" si="33"/>
        <v>8</v>
      </c>
      <c r="P330" s="104">
        <v>99</v>
      </c>
      <c r="Q330" s="79" t="s">
        <v>312</v>
      </c>
      <c r="R330" s="80">
        <f t="shared" si="29"/>
        <v>792</v>
      </c>
      <c r="S330" s="81"/>
      <c r="T330" s="81"/>
      <c r="U330" s="81"/>
      <c r="V330" s="81">
        <f>8*P330</f>
        <v>792</v>
      </c>
      <c r="W330" s="81"/>
      <c r="X330" s="81"/>
      <c r="Y330" s="81"/>
      <c r="Z330" s="81"/>
      <c r="AA330" s="81"/>
      <c r="AB330" s="81"/>
      <c r="AC330" s="81"/>
      <c r="AD330" s="104"/>
    </row>
    <row r="331" spans="1:16380" s="105" customFormat="1" ht="20.25" customHeight="1" x14ac:dyDescent="0.3">
      <c r="A331" s="144" t="s">
        <v>840</v>
      </c>
      <c r="B331" s="159" t="s">
        <v>841</v>
      </c>
      <c r="C331" s="72" t="s">
        <v>308</v>
      </c>
      <c r="D331" s="72" t="s">
        <v>61</v>
      </c>
      <c r="E331" s="72" t="s">
        <v>60</v>
      </c>
      <c r="F331" s="72" t="s">
        <v>61</v>
      </c>
      <c r="G331" s="72" t="s">
        <v>71</v>
      </c>
      <c r="H331" s="150" t="s">
        <v>428</v>
      </c>
      <c r="I331" s="58" t="s">
        <v>429</v>
      </c>
      <c r="J331" s="72" t="s">
        <v>67</v>
      </c>
      <c r="K331" s="90" t="s">
        <v>429</v>
      </c>
      <c r="L331" s="106" t="s">
        <v>62</v>
      </c>
      <c r="M331" s="106" t="s">
        <v>62</v>
      </c>
      <c r="N331" s="106" t="s">
        <v>67</v>
      </c>
      <c r="O331" s="91">
        <v>10</v>
      </c>
      <c r="P331" s="81">
        <f>R331/O331</f>
        <v>1427.6</v>
      </c>
      <c r="Q331" s="92" t="s">
        <v>312</v>
      </c>
      <c r="R331" s="80">
        <f t="shared" si="29"/>
        <v>14276</v>
      </c>
      <c r="S331" s="81">
        <v>152</v>
      </c>
      <c r="T331" s="107">
        <v>3628</v>
      </c>
      <c r="U331" s="107">
        <v>1864</v>
      </c>
      <c r="V331" s="107">
        <v>608</v>
      </c>
      <c r="W331" s="107">
        <v>2016</v>
      </c>
      <c r="X331" s="107">
        <v>608</v>
      </c>
      <c r="Y331" s="107">
        <v>608</v>
      </c>
      <c r="Z331" s="107">
        <v>456</v>
      </c>
      <c r="AA331" s="107">
        <v>1864</v>
      </c>
      <c r="AB331" s="107">
        <v>456</v>
      </c>
      <c r="AC331" s="107">
        <v>1712</v>
      </c>
      <c r="AD331" s="81">
        <v>304</v>
      </c>
    </row>
    <row r="332" spans="1:16380" s="109" customFormat="1" ht="20.25" customHeight="1" x14ac:dyDescent="0.3">
      <c r="A332" s="144" t="s">
        <v>840</v>
      </c>
      <c r="B332" s="159" t="s">
        <v>841</v>
      </c>
      <c r="C332" s="72" t="s">
        <v>308</v>
      </c>
      <c r="D332" s="72" t="s">
        <v>61</v>
      </c>
      <c r="E332" s="61" t="s">
        <v>60</v>
      </c>
      <c r="F332" s="89" t="s">
        <v>61</v>
      </c>
      <c r="G332" s="73" t="s">
        <v>71</v>
      </c>
      <c r="H332" s="151">
        <v>21601</v>
      </c>
      <c r="I332" s="58" t="s">
        <v>411</v>
      </c>
      <c r="J332" s="61" t="s">
        <v>430</v>
      </c>
      <c r="K332" s="58" t="s">
        <v>431</v>
      </c>
      <c r="L332" s="76" t="s">
        <v>62</v>
      </c>
      <c r="M332" s="77" t="s">
        <v>62</v>
      </c>
      <c r="N332" s="106" t="s">
        <v>68</v>
      </c>
      <c r="O332" s="74">
        <f t="shared" ref="O332:O335" si="34">R332/P332</f>
        <v>15</v>
      </c>
      <c r="P332" s="104">
        <v>109</v>
      </c>
      <c r="Q332" s="79" t="s">
        <v>312</v>
      </c>
      <c r="R332" s="80">
        <f t="shared" si="29"/>
        <v>1635</v>
      </c>
      <c r="S332" s="81"/>
      <c r="T332" s="81">
        <f>10*P332</f>
        <v>1090</v>
      </c>
      <c r="U332" s="81"/>
      <c r="V332" s="81"/>
      <c r="W332" s="81"/>
      <c r="X332" s="81"/>
      <c r="Y332" s="81"/>
      <c r="Z332" s="81"/>
      <c r="AA332" s="80">
        <f>3*P332</f>
        <v>327</v>
      </c>
      <c r="AB332" s="81"/>
      <c r="AC332" s="80">
        <f>2*P332</f>
        <v>218</v>
      </c>
      <c r="AD332" s="108"/>
      <c r="AE332" s="105"/>
      <c r="AF332" s="105"/>
      <c r="AG332" s="105"/>
      <c r="AH332" s="105"/>
      <c r="AI332" s="105"/>
      <c r="AJ332" s="105"/>
      <c r="AK332" s="105"/>
      <c r="AL332" s="105"/>
      <c r="AM332" s="105"/>
      <c r="AN332" s="105"/>
      <c r="AO332" s="105"/>
      <c r="AP332" s="105"/>
      <c r="AQ332" s="105"/>
      <c r="AR332" s="105"/>
      <c r="AS332" s="105"/>
      <c r="AT332" s="105"/>
      <c r="AU332" s="105"/>
      <c r="AV332" s="105"/>
      <c r="AW332" s="105"/>
      <c r="AX332" s="105"/>
      <c r="AY332" s="105"/>
      <c r="AZ332" s="105"/>
      <c r="BA332" s="105"/>
      <c r="BB332" s="105"/>
      <c r="BC332" s="105"/>
      <c r="BD332" s="105"/>
      <c r="BE332" s="105"/>
      <c r="BF332" s="105"/>
      <c r="BG332" s="105"/>
      <c r="BH332" s="105"/>
      <c r="BI332" s="105"/>
      <c r="BJ332" s="105"/>
      <c r="BK332" s="105"/>
      <c r="BL332" s="105"/>
      <c r="BM332" s="105"/>
      <c r="BN332" s="105"/>
      <c r="BO332" s="105"/>
      <c r="BP332" s="105"/>
      <c r="BQ332" s="105"/>
      <c r="BR332" s="105"/>
      <c r="BS332" s="105"/>
      <c r="BT332" s="105"/>
      <c r="BU332" s="105"/>
      <c r="BV332" s="105"/>
      <c r="BW332" s="105"/>
      <c r="BX332" s="105"/>
      <c r="BY332" s="105"/>
      <c r="BZ332" s="105"/>
      <c r="CA332" s="105"/>
      <c r="CB332" s="105"/>
      <c r="CC332" s="105"/>
      <c r="CD332" s="105"/>
      <c r="CE332" s="105"/>
      <c r="CF332" s="105"/>
      <c r="CG332" s="105"/>
      <c r="CH332" s="105"/>
      <c r="CI332" s="105"/>
      <c r="CJ332" s="105"/>
      <c r="CK332" s="105"/>
      <c r="CL332" s="105"/>
      <c r="CM332" s="105"/>
      <c r="CN332" s="105"/>
      <c r="CO332" s="105"/>
      <c r="CP332" s="105"/>
      <c r="CQ332" s="105"/>
      <c r="CR332" s="105"/>
      <c r="CS332" s="105"/>
      <c r="CT332" s="105"/>
      <c r="CU332" s="105"/>
      <c r="CV332" s="105"/>
      <c r="CW332" s="105"/>
      <c r="CX332" s="105"/>
      <c r="CY332" s="105"/>
      <c r="CZ332" s="105"/>
      <c r="DA332" s="105"/>
      <c r="DB332" s="105"/>
      <c r="DC332" s="105"/>
      <c r="DD332" s="105"/>
      <c r="DE332" s="105"/>
      <c r="DF332" s="105"/>
      <c r="DG332" s="105"/>
      <c r="DH332" s="105"/>
      <c r="DI332" s="105"/>
      <c r="DJ332" s="105"/>
      <c r="DK332" s="105"/>
      <c r="DL332" s="105"/>
      <c r="DM332" s="105"/>
      <c r="DN332" s="105"/>
      <c r="DO332" s="105"/>
      <c r="DP332" s="105"/>
      <c r="DQ332" s="105"/>
      <c r="DR332" s="105"/>
      <c r="DS332" s="105"/>
      <c r="DT332" s="105"/>
      <c r="DU332" s="105"/>
      <c r="DV332" s="105"/>
      <c r="DW332" s="105"/>
      <c r="DX332" s="105"/>
      <c r="DY332" s="105"/>
      <c r="DZ332" s="105"/>
      <c r="EA332" s="105"/>
      <c r="EB332" s="105"/>
      <c r="EC332" s="105"/>
      <c r="ED332" s="105"/>
      <c r="EE332" s="105"/>
      <c r="EF332" s="105"/>
      <c r="EG332" s="105"/>
      <c r="EH332" s="105"/>
      <c r="EI332" s="105"/>
      <c r="EJ332" s="105"/>
      <c r="EK332" s="105"/>
      <c r="EL332" s="105"/>
      <c r="EM332" s="105"/>
      <c r="EN332" s="105"/>
      <c r="EO332" s="105"/>
      <c r="EP332" s="105"/>
      <c r="EQ332" s="105"/>
      <c r="ER332" s="105"/>
      <c r="ES332" s="105"/>
      <c r="ET332" s="105"/>
      <c r="EU332" s="105"/>
      <c r="EV332" s="105"/>
      <c r="EW332" s="105"/>
      <c r="EX332" s="105"/>
      <c r="EY332" s="105"/>
      <c r="EZ332" s="105"/>
      <c r="FA332" s="105"/>
      <c r="FB332" s="105"/>
      <c r="FC332" s="105"/>
      <c r="FD332" s="105"/>
      <c r="FE332" s="105"/>
      <c r="FF332" s="105"/>
      <c r="FG332" s="105"/>
      <c r="FH332" s="105"/>
      <c r="FI332" s="105"/>
      <c r="FJ332" s="105"/>
      <c r="FK332" s="105"/>
      <c r="FL332" s="105"/>
      <c r="FM332" s="105"/>
      <c r="FN332" s="105"/>
      <c r="FO332" s="105"/>
      <c r="FP332" s="105"/>
      <c r="FQ332" s="105"/>
      <c r="FR332" s="105"/>
      <c r="FS332" s="105"/>
      <c r="FT332" s="105"/>
      <c r="FU332" s="105"/>
      <c r="FV332" s="105"/>
      <c r="FW332" s="105"/>
      <c r="FX332" s="105"/>
      <c r="FY332" s="105"/>
      <c r="FZ332" s="105"/>
      <c r="GA332" s="105"/>
      <c r="GB332" s="105"/>
      <c r="GC332" s="105"/>
      <c r="GD332" s="105"/>
      <c r="GE332" s="105"/>
      <c r="GF332" s="105"/>
      <c r="GG332" s="105"/>
      <c r="GH332" s="105"/>
      <c r="GI332" s="105"/>
      <c r="GJ332" s="105"/>
      <c r="GK332" s="105"/>
      <c r="GL332" s="105"/>
      <c r="GM332" s="105"/>
      <c r="GN332" s="105"/>
      <c r="GO332" s="105"/>
      <c r="GP332" s="105"/>
      <c r="GQ332" s="105"/>
      <c r="GR332" s="105"/>
      <c r="GS332" s="105"/>
      <c r="GT332" s="105"/>
      <c r="GU332" s="105"/>
      <c r="GV332" s="105"/>
      <c r="GW332" s="105"/>
      <c r="GX332" s="105"/>
      <c r="GY332" s="105"/>
      <c r="GZ332" s="105"/>
      <c r="HA332" s="105"/>
      <c r="HB332" s="105"/>
      <c r="HC332" s="105"/>
      <c r="HD332" s="105"/>
      <c r="HE332" s="105"/>
      <c r="HF332" s="105"/>
      <c r="HG332" s="105"/>
      <c r="HH332" s="105"/>
      <c r="HI332" s="105"/>
      <c r="HJ332" s="105"/>
      <c r="HK332" s="105"/>
      <c r="HL332" s="105"/>
      <c r="HM332" s="105"/>
      <c r="HN332" s="105"/>
      <c r="HO332" s="105"/>
      <c r="HP332" s="105"/>
      <c r="HQ332" s="105"/>
      <c r="HR332" s="105"/>
      <c r="HS332" s="105"/>
      <c r="HT332" s="105"/>
      <c r="HU332" s="105"/>
      <c r="HV332" s="105"/>
      <c r="HW332" s="105"/>
      <c r="HX332" s="105"/>
      <c r="HY332" s="105"/>
      <c r="HZ332" s="105"/>
      <c r="IA332" s="105"/>
      <c r="IB332" s="105"/>
      <c r="IC332" s="105"/>
      <c r="ID332" s="105"/>
      <c r="IE332" s="105"/>
      <c r="IF332" s="105"/>
      <c r="IG332" s="105"/>
      <c r="IH332" s="105"/>
      <c r="II332" s="105"/>
      <c r="IJ332" s="105"/>
      <c r="IK332" s="105"/>
      <c r="IL332" s="105"/>
      <c r="IM332" s="105"/>
      <c r="IN332" s="105"/>
      <c r="IO332" s="105"/>
      <c r="IP332" s="105"/>
      <c r="IQ332" s="105"/>
      <c r="IR332" s="105"/>
      <c r="IS332" s="105"/>
      <c r="IT332" s="105"/>
      <c r="IU332" s="105"/>
      <c r="IV332" s="105"/>
      <c r="IW332" s="105"/>
      <c r="IX332" s="105"/>
      <c r="IY332" s="105"/>
      <c r="IZ332" s="105"/>
      <c r="JA332" s="105"/>
      <c r="JB332" s="105"/>
      <c r="JC332" s="105"/>
      <c r="JD332" s="105"/>
      <c r="JE332" s="105"/>
      <c r="JF332" s="105"/>
      <c r="JG332" s="105"/>
      <c r="JH332" s="105"/>
      <c r="JI332" s="105"/>
      <c r="JJ332" s="105"/>
      <c r="JK332" s="105"/>
      <c r="JL332" s="105"/>
      <c r="JM332" s="105"/>
      <c r="JN332" s="105"/>
      <c r="JO332" s="105"/>
      <c r="JP332" s="105"/>
      <c r="JQ332" s="105"/>
      <c r="JR332" s="105"/>
      <c r="JS332" s="105"/>
      <c r="JT332" s="105"/>
      <c r="JU332" s="105"/>
      <c r="JV332" s="105"/>
      <c r="JW332" s="105"/>
      <c r="JX332" s="105"/>
      <c r="JY332" s="105"/>
      <c r="JZ332" s="105"/>
      <c r="KA332" s="105"/>
      <c r="KB332" s="105"/>
      <c r="KC332" s="105"/>
      <c r="KD332" s="105"/>
      <c r="KE332" s="105"/>
      <c r="KF332" s="105"/>
      <c r="KG332" s="105"/>
      <c r="KH332" s="105"/>
      <c r="KI332" s="105"/>
      <c r="KJ332" s="105"/>
      <c r="KK332" s="105"/>
      <c r="KL332" s="105"/>
      <c r="KM332" s="105"/>
      <c r="KN332" s="105"/>
      <c r="KO332" s="105"/>
      <c r="KP332" s="105"/>
      <c r="KQ332" s="105"/>
      <c r="KR332" s="105"/>
      <c r="KS332" s="105"/>
      <c r="KT332" s="105"/>
      <c r="KU332" s="105"/>
      <c r="KV332" s="105"/>
      <c r="KW332" s="105"/>
      <c r="KX332" s="105"/>
      <c r="KY332" s="105"/>
      <c r="KZ332" s="105"/>
      <c r="LA332" s="105"/>
      <c r="LB332" s="105"/>
      <c r="LC332" s="105"/>
      <c r="LD332" s="105"/>
      <c r="LE332" s="105"/>
      <c r="LF332" s="105"/>
      <c r="LG332" s="105"/>
      <c r="LH332" s="105"/>
      <c r="LI332" s="105"/>
      <c r="LJ332" s="105"/>
      <c r="LK332" s="105"/>
      <c r="LL332" s="105"/>
      <c r="LM332" s="105"/>
      <c r="LN332" s="105"/>
      <c r="LO332" s="105"/>
      <c r="LP332" s="105"/>
      <c r="LQ332" s="105"/>
      <c r="LR332" s="105"/>
      <c r="LS332" s="105"/>
      <c r="LT332" s="105"/>
      <c r="LU332" s="105"/>
      <c r="LV332" s="105"/>
      <c r="LW332" s="105"/>
      <c r="LX332" s="105"/>
      <c r="LY332" s="105"/>
      <c r="LZ332" s="105"/>
      <c r="MA332" s="105"/>
      <c r="MB332" s="105"/>
      <c r="MC332" s="105"/>
      <c r="MD332" s="105"/>
      <c r="ME332" s="105"/>
      <c r="MF332" s="105"/>
      <c r="MG332" s="105"/>
      <c r="MH332" s="105"/>
      <c r="MI332" s="105"/>
      <c r="MJ332" s="105"/>
      <c r="MK332" s="105"/>
      <c r="ML332" s="105"/>
      <c r="MM332" s="105"/>
      <c r="MN332" s="105"/>
      <c r="MO332" s="105"/>
      <c r="MP332" s="105"/>
      <c r="MQ332" s="105"/>
      <c r="MR332" s="105"/>
      <c r="MS332" s="105"/>
      <c r="MT332" s="105"/>
      <c r="MU332" s="105"/>
      <c r="MV332" s="105"/>
      <c r="MW332" s="105"/>
      <c r="MX332" s="105"/>
      <c r="MY332" s="105"/>
      <c r="MZ332" s="105"/>
      <c r="NA332" s="105"/>
      <c r="NB332" s="105"/>
      <c r="NC332" s="105"/>
      <c r="ND332" s="105"/>
      <c r="NE332" s="105"/>
      <c r="NF332" s="105"/>
      <c r="NG332" s="105"/>
      <c r="NH332" s="105"/>
      <c r="NI332" s="105"/>
      <c r="NJ332" s="105"/>
      <c r="NK332" s="105"/>
      <c r="NL332" s="105"/>
      <c r="NM332" s="105"/>
      <c r="NN332" s="105"/>
      <c r="NO332" s="105"/>
      <c r="NP332" s="105"/>
      <c r="NQ332" s="105"/>
      <c r="NR332" s="105"/>
      <c r="NS332" s="105"/>
      <c r="NT332" s="105"/>
      <c r="NU332" s="105"/>
      <c r="NV332" s="105"/>
      <c r="NW332" s="105"/>
      <c r="NX332" s="105"/>
      <c r="NY332" s="105"/>
      <c r="NZ332" s="105"/>
      <c r="OA332" s="105"/>
      <c r="OB332" s="105"/>
      <c r="OC332" s="105"/>
      <c r="OD332" s="105"/>
      <c r="OE332" s="105"/>
      <c r="OF332" s="105"/>
      <c r="OG332" s="105"/>
      <c r="OH332" s="105"/>
      <c r="OI332" s="105"/>
      <c r="OJ332" s="105"/>
      <c r="OK332" s="105"/>
      <c r="OL332" s="105"/>
      <c r="OM332" s="105"/>
      <c r="ON332" s="105"/>
      <c r="OO332" s="105"/>
      <c r="OP332" s="105"/>
      <c r="OQ332" s="105"/>
      <c r="OR332" s="105"/>
      <c r="OS332" s="105"/>
      <c r="OT332" s="105"/>
      <c r="OU332" s="105"/>
      <c r="OV332" s="105"/>
      <c r="OW332" s="105"/>
      <c r="OX332" s="105"/>
      <c r="OY332" s="105"/>
      <c r="OZ332" s="105"/>
      <c r="PA332" s="105"/>
      <c r="PB332" s="105"/>
      <c r="PC332" s="105"/>
      <c r="PD332" s="105"/>
      <c r="PE332" s="105"/>
      <c r="PF332" s="105"/>
      <c r="PG332" s="105"/>
      <c r="PH332" s="105"/>
      <c r="PI332" s="105"/>
      <c r="PJ332" s="105"/>
      <c r="PK332" s="105"/>
      <c r="PL332" s="105"/>
      <c r="PM332" s="105"/>
      <c r="PN332" s="105"/>
      <c r="PO332" s="105"/>
      <c r="PP332" s="105"/>
      <c r="PQ332" s="105"/>
      <c r="PR332" s="105"/>
      <c r="PS332" s="105"/>
      <c r="PT332" s="105"/>
      <c r="PU332" s="105"/>
      <c r="PV332" s="105"/>
      <c r="PW332" s="105"/>
      <c r="PX332" s="105"/>
      <c r="PY332" s="105"/>
      <c r="PZ332" s="105"/>
      <c r="QA332" s="105"/>
      <c r="QB332" s="105"/>
      <c r="QC332" s="105"/>
      <c r="QD332" s="105"/>
      <c r="QE332" s="105"/>
      <c r="QF332" s="105"/>
      <c r="QG332" s="105"/>
      <c r="QH332" s="105"/>
      <c r="QI332" s="105"/>
      <c r="QJ332" s="105"/>
      <c r="QK332" s="105"/>
      <c r="QL332" s="105"/>
      <c r="QM332" s="105"/>
      <c r="QN332" s="105"/>
      <c r="QO332" s="105"/>
      <c r="QP332" s="105"/>
      <c r="QQ332" s="105"/>
      <c r="QR332" s="105"/>
      <c r="QS332" s="105"/>
      <c r="QT332" s="105"/>
      <c r="QU332" s="105"/>
      <c r="QV332" s="105"/>
      <c r="QW332" s="105"/>
      <c r="QX332" s="105"/>
      <c r="QY332" s="105"/>
      <c r="QZ332" s="105"/>
      <c r="RA332" s="105"/>
      <c r="RB332" s="105"/>
      <c r="RC332" s="105"/>
      <c r="RD332" s="105"/>
      <c r="RE332" s="105"/>
      <c r="RF332" s="105"/>
      <c r="RG332" s="105"/>
      <c r="RH332" s="105"/>
      <c r="RI332" s="105"/>
      <c r="RJ332" s="105"/>
      <c r="RK332" s="105"/>
      <c r="RL332" s="105"/>
      <c r="RM332" s="105"/>
      <c r="RN332" s="105"/>
      <c r="RO332" s="105"/>
      <c r="RP332" s="105"/>
      <c r="RQ332" s="105"/>
      <c r="RR332" s="105"/>
      <c r="RS332" s="105"/>
      <c r="RT332" s="105"/>
      <c r="RU332" s="105"/>
      <c r="RV332" s="105"/>
      <c r="RW332" s="105"/>
      <c r="RX332" s="105"/>
      <c r="RY332" s="105"/>
      <c r="RZ332" s="105"/>
      <c r="SA332" s="105"/>
      <c r="SB332" s="105"/>
      <c r="SC332" s="105"/>
      <c r="SD332" s="105"/>
      <c r="SE332" s="105"/>
      <c r="SF332" s="105"/>
      <c r="SG332" s="105"/>
      <c r="SH332" s="105"/>
      <c r="SI332" s="105"/>
      <c r="SJ332" s="105"/>
      <c r="SK332" s="105"/>
      <c r="SL332" s="105"/>
      <c r="SM332" s="105"/>
      <c r="SN332" s="105"/>
      <c r="SO332" s="105"/>
      <c r="SP332" s="105"/>
      <c r="SQ332" s="105"/>
      <c r="SR332" s="105"/>
      <c r="SS332" s="105"/>
      <c r="ST332" s="105"/>
      <c r="SU332" s="105"/>
      <c r="SV332" s="105"/>
      <c r="SW332" s="105"/>
      <c r="SX332" s="105"/>
      <c r="SY332" s="105"/>
      <c r="SZ332" s="105"/>
      <c r="TA332" s="105"/>
      <c r="TB332" s="105"/>
      <c r="TC332" s="105"/>
      <c r="TD332" s="105"/>
      <c r="TE332" s="105"/>
      <c r="TF332" s="105"/>
      <c r="TG332" s="105"/>
      <c r="TH332" s="105"/>
      <c r="TI332" s="105"/>
      <c r="TJ332" s="105"/>
      <c r="TK332" s="105"/>
      <c r="TL332" s="105"/>
      <c r="TM332" s="105"/>
      <c r="TN332" s="105"/>
      <c r="TO332" s="105"/>
      <c r="TP332" s="105"/>
      <c r="TQ332" s="105"/>
      <c r="TR332" s="105"/>
      <c r="TS332" s="105"/>
      <c r="TT332" s="105"/>
      <c r="TU332" s="105"/>
      <c r="TV332" s="105"/>
      <c r="TW332" s="105"/>
      <c r="TX332" s="105"/>
      <c r="TY332" s="105"/>
      <c r="TZ332" s="105"/>
      <c r="UA332" s="105"/>
      <c r="UB332" s="105"/>
      <c r="UC332" s="105"/>
      <c r="UD332" s="105"/>
      <c r="UE332" s="105"/>
      <c r="UF332" s="105"/>
      <c r="UG332" s="105"/>
      <c r="UH332" s="105"/>
      <c r="UI332" s="105"/>
      <c r="UJ332" s="105"/>
      <c r="UK332" s="105"/>
      <c r="UL332" s="105"/>
      <c r="UM332" s="105"/>
      <c r="UN332" s="105"/>
      <c r="UO332" s="105"/>
      <c r="UP332" s="105"/>
      <c r="UQ332" s="105"/>
      <c r="UR332" s="105"/>
      <c r="US332" s="105"/>
      <c r="UT332" s="105"/>
      <c r="UU332" s="105"/>
      <c r="UV332" s="105"/>
      <c r="UW332" s="105"/>
      <c r="UX332" s="105"/>
      <c r="UY332" s="105"/>
      <c r="UZ332" s="105"/>
      <c r="VA332" s="105"/>
      <c r="VB332" s="105"/>
      <c r="VC332" s="105"/>
      <c r="VD332" s="105"/>
      <c r="VE332" s="105"/>
      <c r="VF332" s="105"/>
      <c r="VG332" s="105"/>
      <c r="VH332" s="105"/>
      <c r="VI332" s="105"/>
      <c r="VJ332" s="105"/>
      <c r="VK332" s="105"/>
      <c r="VL332" s="105"/>
      <c r="VM332" s="105"/>
      <c r="VN332" s="105"/>
      <c r="VO332" s="105"/>
      <c r="VP332" s="105"/>
      <c r="VQ332" s="105"/>
      <c r="VR332" s="105"/>
      <c r="VS332" s="105"/>
      <c r="VT332" s="105"/>
      <c r="VU332" s="105"/>
      <c r="VV332" s="105"/>
      <c r="VW332" s="105"/>
      <c r="VX332" s="105"/>
      <c r="VY332" s="105"/>
      <c r="VZ332" s="105"/>
      <c r="WA332" s="105"/>
      <c r="WB332" s="105"/>
      <c r="WC332" s="105"/>
      <c r="WD332" s="105"/>
      <c r="WE332" s="105"/>
      <c r="WF332" s="105"/>
      <c r="WG332" s="105"/>
      <c r="WH332" s="105"/>
      <c r="WI332" s="105"/>
      <c r="WJ332" s="105"/>
      <c r="WK332" s="105"/>
      <c r="WL332" s="105"/>
      <c r="WM332" s="105"/>
      <c r="WN332" s="105"/>
      <c r="WO332" s="105"/>
      <c r="WP332" s="105"/>
      <c r="WQ332" s="105"/>
      <c r="WR332" s="105"/>
      <c r="WS332" s="105"/>
      <c r="WT332" s="105"/>
      <c r="WU332" s="105"/>
      <c r="WV332" s="105"/>
      <c r="WW332" s="105"/>
      <c r="WX332" s="105"/>
      <c r="WY332" s="105"/>
      <c r="WZ332" s="105"/>
      <c r="XA332" s="105"/>
      <c r="XB332" s="105"/>
      <c r="XC332" s="105"/>
      <c r="XD332" s="105"/>
      <c r="XE332" s="105"/>
      <c r="XF332" s="105"/>
      <c r="XG332" s="105"/>
      <c r="XH332" s="105"/>
      <c r="XI332" s="105"/>
      <c r="XJ332" s="105"/>
      <c r="XK332" s="105"/>
      <c r="XL332" s="105"/>
      <c r="XM332" s="105"/>
      <c r="XN332" s="105"/>
      <c r="XO332" s="105"/>
      <c r="XP332" s="105"/>
      <c r="XQ332" s="105"/>
      <c r="XR332" s="105"/>
      <c r="XS332" s="105"/>
      <c r="XT332" s="105"/>
      <c r="XU332" s="105"/>
      <c r="XV332" s="105"/>
      <c r="XW332" s="105"/>
      <c r="XX332" s="105"/>
      <c r="XY332" s="105"/>
      <c r="XZ332" s="105"/>
      <c r="YA332" s="105"/>
      <c r="YB332" s="105"/>
      <c r="YC332" s="105"/>
      <c r="YD332" s="105"/>
      <c r="YE332" s="105"/>
      <c r="YF332" s="105"/>
      <c r="YG332" s="105"/>
      <c r="YH332" s="105"/>
      <c r="YI332" s="105"/>
      <c r="YJ332" s="105"/>
      <c r="YK332" s="105"/>
      <c r="YL332" s="105"/>
      <c r="YM332" s="105"/>
      <c r="YN332" s="105"/>
      <c r="YO332" s="105"/>
      <c r="YP332" s="105"/>
      <c r="YQ332" s="105"/>
      <c r="YR332" s="105"/>
      <c r="YS332" s="105"/>
      <c r="YT332" s="105"/>
      <c r="YU332" s="105"/>
      <c r="YV332" s="105"/>
      <c r="YW332" s="105"/>
      <c r="YX332" s="105"/>
      <c r="YY332" s="105"/>
      <c r="YZ332" s="105"/>
      <c r="ZA332" s="105"/>
      <c r="ZB332" s="105"/>
      <c r="ZC332" s="105"/>
      <c r="ZD332" s="105"/>
      <c r="ZE332" s="105"/>
      <c r="ZF332" s="105"/>
      <c r="ZG332" s="105"/>
      <c r="ZH332" s="105"/>
      <c r="ZI332" s="105"/>
      <c r="ZJ332" s="105"/>
      <c r="ZK332" s="105"/>
      <c r="ZL332" s="105"/>
      <c r="ZM332" s="105"/>
      <c r="ZN332" s="105"/>
      <c r="ZO332" s="105"/>
      <c r="ZP332" s="105"/>
      <c r="ZQ332" s="105"/>
      <c r="ZR332" s="105"/>
      <c r="ZS332" s="105"/>
      <c r="ZT332" s="105"/>
      <c r="ZU332" s="105"/>
      <c r="ZV332" s="105"/>
      <c r="ZW332" s="105"/>
      <c r="ZX332" s="105"/>
      <c r="ZY332" s="105"/>
      <c r="ZZ332" s="105"/>
      <c r="AAA332" s="105"/>
      <c r="AAB332" s="105"/>
      <c r="AAC332" s="105"/>
      <c r="AAD332" s="105"/>
      <c r="AAE332" s="105"/>
      <c r="AAF332" s="105"/>
      <c r="AAG332" s="105"/>
      <c r="AAH332" s="105"/>
      <c r="AAI332" s="105"/>
      <c r="AAJ332" s="105"/>
      <c r="AAK332" s="105"/>
      <c r="AAL332" s="105"/>
      <c r="AAM332" s="105"/>
      <c r="AAN332" s="105"/>
      <c r="AAO332" s="105"/>
      <c r="AAP332" s="105"/>
      <c r="AAQ332" s="105"/>
      <c r="AAR332" s="105"/>
      <c r="AAS332" s="105"/>
      <c r="AAT332" s="105"/>
      <c r="AAU332" s="105"/>
      <c r="AAV332" s="105"/>
      <c r="AAW332" s="105"/>
      <c r="AAX332" s="105"/>
      <c r="AAY332" s="105"/>
      <c r="AAZ332" s="105"/>
      <c r="ABA332" s="105"/>
      <c r="ABB332" s="105"/>
      <c r="ABC332" s="105"/>
      <c r="ABD332" s="105"/>
      <c r="ABE332" s="105"/>
      <c r="ABF332" s="105"/>
      <c r="ABG332" s="105"/>
      <c r="ABH332" s="105"/>
      <c r="ABI332" s="105"/>
      <c r="ABJ332" s="105"/>
      <c r="ABK332" s="105"/>
      <c r="ABL332" s="105"/>
      <c r="ABM332" s="105"/>
      <c r="ABN332" s="105"/>
      <c r="ABO332" s="105"/>
      <c r="ABP332" s="105"/>
      <c r="ABQ332" s="105"/>
      <c r="ABR332" s="105"/>
      <c r="ABS332" s="105"/>
      <c r="ABT332" s="105"/>
      <c r="ABU332" s="105"/>
      <c r="ABV332" s="105"/>
      <c r="ABW332" s="105"/>
      <c r="ABX332" s="105"/>
      <c r="ABY332" s="105"/>
      <c r="ABZ332" s="105"/>
      <c r="ACA332" s="105"/>
      <c r="ACB332" s="105"/>
      <c r="ACC332" s="105"/>
      <c r="ACD332" s="105"/>
      <c r="ACE332" s="105"/>
      <c r="ACF332" s="105"/>
      <c r="ACG332" s="105"/>
      <c r="ACH332" s="105"/>
      <c r="ACI332" s="105"/>
      <c r="ACJ332" s="105"/>
      <c r="ACK332" s="105"/>
      <c r="ACL332" s="105"/>
      <c r="ACM332" s="105"/>
      <c r="ACN332" s="105"/>
      <c r="ACO332" s="105"/>
      <c r="ACP332" s="105"/>
      <c r="ACQ332" s="105"/>
      <c r="ACR332" s="105"/>
      <c r="ACS332" s="105"/>
      <c r="ACT332" s="105"/>
      <c r="ACU332" s="105"/>
      <c r="ACV332" s="105"/>
      <c r="ACW332" s="105"/>
      <c r="ACX332" s="105"/>
      <c r="ACY332" s="105"/>
      <c r="ACZ332" s="105"/>
      <c r="ADA332" s="105"/>
      <c r="ADB332" s="105"/>
      <c r="ADC332" s="105"/>
      <c r="ADD332" s="105"/>
      <c r="ADE332" s="105"/>
      <c r="ADF332" s="105"/>
      <c r="ADG332" s="105"/>
      <c r="ADH332" s="105"/>
      <c r="ADI332" s="105"/>
      <c r="ADJ332" s="105"/>
      <c r="ADK332" s="105"/>
      <c r="ADL332" s="105"/>
      <c r="ADM332" s="105"/>
      <c r="ADN332" s="105"/>
      <c r="ADO332" s="105"/>
      <c r="ADP332" s="105"/>
      <c r="ADQ332" s="105"/>
      <c r="ADR332" s="105"/>
      <c r="ADS332" s="105"/>
      <c r="ADT332" s="105"/>
      <c r="ADU332" s="105"/>
      <c r="ADV332" s="105"/>
      <c r="ADW332" s="105"/>
      <c r="ADX332" s="105"/>
      <c r="ADY332" s="105"/>
      <c r="ADZ332" s="105"/>
      <c r="AEA332" s="105"/>
      <c r="AEB332" s="105"/>
      <c r="AEC332" s="105"/>
      <c r="AED332" s="105"/>
      <c r="AEE332" s="105"/>
      <c r="AEF332" s="105"/>
      <c r="AEG332" s="105"/>
      <c r="AEH332" s="105"/>
      <c r="AEI332" s="105"/>
      <c r="AEJ332" s="105"/>
      <c r="AEK332" s="105"/>
      <c r="AEL332" s="105"/>
      <c r="AEM332" s="105"/>
      <c r="AEN332" s="105"/>
      <c r="AEO332" s="105"/>
      <c r="AEP332" s="105"/>
      <c r="AEQ332" s="105"/>
      <c r="AER332" s="105"/>
      <c r="AES332" s="105"/>
      <c r="AET332" s="105"/>
      <c r="AEU332" s="105"/>
      <c r="AEV332" s="105"/>
      <c r="AEW332" s="105"/>
      <c r="AEX332" s="105"/>
      <c r="AEY332" s="105"/>
      <c r="AEZ332" s="105"/>
      <c r="AFA332" s="105"/>
      <c r="AFB332" s="105"/>
      <c r="AFC332" s="105"/>
      <c r="AFD332" s="105"/>
      <c r="AFE332" s="105"/>
      <c r="AFF332" s="105"/>
      <c r="AFG332" s="105"/>
      <c r="AFH332" s="105"/>
      <c r="AFI332" s="105"/>
      <c r="AFJ332" s="105"/>
      <c r="AFK332" s="105"/>
      <c r="AFL332" s="105"/>
      <c r="AFM332" s="105"/>
      <c r="AFN332" s="105"/>
      <c r="AFO332" s="105"/>
      <c r="AFP332" s="105"/>
      <c r="AFQ332" s="105"/>
      <c r="AFR332" s="105"/>
      <c r="AFS332" s="105"/>
      <c r="AFT332" s="105"/>
      <c r="AFU332" s="105"/>
      <c r="AFV332" s="105"/>
      <c r="AFW332" s="105"/>
      <c r="AFX332" s="105"/>
      <c r="AFY332" s="105"/>
      <c r="AFZ332" s="105"/>
      <c r="AGA332" s="105"/>
      <c r="AGB332" s="105"/>
      <c r="AGC332" s="105"/>
      <c r="AGD332" s="105"/>
      <c r="AGE332" s="105"/>
      <c r="AGF332" s="105"/>
      <c r="AGG332" s="105"/>
      <c r="AGH332" s="105"/>
      <c r="AGI332" s="105"/>
      <c r="AGJ332" s="105"/>
      <c r="AGK332" s="105"/>
      <c r="AGL332" s="105"/>
      <c r="AGM332" s="105"/>
      <c r="AGN332" s="105"/>
      <c r="AGO332" s="105"/>
      <c r="AGP332" s="105"/>
      <c r="AGQ332" s="105"/>
      <c r="AGR332" s="105"/>
      <c r="AGS332" s="105"/>
      <c r="AGT332" s="105"/>
      <c r="AGU332" s="105"/>
      <c r="AGV332" s="105"/>
      <c r="AGW332" s="105"/>
      <c r="AGX332" s="105"/>
      <c r="AGY332" s="105"/>
      <c r="AGZ332" s="105"/>
      <c r="AHA332" s="105"/>
      <c r="AHB332" s="105"/>
      <c r="AHC332" s="105"/>
      <c r="AHD332" s="105"/>
      <c r="AHE332" s="105"/>
      <c r="AHF332" s="105"/>
      <c r="AHG332" s="105"/>
      <c r="AHH332" s="105"/>
      <c r="AHI332" s="105"/>
      <c r="AHJ332" s="105"/>
      <c r="AHK332" s="105"/>
      <c r="AHL332" s="105"/>
      <c r="AHM332" s="105"/>
      <c r="AHN332" s="105"/>
      <c r="AHO332" s="105"/>
      <c r="AHP332" s="105"/>
      <c r="AHQ332" s="105"/>
      <c r="AHR332" s="105"/>
      <c r="AHS332" s="105"/>
      <c r="AHT332" s="105"/>
      <c r="AHU332" s="105"/>
      <c r="AHV332" s="105"/>
      <c r="AHW332" s="105"/>
      <c r="AHX332" s="105"/>
      <c r="AHY332" s="105"/>
      <c r="AHZ332" s="105"/>
      <c r="AIA332" s="105"/>
      <c r="AIB332" s="105"/>
      <c r="AIC332" s="105"/>
      <c r="AID332" s="105"/>
      <c r="AIE332" s="105"/>
      <c r="AIF332" s="105"/>
      <c r="AIG332" s="105"/>
      <c r="AIH332" s="105"/>
      <c r="AII332" s="105"/>
      <c r="AIJ332" s="105"/>
      <c r="AIK332" s="105"/>
      <c r="AIL332" s="105"/>
      <c r="AIM332" s="105"/>
      <c r="AIN332" s="105"/>
      <c r="AIO332" s="105"/>
      <c r="AIP332" s="105"/>
      <c r="AIQ332" s="105"/>
      <c r="AIR332" s="105"/>
      <c r="AIS332" s="105"/>
      <c r="AIT332" s="105"/>
      <c r="AIU332" s="105"/>
      <c r="AIV332" s="105"/>
      <c r="AIW332" s="105"/>
      <c r="AIX332" s="105"/>
      <c r="AIY332" s="105"/>
      <c r="AIZ332" s="105"/>
      <c r="AJA332" s="105"/>
      <c r="AJB332" s="105"/>
      <c r="AJC332" s="105"/>
      <c r="AJD332" s="105"/>
      <c r="AJE332" s="105"/>
      <c r="AJF332" s="105"/>
      <c r="AJG332" s="105"/>
      <c r="AJH332" s="105"/>
      <c r="AJI332" s="105"/>
      <c r="AJJ332" s="105"/>
      <c r="AJK332" s="105"/>
      <c r="AJL332" s="105"/>
      <c r="AJM332" s="105"/>
      <c r="AJN332" s="105"/>
      <c r="AJO332" s="105"/>
      <c r="AJP332" s="105"/>
      <c r="AJQ332" s="105"/>
      <c r="AJR332" s="105"/>
      <c r="AJS332" s="105"/>
      <c r="AJT332" s="105"/>
      <c r="AJU332" s="105"/>
      <c r="AJV332" s="105"/>
      <c r="AJW332" s="105"/>
      <c r="AJX332" s="105"/>
      <c r="AJY332" s="105"/>
      <c r="AJZ332" s="105"/>
      <c r="AKA332" s="105"/>
      <c r="AKB332" s="105"/>
      <c r="AKC332" s="105"/>
      <c r="AKD332" s="105"/>
      <c r="AKE332" s="105"/>
      <c r="AKF332" s="105"/>
      <c r="AKG332" s="105"/>
      <c r="AKH332" s="105"/>
      <c r="AKI332" s="105"/>
      <c r="AKJ332" s="105"/>
      <c r="AKK332" s="105"/>
      <c r="AKL332" s="105"/>
      <c r="AKM332" s="105"/>
      <c r="AKN332" s="105"/>
      <c r="AKO332" s="105"/>
      <c r="AKP332" s="105"/>
      <c r="AKQ332" s="105"/>
      <c r="AKR332" s="105"/>
      <c r="AKS332" s="105"/>
      <c r="AKT332" s="105"/>
      <c r="AKU332" s="105"/>
      <c r="AKV332" s="105"/>
      <c r="AKW332" s="105"/>
      <c r="AKX332" s="105"/>
      <c r="AKY332" s="105"/>
      <c r="AKZ332" s="105"/>
      <c r="ALA332" s="105"/>
      <c r="ALB332" s="105"/>
      <c r="ALC332" s="105"/>
      <c r="ALD332" s="105"/>
      <c r="ALE332" s="105"/>
      <c r="ALF332" s="105"/>
      <c r="ALG332" s="105"/>
      <c r="ALH332" s="105"/>
      <c r="ALI332" s="105"/>
      <c r="ALJ332" s="105"/>
      <c r="ALK332" s="105"/>
      <c r="ALL332" s="105"/>
      <c r="ALM332" s="105"/>
      <c r="ALN332" s="105"/>
      <c r="ALO332" s="105"/>
      <c r="ALP332" s="105"/>
      <c r="ALQ332" s="105"/>
      <c r="ALR332" s="105"/>
      <c r="ALS332" s="105"/>
      <c r="ALT332" s="105"/>
      <c r="ALU332" s="105"/>
      <c r="ALV332" s="105"/>
      <c r="ALW332" s="105"/>
      <c r="ALX332" s="105"/>
      <c r="ALY332" s="105"/>
      <c r="ALZ332" s="105"/>
      <c r="AMA332" s="105"/>
      <c r="AMB332" s="105"/>
      <c r="AMC332" s="105"/>
      <c r="AMD332" s="105"/>
      <c r="AME332" s="105"/>
      <c r="AMF332" s="105"/>
      <c r="AMG332" s="105"/>
      <c r="AMH332" s="105"/>
      <c r="AMI332" s="105"/>
      <c r="AMJ332" s="105"/>
      <c r="AMK332" s="105"/>
      <c r="AML332" s="105"/>
      <c r="AMM332" s="105"/>
      <c r="AMN332" s="105"/>
      <c r="AMO332" s="105"/>
      <c r="AMP332" s="105"/>
      <c r="AMQ332" s="105"/>
      <c r="AMR332" s="105"/>
      <c r="AMS332" s="105"/>
      <c r="AMT332" s="105"/>
      <c r="AMU332" s="105"/>
      <c r="AMV332" s="105"/>
      <c r="AMW332" s="105"/>
      <c r="AMX332" s="105"/>
      <c r="AMY332" s="105"/>
      <c r="AMZ332" s="105"/>
      <c r="ANA332" s="105"/>
      <c r="ANB332" s="105"/>
      <c r="ANC332" s="105"/>
      <c r="AND332" s="105"/>
      <c r="ANE332" s="105"/>
      <c r="ANF332" s="105"/>
      <c r="ANG332" s="105"/>
      <c r="ANH332" s="105"/>
      <c r="ANI332" s="105"/>
      <c r="ANJ332" s="105"/>
      <c r="ANK332" s="105"/>
      <c r="ANL332" s="105"/>
      <c r="ANM332" s="105"/>
      <c r="ANN332" s="105"/>
      <c r="ANO332" s="105"/>
      <c r="ANP332" s="105"/>
      <c r="ANQ332" s="105"/>
      <c r="ANR332" s="105"/>
      <c r="ANS332" s="105"/>
      <c r="ANT332" s="105"/>
      <c r="ANU332" s="105"/>
      <c r="ANV332" s="105"/>
      <c r="ANW332" s="105"/>
      <c r="ANX332" s="105"/>
      <c r="ANY332" s="105"/>
      <c r="ANZ332" s="105"/>
      <c r="AOA332" s="105"/>
      <c r="AOB332" s="105"/>
      <c r="AOC332" s="105"/>
      <c r="AOD332" s="105"/>
      <c r="AOE332" s="105"/>
      <c r="AOF332" s="105"/>
      <c r="AOG332" s="105"/>
      <c r="AOH332" s="105"/>
      <c r="AOI332" s="105"/>
      <c r="AOJ332" s="105"/>
      <c r="AOK332" s="105"/>
      <c r="AOL332" s="105"/>
      <c r="AOM332" s="105"/>
      <c r="AON332" s="105"/>
      <c r="AOO332" s="105"/>
      <c r="AOP332" s="105"/>
      <c r="AOQ332" s="105"/>
      <c r="AOR332" s="105"/>
      <c r="AOS332" s="105"/>
      <c r="AOT332" s="105"/>
      <c r="AOU332" s="105"/>
      <c r="AOV332" s="105"/>
      <c r="AOW332" s="105"/>
      <c r="AOX332" s="105"/>
      <c r="AOY332" s="105"/>
      <c r="AOZ332" s="105"/>
      <c r="APA332" s="105"/>
      <c r="APB332" s="105"/>
      <c r="APC332" s="105"/>
      <c r="APD332" s="105"/>
      <c r="APE332" s="105"/>
      <c r="APF332" s="105"/>
      <c r="APG332" s="105"/>
      <c r="APH332" s="105"/>
      <c r="API332" s="105"/>
      <c r="APJ332" s="105"/>
      <c r="APK332" s="105"/>
      <c r="APL332" s="105"/>
      <c r="APM332" s="105"/>
      <c r="APN332" s="105"/>
      <c r="APO332" s="105"/>
      <c r="APP332" s="105"/>
      <c r="APQ332" s="105"/>
      <c r="APR332" s="105"/>
      <c r="APS332" s="105"/>
      <c r="APT332" s="105"/>
      <c r="APU332" s="105"/>
      <c r="APV332" s="105"/>
      <c r="APW332" s="105"/>
      <c r="APX332" s="105"/>
      <c r="APY332" s="105"/>
      <c r="APZ332" s="105"/>
      <c r="AQA332" s="105"/>
      <c r="AQB332" s="105"/>
      <c r="AQC332" s="105"/>
      <c r="AQD332" s="105"/>
      <c r="AQE332" s="105"/>
      <c r="AQF332" s="105"/>
      <c r="AQG332" s="105"/>
      <c r="AQH332" s="105"/>
      <c r="AQI332" s="105"/>
      <c r="AQJ332" s="105"/>
      <c r="AQK332" s="105"/>
      <c r="AQL332" s="105"/>
      <c r="AQM332" s="105"/>
      <c r="AQN332" s="105"/>
      <c r="AQO332" s="105"/>
      <c r="AQP332" s="105"/>
      <c r="AQQ332" s="105"/>
      <c r="AQR332" s="105"/>
      <c r="AQS332" s="105"/>
      <c r="AQT332" s="105"/>
      <c r="AQU332" s="105"/>
      <c r="AQV332" s="105"/>
      <c r="AQW332" s="105"/>
      <c r="AQX332" s="105"/>
      <c r="AQY332" s="105"/>
      <c r="AQZ332" s="105"/>
      <c r="ARA332" s="105"/>
      <c r="ARB332" s="105"/>
      <c r="ARC332" s="105"/>
      <c r="ARD332" s="105"/>
      <c r="ARE332" s="105"/>
      <c r="ARF332" s="105"/>
      <c r="ARG332" s="105"/>
      <c r="ARH332" s="105"/>
      <c r="ARI332" s="105"/>
      <c r="ARJ332" s="105"/>
      <c r="ARK332" s="105"/>
      <c r="ARL332" s="105"/>
      <c r="ARM332" s="105"/>
      <c r="ARN332" s="105"/>
      <c r="ARO332" s="105"/>
      <c r="ARP332" s="105"/>
      <c r="ARQ332" s="105"/>
      <c r="ARR332" s="105"/>
      <c r="ARS332" s="105"/>
      <c r="ART332" s="105"/>
      <c r="ARU332" s="105"/>
      <c r="ARV332" s="105"/>
      <c r="ARW332" s="105"/>
      <c r="ARX332" s="105"/>
      <c r="ARY332" s="105"/>
      <c r="ARZ332" s="105"/>
      <c r="ASA332" s="105"/>
      <c r="ASB332" s="105"/>
      <c r="ASC332" s="105"/>
      <c r="ASD332" s="105"/>
      <c r="ASE332" s="105"/>
      <c r="ASF332" s="105"/>
      <c r="ASG332" s="105"/>
      <c r="ASH332" s="105"/>
      <c r="ASI332" s="105"/>
      <c r="ASJ332" s="105"/>
      <c r="ASK332" s="105"/>
      <c r="ASL332" s="105"/>
      <c r="ASM332" s="105"/>
      <c r="ASN332" s="105"/>
      <c r="ASO332" s="105"/>
      <c r="ASP332" s="105"/>
      <c r="ASQ332" s="105"/>
      <c r="ASR332" s="105"/>
      <c r="ASS332" s="105"/>
      <c r="AST332" s="105"/>
      <c r="ASU332" s="105"/>
      <c r="ASV332" s="105"/>
      <c r="ASW332" s="105"/>
      <c r="ASX332" s="105"/>
      <c r="ASY332" s="105"/>
      <c r="ASZ332" s="105"/>
      <c r="ATA332" s="105"/>
      <c r="ATB332" s="105"/>
      <c r="ATC332" s="105"/>
      <c r="ATD332" s="105"/>
      <c r="ATE332" s="105"/>
      <c r="ATF332" s="105"/>
      <c r="ATG332" s="105"/>
      <c r="ATH332" s="105"/>
      <c r="ATI332" s="105"/>
      <c r="ATJ332" s="105"/>
      <c r="ATK332" s="105"/>
      <c r="ATL332" s="105"/>
      <c r="ATM332" s="105"/>
      <c r="ATN332" s="105"/>
      <c r="ATO332" s="105"/>
      <c r="ATP332" s="105"/>
      <c r="ATQ332" s="105"/>
      <c r="ATR332" s="105"/>
      <c r="ATS332" s="105"/>
      <c r="ATT332" s="105"/>
      <c r="ATU332" s="105"/>
      <c r="ATV332" s="105"/>
      <c r="ATW332" s="105"/>
      <c r="ATX332" s="105"/>
      <c r="ATY332" s="105"/>
      <c r="ATZ332" s="105"/>
      <c r="AUA332" s="105"/>
      <c r="AUB332" s="105"/>
      <c r="AUC332" s="105"/>
      <c r="AUD332" s="105"/>
      <c r="AUE332" s="105"/>
      <c r="AUF332" s="105"/>
      <c r="AUG332" s="105"/>
      <c r="AUH332" s="105"/>
      <c r="AUI332" s="105"/>
      <c r="AUJ332" s="105"/>
      <c r="AUK332" s="105"/>
      <c r="AUL332" s="105"/>
      <c r="AUM332" s="105"/>
      <c r="AUN332" s="105"/>
      <c r="AUO332" s="105"/>
      <c r="AUP332" s="105"/>
      <c r="AUQ332" s="105"/>
      <c r="AUR332" s="105"/>
      <c r="AUS332" s="105"/>
      <c r="AUT332" s="105"/>
      <c r="AUU332" s="105"/>
      <c r="AUV332" s="105"/>
      <c r="AUW332" s="105"/>
      <c r="AUX332" s="105"/>
      <c r="AUY332" s="105"/>
      <c r="AUZ332" s="105"/>
      <c r="AVA332" s="105"/>
      <c r="AVB332" s="105"/>
      <c r="AVC332" s="105"/>
      <c r="AVD332" s="105"/>
      <c r="AVE332" s="105"/>
      <c r="AVF332" s="105"/>
      <c r="AVG332" s="105"/>
      <c r="AVH332" s="105"/>
      <c r="AVI332" s="105"/>
      <c r="AVJ332" s="105"/>
      <c r="AVK332" s="105"/>
      <c r="AVL332" s="105"/>
      <c r="AVM332" s="105"/>
      <c r="AVN332" s="105"/>
      <c r="AVO332" s="105"/>
      <c r="AVP332" s="105"/>
      <c r="AVQ332" s="105"/>
      <c r="AVR332" s="105"/>
      <c r="AVS332" s="105"/>
      <c r="AVT332" s="105"/>
      <c r="AVU332" s="105"/>
      <c r="AVV332" s="105"/>
      <c r="AVW332" s="105"/>
      <c r="AVX332" s="105"/>
      <c r="AVY332" s="105"/>
      <c r="AVZ332" s="105"/>
      <c r="AWA332" s="105"/>
      <c r="AWB332" s="105"/>
      <c r="AWC332" s="105"/>
      <c r="AWD332" s="105"/>
      <c r="AWE332" s="105"/>
      <c r="AWF332" s="105"/>
      <c r="AWG332" s="105"/>
      <c r="AWH332" s="105"/>
      <c r="AWI332" s="105"/>
      <c r="AWJ332" s="105"/>
      <c r="AWK332" s="105"/>
      <c r="AWL332" s="105"/>
      <c r="AWM332" s="105"/>
      <c r="AWN332" s="105"/>
      <c r="AWO332" s="105"/>
      <c r="AWP332" s="105"/>
      <c r="AWQ332" s="105"/>
      <c r="AWR332" s="105"/>
      <c r="AWS332" s="105"/>
      <c r="AWT332" s="105"/>
      <c r="AWU332" s="105"/>
      <c r="AWV332" s="105"/>
      <c r="AWW332" s="105"/>
      <c r="AWX332" s="105"/>
      <c r="AWY332" s="105"/>
      <c r="AWZ332" s="105"/>
      <c r="AXA332" s="105"/>
      <c r="AXB332" s="105"/>
      <c r="AXC332" s="105"/>
      <c r="AXD332" s="105"/>
      <c r="AXE332" s="105"/>
      <c r="AXF332" s="105"/>
      <c r="AXG332" s="105"/>
      <c r="AXH332" s="105"/>
      <c r="AXI332" s="105"/>
      <c r="AXJ332" s="105"/>
      <c r="AXK332" s="105"/>
      <c r="AXL332" s="105"/>
      <c r="AXM332" s="105"/>
      <c r="AXN332" s="105"/>
      <c r="AXO332" s="105"/>
      <c r="AXP332" s="105"/>
      <c r="AXQ332" s="105"/>
      <c r="AXR332" s="105"/>
      <c r="AXS332" s="105"/>
      <c r="AXT332" s="105"/>
      <c r="AXU332" s="105"/>
      <c r="AXV332" s="105"/>
      <c r="AXW332" s="105"/>
      <c r="AXX332" s="105"/>
      <c r="AXY332" s="105"/>
      <c r="AXZ332" s="105"/>
      <c r="AYA332" s="105"/>
      <c r="AYB332" s="105"/>
      <c r="AYC332" s="105"/>
      <c r="AYD332" s="105"/>
      <c r="AYE332" s="105"/>
      <c r="AYF332" s="105"/>
      <c r="AYG332" s="105"/>
      <c r="AYH332" s="105"/>
      <c r="AYI332" s="105"/>
      <c r="AYJ332" s="105"/>
      <c r="AYK332" s="105"/>
      <c r="AYL332" s="105"/>
      <c r="AYM332" s="105"/>
      <c r="AYN332" s="105"/>
      <c r="AYO332" s="105"/>
      <c r="AYP332" s="105"/>
      <c r="AYQ332" s="105"/>
      <c r="AYR332" s="105"/>
      <c r="AYS332" s="105"/>
      <c r="AYT332" s="105"/>
      <c r="AYU332" s="105"/>
      <c r="AYV332" s="105"/>
      <c r="AYW332" s="105"/>
      <c r="AYX332" s="105"/>
      <c r="AYY332" s="105"/>
      <c r="AYZ332" s="105"/>
      <c r="AZA332" s="105"/>
      <c r="AZB332" s="105"/>
      <c r="AZC332" s="105"/>
      <c r="AZD332" s="105"/>
      <c r="AZE332" s="105"/>
      <c r="AZF332" s="105"/>
      <c r="AZG332" s="105"/>
      <c r="AZH332" s="105"/>
      <c r="AZI332" s="105"/>
      <c r="AZJ332" s="105"/>
      <c r="AZK332" s="105"/>
      <c r="AZL332" s="105"/>
      <c r="AZM332" s="105"/>
      <c r="AZN332" s="105"/>
      <c r="AZO332" s="105"/>
      <c r="AZP332" s="105"/>
      <c r="AZQ332" s="105"/>
      <c r="AZR332" s="105"/>
      <c r="AZS332" s="105"/>
      <c r="AZT332" s="105"/>
      <c r="AZU332" s="105"/>
      <c r="AZV332" s="105"/>
      <c r="AZW332" s="105"/>
      <c r="AZX332" s="105"/>
      <c r="AZY332" s="105"/>
      <c r="AZZ332" s="105"/>
      <c r="BAA332" s="105"/>
      <c r="BAB332" s="105"/>
      <c r="BAC332" s="105"/>
      <c r="BAD332" s="105"/>
      <c r="BAE332" s="105"/>
      <c r="BAF332" s="105"/>
      <c r="BAG332" s="105"/>
      <c r="BAH332" s="105"/>
      <c r="BAI332" s="105"/>
      <c r="BAJ332" s="105"/>
      <c r="BAK332" s="105"/>
      <c r="BAL332" s="105"/>
      <c r="BAM332" s="105"/>
      <c r="BAN332" s="105"/>
      <c r="BAO332" s="105"/>
      <c r="BAP332" s="105"/>
      <c r="BAQ332" s="105"/>
      <c r="BAR332" s="105"/>
      <c r="BAS332" s="105"/>
      <c r="BAT332" s="105"/>
      <c r="BAU332" s="105"/>
      <c r="BAV332" s="105"/>
      <c r="BAW332" s="105"/>
      <c r="BAX332" s="105"/>
      <c r="BAY332" s="105"/>
      <c r="BAZ332" s="105"/>
      <c r="BBA332" s="105"/>
      <c r="BBB332" s="105"/>
      <c r="BBC332" s="105"/>
      <c r="BBD332" s="105"/>
      <c r="BBE332" s="105"/>
      <c r="BBF332" s="105"/>
      <c r="BBG332" s="105"/>
      <c r="BBH332" s="105"/>
      <c r="BBI332" s="105"/>
      <c r="BBJ332" s="105"/>
      <c r="BBK332" s="105"/>
      <c r="BBL332" s="105"/>
      <c r="BBM332" s="105"/>
      <c r="BBN332" s="105"/>
      <c r="BBO332" s="105"/>
      <c r="BBP332" s="105"/>
      <c r="BBQ332" s="105"/>
      <c r="BBR332" s="105"/>
      <c r="BBS332" s="105"/>
      <c r="BBT332" s="105"/>
      <c r="BBU332" s="105"/>
      <c r="BBV332" s="105"/>
      <c r="BBW332" s="105"/>
      <c r="BBX332" s="105"/>
      <c r="BBY332" s="105"/>
      <c r="BBZ332" s="105"/>
      <c r="BCA332" s="105"/>
      <c r="BCB332" s="105"/>
      <c r="BCC332" s="105"/>
      <c r="BCD332" s="105"/>
      <c r="BCE332" s="105"/>
      <c r="BCF332" s="105"/>
      <c r="BCG332" s="105"/>
      <c r="BCH332" s="105"/>
      <c r="BCI332" s="105"/>
      <c r="BCJ332" s="105"/>
      <c r="BCK332" s="105"/>
      <c r="BCL332" s="105"/>
      <c r="BCM332" s="105"/>
      <c r="BCN332" s="105"/>
      <c r="BCO332" s="105"/>
      <c r="BCP332" s="105"/>
      <c r="BCQ332" s="105"/>
      <c r="BCR332" s="105"/>
      <c r="BCS332" s="105"/>
      <c r="BCT332" s="105"/>
      <c r="BCU332" s="105"/>
      <c r="BCV332" s="105"/>
      <c r="BCW332" s="105"/>
      <c r="BCX332" s="105"/>
      <c r="BCY332" s="105"/>
      <c r="BCZ332" s="105"/>
      <c r="BDA332" s="105"/>
      <c r="BDB332" s="105"/>
      <c r="BDC332" s="105"/>
      <c r="BDD332" s="105"/>
      <c r="BDE332" s="105"/>
      <c r="BDF332" s="105"/>
      <c r="BDG332" s="105"/>
      <c r="BDH332" s="105"/>
      <c r="BDI332" s="105"/>
      <c r="BDJ332" s="105"/>
      <c r="BDK332" s="105"/>
      <c r="BDL332" s="105"/>
      <c r="BDM332" s="105"/>
      <c r="BDN332" s="105"/>
      <c r="BDO332" s="105"/>
      <c r="BDP332" s="105"/>
      <c r="BDQ332" s="105"/>
      <c r="BDR332" s="105"/>
      <c r="BDS332" s="105"/>
      <c r="BDT332" s="105"/>
      <c r="BDU332" s="105"/>
      <c r="BDV332" s="105"/>
      <c r="BDW332" s="105"/>
      <c r="BDX332" s="105"/>
      <c r="BDY332" s="105"/>
      <c r="BDZ332" s="105"/>
      <c r="BEA332" s="105"/>
      <c r="BEB332" s="105"/>
      <c r="BEC332" s="105"/>
      <c r="BED332" s="105"/>
      <c r="BEE332" s="105"/>
      <c r="BEF332" s="105"/>
      <c r="BEG332" s="105"/>
      <c r="BEH332" s="105"/>
      <c r="BEI332" s="105"/>
      <c r="BEJ332" s="105"/>
      <c r="BEK332" s="105"/>
      <c r="BEL332" s="105"/>
      <c r="BEM332" s="105"/>
      <c r="BEN332" s="105"/>
      <c r="BEO332" s="105"/>
      <c r="BEP332" s="105"/>
      <c r="BEQ332" s="105"/>
      <c r="BER332" s="105"/>
      <c r="BES332" s="105"/>
      <c r="BET332" s="105"/>
      <c r="BEU332" s="105"/>
      <c r="BEV332" s="105"/>
      <c r="BEW332" s="105"/>
      <c r="BEX332" s="105"/>
      <c r="BEY332" s="105"/>
      <c r="BEZ332" s="105"/>
      <c r="BFA332" s="105"/>
      <c r="BFB332" s="105"/>
      <c r="BFC332" s="105"/>
      <c r="BFD332" s="105"/>
      <c r="BFE332" s="105"/>
      <c r="BFF332" s="105"/>
      <c r="BFG332" s="105"/>
      <c r="BFH332" s="105"/>
      <c r="BFI332" s="105"/>
      <c r="BFJ332" s="105"/>
      <c r="BFK332" s="105"/>
      <c r="BFL332" s="105"/>
      <c r="BFM332" s="105"/>
      <c r="BFN332" s="105"/>
      <c r="BFO332" s="105"/>
      <c r="BFP332" s="105"/>
      <c r="BFQ332" s="105"/>
      <c r="BFR332" s="105"/>
      <c r="BFS332" s="105"/>
      <c r="BFT332" s="105"/>
      <c r="BFU332" s="105"/>
      <c r="BFV332" s="105"/>
      <c r="BFW332" s="105"/>
      <c r="BFX332" s="105"/>
      <c r="BFY332" s="105"/>
      <c r="BFZ332" s="105"/>
      <c r="BGA332" s="105"/>
      <c r="BGB332" s="105"/>
      <c r="BGC332" s="105"/>
      <c r="BGD332" s="105"/>
      <c r="BGE332" s="105"/>
      <c r="BGF332" s="105"/>
      <c r="BGG332" s="105"/>
      <c r="BGH332" s="105"/>
      <c r="BGI332" s="105"/>
      <c r="BGJ332" s="105"/>
      <c r="BGK332" s="105"/>
      <c r="BGL332" s="105"/>
      <c r="BGM332" s="105"/>
      <c r="BGN332" s="105"/>
      <c r="BGO332" s="105"/>
      <c r="BGP332" s="105"/>
      <c r="BGQ332" s="105"/>
      <c r="BGR332" s="105"/>
      <c r="BGS332" s="105"/>
      <c r="BGT332" s="105"/>
      <c r="BGU332" s="105"/>
      <c r="BGV332" s="105"/>
      <c r="BGW332" s="105"/>
      <c r="BGX332" s="105"/>
      <c r="BGY332" s="105"/>
      <c r="BGZ332" s="105"/>
      <c r="BHA332" s="105"/>
      <c r="BHB332" s="105"/>
      <c r="BHC332" s="105"/>
      <c r="BHD332" s="105"/>
      <c r="BHE332" s="105"/>
      <c r="BHF332" s="105"/>
      <c r="BHG332" s="105"/>
      <c r="BHH332" s="105"/>
      <c r="BHI332" s="105"/>
      <c r="BHJ332" s="105"/>
      <c r="BHK332" s="105"/>
      <c r="BHL332" s="105"/>
      <c r="BHM332" s="105"/>
      <c r="BHN332" s="105"/>
      <c r="BHO332" s="105"/>
      <c r="BHP332" s="105"/>
      <c r="BHQ332" s="105"/>
      <c r="BHR332" s="105"/>
      <c r="BHS332" s="105"/>
      <c r="BHT332" s="105"/>
      <c r="BHU332" s="105"/>
      <c r="BHV332" s="105"/>
      <c r="BHW332" s="105"/>
      <c r="BHX332" s="105"/>
      <c r="BHY332" s="105"/>
      <c r="BHZ332" s="105"/>
      <c r="BIA332" s="105"/>
      <c r="BIB332" s="105"/>
      <c r="BIC332" s="105"/>
      <c r="BID332" s="105"/>
      <c r="BIE332" s="105"/>
      <c r="BIF332" s="105"/>
      <c r="BIG332" s="105"/>
      <c r="BIH332" s="105"/>
      <c r="BII332" s="105"/>
      <c r="BIJ332" s="105"/>
      <c r="BIK332" s="105"/>
      <c r="BIL332" s="105"/>
      <c r="BIM332" s="105"/>
      <c r="BIN332" s="105"/>
      <c r="BIO332" s="105"/>
      <c r="BIP332" s="105"/>
      <c r="BIQ332" s="105"/>
      <c r="BIR332" s="105"/>
      <c r="BIS332" s="105"/>
      <c r="BIT332" s="105"/>
      <c r="BIU332" s="105"/>
      <c r="BIV332" s="105"/>
      <c r="BIW332" s="105"/>
      <c r="BIX332" s="105"/>
      <c r="BIY332" s="105"/>
      <c r="BIZ332" s="105"/>
      <c r="BJA332" s="105"/>
      <c r="BJB332" s="105"/>
      <c r="BJC332" s="105"/>
      <c r="BJD332" s="105"/>
      <c r="BJE332" s="105"/>
      <c r="BJF332" s="105"/>
      <c r="BJG332" s="105"/>
      <c r="BJH332" s="105"/>
      <c r="BJI332" s="105"/>
      <c r="BJJ332" s="105"/>
      <c r="BJK332" s="105"/>
      <c r="BJL332" s="105"/>
      <c r="BJM332" s="105"/>
      <c r="BJN332" s="105"/>
      <c r="BJO332" s="105"/>
      <c r="BJP332" s="105"/>
      <c r="BJQ332" s="105"/>
      <c r="BJR332" s="105"/>
      <c r="BJS332" s="105"/>
      <c r="BJT332" s="105"/>
      <c r="BJU332" s="105"/>
      <c r="BJV332" s="105"/>
      <c r="BJW332" s="105"/>
      <c r="BJX332" s="105"/>
      <c r="BJY332" s="105"/>
      <c r="BJZ332" s="105"/>
      <c r="BKA332" s="105"/>
      <c r="BKB332" s="105"/>
      <c r="BKC332" s="105"/>
      <c r="BKD332" s="105"/>
      <c r="BKE332" s="105"/>
      <c r="BKF332" s="105"/>
      <c r="BKG332" s="105"/>
      <c r="BKH332" s="105"/>
      <c r="BKI332" s="105"/>
      <c r="BKJ332" s="105"/>
      <c r="BKK332" s="105"/>
      <c r="BKL332" s="105"/>
      <c r="BKM332" s="105"/>
      <c r="BKN332" s="105"/>
      <c r="BKO332" s="105"/>
      <c r="BKP332" s="105"/>
      <c r="BKQ332" s="105"/>
      <c r="BKR332" s="105"/>
      <c r="BKS332" s="105"/>
      <c r="BKT332" s="105"/>
      <c r="BKU332" s="105"/>
      <c r="BKV332" s="105"/>
      <c r="BKW332" s="105"/>
      <c r="BKX332" s="105"/>
      <c r="BKY332" s="105"/>
      <c r="BKZ332" s="105"/>
      <c r="BLA332" s="105"/>
      <c r="BLB332" s="105"/>
      <c r="BLC332" s="105"/>
      <c r="BLD332" s="105"/>
      <c r="BLE332" s="105"/>
      <c r="BLF332" s="105"/>
      <c r="BLG332" s="105"/>
      <c r="BLH332" s="105"/>
      <c r="BLI332" s="105"/>
      <c r="BLJ332" s="105"/>
      <c r="BLK332" s="105"/>
      <c r="BLL332" s="105"/>
      <c r="BLM332" s="105"/>
      <c r="BLN332" s="105"/>
      <c r="BLO332" s="105"/>
      <c r="BLP332" s="105"/>
      <c r="BLQ332" s="105"/>
      <c r="BLR332" s="105"/>
      <c r="BLS332" s="105"/>
      <c r="BLT332" s="105"/>
      <c r="BLU332" s="105"/>
      <c r="BLV332" s="105"/>
      <c r="BLW332" s="105"/>
      <c r="BLX332" s="105"/>
      <c r="BLY332" s="105"/>
      <c r="BLZ332" s="105"/>
      <c r="BMA332" s="105"/>
      <c r="BMB332" s="105"/>
      <c r="BMC332" s="105"/>
      <c r="BMD332" s="105"/>
      <c r="BME332" s="105"/>
      <c r="BMF332" s="105"/>
      <c r="BMG332" s="105"/>
      <c r="BMH332" s="105"/>
      <c r="BMI332" s="105"/>
      <c r="BMJ332" s="105"/>
      <c r="BMK332" s="105"/>
      <c r="BML332" s="105"/>
      <c r="BMM332" s="105"/>
      <c r="BMN332" s="105"/>
      <c r="BMO332" s="105"/>
      <c r="BMP332" s="105"/>
      <c r="BMQ332" s="105"/>
      <c r="BMR332" s="105"/>
      <c r="BMS332" s="105"/>
      <c r="BMT332" s="105"/>
      <c r="BMU332" s="105"/>
      <c r="BMV332" s="105"/>
      <c r="BMW332" s="105"/>
      <c r="BMX332" s="105"/>
      <c r="BMY332" s="105"/>
      <c r="BMZ332" s="105"/>
      <c r="BNA332" s="105"/>
      <c r="BNB332" s="105"/>
      <c r="BNC332" s="105"/>
      <c r="BND332" s="105"/>
      <c r="BNE332" s="105"/>
      <c r="BNF332" s="105"/>
      <c r="BNG332" s="105"/>
      <c r="BNH332" s="105"/>
      <c r="BNI332" s="105"/>
      <c r="BNJ332" s="105"/>
      <c r="BNK332" s="105"/>
      <c r="BNL332" s="105"/>
      <c r="BNM332" s="105"/>
      <c r="BNN332" s="105"/>
      <c r="BNO332" s="105"/>
      <c r="BNP332" s="105"/>
      <c r="BNQ332" s="105"/>
      <c r="BNR332" s="105"/>
      <c r="BNS332" s="105"/>
      <c r="BNT332" s="105"/>
      <c r="BNU332" s="105"/>
      <c r="BNV332" s="105"/>
      <c r="BNW332" s="105"/>
      <c r="BNX332" s="105"/>
      <c r="BNY332" s="105"/>
      <c r="BNZ332" s="105"/>
      <c r="BOA332" s="105"/>
      <c r="BOB332" s="105"/>
      <c r="BOC332" s="105"/>
      <c r="BOD332" s="105"/>
      <c r="BOE332" s="105"/>
      <c r="BOF332" s="105"/>
      <c r="BOG332" s="105"/>
      <c r="BOH332" s="105"/>
      <c r="BOI332" s="105"/>
      <c r="BOJ332" s="105"/>
      <c r="BOK332" s="105"/>
      <c r="BOL332" s="105"/>
      <c r="BOM332" s="105"/>
      <c r="BON332" s="105"/>
      <c r="BOO332" s="105"/>
      <c r="BOP332" s="105"/>
      <c r="BOQ332" s="105"/>
      <c r="BOR332" s="105"/>
      <c r="BOS332" s="105"/>
      <c r="BOT332" s="105"/>
      <c r="BOU332" s="105"/>
      <c r="BOV332" s="105"/>
      <c r="BOW332" s="105"/>
      <c r="BOX332" s="105"/>
      <c r="BOY332" s="105"/>
      <c r="BOZ332" s="105"/>
      <c r="BPA332" s="105"/>
      <c r="BPB332" s="105"/>
      <c r="BPC332" s="105"/>
      <c r="BPD332" s="105"/>
      <c r="BPE332" s="105"/>
      <c r="BPF332" s="105"/>
      <c r="BPG332" s="105"/>
      <c r="BPH332" s="105"/>
      <c r="BPI332" s="105"/>
      <c r="BPJ332" s="105"/>
      <c r="BPK332" s="105"/>
      <c r="BPL332" s="105"/>
      <c r="BPM332" s="105"/>
      <c r="BPN332" s="105"/>
      <c r="BPO332" s="105"/>
      <c r="BPP332" s="105"/>
      <c r="BPQ332" s="105"/>
      <c r="BPR332" s="105"/>
      <c r="BPS332" s="105"/>
      <c r="BPT332" s="105"/>
      <c r="BPU332" s="105"/>
      <c r="BPV332" s="105"/>
      <c r="BPW332" s="105"/>
      <c r="BPX332" s="105"/>
      <c r="BPY332" s="105"/>
      <c r="BPZ332" s="105"/>
      <c r="BQA332" s="105"/>
      <c r="BQB332" s="105"/>
      <c r="BQC332" s="105"/>
      <c r="BQD332" s="105"/>
      <c r="BQE332" s="105"/>
      <c r="BQF332" s="105"/>
      <c r="BQG332" s="105"/>
      <c r="BQH332" s="105"/>
      <c r="BQI332" s="105"/>
      <c r="BQJ332" s="105"/>
      <c r="BQK332" s="105"/>
      <c r="BQL332" s="105"/>
      <c r="BQM332" s="105"/>
      <c r="BQN332" s="105"/>
      <c r="BQO332" s="105"/>
      <c r="BQP332" s="105"/>
      <c r="BQQ332" s="105"/>
      <c r="BQR332" s="105"/>
      <c r="BQS332" s="105"/>
      <c r="BQT332" s="105"/>
      <c r="BQU332" s="105"/>
      <c r="BQV332" s="105"/>
      <c r="BQW332" s="105"/>
      <c r="BQX332" s="105"/>
      <c r="BQY332" s="105"/>
      <c r="BQZ332" s="105"/>
      <c r="BRA332" s="105"/>
      <c r="BRB332" s="105"/>
      <c r="BRC332" s="105"/>
      <c r="BRD332" s="105"/>
      <c r="BRE332" s="105"/>
      <c r="BRF332" s="105"/>
      <c r="BRG332" s="105"/>
      <c r="BRH332" s="105"/>
      <c r="BRI332" s="105"/>
      <c r="BRJ332" s="105"/>
      <c r="BRK332" s="105"/>
      <c r="BRL332" s="105"/>
      <c r="BRM332" s="105"/>
      <c r="BRN332" s="105"/>
      <c r="BRO332" s="105"/>
      <c r="BRP332" s="105"/>
      <c r="BRQ332" s="105"/>
      <c r="BRR332" s="105"/>
      <c r="BRS332" s="105"/>
      <c r="BRT332" s="105"/>
      <c r="BRU332" s="105"/>
      <c r="BRV332" s="105"/>
      <c r="BRW332" s="105"/>
      <c r="BRX332" s="105"/>
      <c r="BRY332" s="105"/>
      <c r="BRZ332" s="105"/>
      <c r="BSA332" s="105"/>
      <c r="BSB332" s="105"/>
      <c r="BSC332" s="105"/>
      <c r="BSD332" s="105"/>
      <c r="BSE332" s="105"/>
      <c r="BSF332" s="105"/>
      <c r="BSG332" s="105"/>
      <c r="BSH332" s="105"/>
      <c r="BSI332" s="105"/>
      <c r="BSJ332" s="105"/>
      <c r="BSK332" s="105"/>
      <c r="BSL332" s="105"/>
      <c r="BSM332" s="105"/>
      <c r="BSN332" s="105"/>
      <c r="BSO332" s="105"/>
      <c r="BSP332" s="105"/>
      <c r="BSQ332" s="105"/>
      <c r="BSR332" s="105"/>
      <c r="BSS332" s="105"/>
      <c r="BST332" s="105"/>
      <c r="BSU332" s="105"/>
      <c r="BSV332" s="105"/>
      <c r="BSW332" s="105"/>
      <c r="BSX332" s="105"/>
      <c r="BSY332" s="105"/>
      <c r="BSZ332" s="105"/>
      <c r="BTA332" s="105"/>
      <c r="BTB332" s="105"/>
      <c r="BTC332" s="105"/>
      <c r="BTD332" s="105"/>
      <c r="BTE332" s="105"/>
      <c r="BTF332" s="105"/>
      <c r="BTG332" s="105"/>
      <c r="BTH332" s="105"/>
      <c r="BTI332" s="105"/>
      <c r="BTJ332" s="105"/>
      <c r="BTK332" s="105"/>
      <c r="BTL332" s="105"/>
      <c r="BTM332" s="105"/>
      <c r="BTN332" s="105"/>
      <c r="BTO332" s="105"/>
      <c r="BTP332" s="105"/>
      <c r="BTQ332" s="105"/>
      <c r="BTR332" s="105"/>
      <c r="BTS332" s="105"/>
      <c r="BTT332" s="105"/>
      <c r="BTU332" s="105"/>
      <c r="BTV332" s="105"/>
      <c r="BTW332" s="105"/>
      <c r="BTX332" s="105"/>
      <c r="BTY332" s="105"/>
      <c r="BTZ332" s="105"/>
      <c r="BUA332" s="105"/>
      <c r="BUB332" s="105"/>
      <c r="BUC332" s="105"/>
      <c r="BUD332" s="105"/>
      <c r="BUE332" s="105"/>
      <c r="BUF332" s="105"/>
      <c r="BUG332" s="105"/>
      <c r="BUH332" s="105"/>
      <c r="BUI332" s="105"/>
      <c r="BUJ332" s="105"/>
      <c r="BUK332" s="105"/>
      <c r="BUL332" s="105"/>
      <c r="BUM332" s="105"/>
      <c r="BUN332" s="105"/>
      <c r="BUO332" s="105"/>
      <c r="BUP332" s="105"/>
      <c r="BUQ332" s="105"/>
      <c r="BUR332" s="105"/>
      <c r="BUS332" s="105"/>
      <c r="BUT332" s="105"/>
      <c r="BUU332" s="105"/>
      <c r="BUV332" s="105"/>
      <c r="BUW332" s="105"/>
      <c r="BUX332" s="105"/>
      <c r="BUY332" s="105"/>
      <c r="BUZ332" s="105"/>
      <c r="BVA332" s="105"/>
      <c r="BVB332" s="105"/>
      <c r="BVC332" s="105"/>
      <c r="BVD332" s="105"/>
      <c r="BVE332" s="105"/>
      <c r="BVF332" s="105"/>
      <c r="BVG332" s="105"/>
      <c r="BVH332" s="105"/>
      <c r="BVI332" s="105"/>
      <c r="BVJ332" s="105"/>
      <c r="BVK332" s="105"/>
      <c r="BVL332" s="105"/>
      <c r="BVM332" s="105"/>
      <c r="BVN332" s="105"/>
      <c r="BVO332" s="105"/>
      <c r="BVP332" s="105"/>
      <c r="BVQ332" s="105"/>
      <c r="BVR332" s="105"/>
      <c r="BVS332" s="105"/>
      <c r="BVT332" s="105"/>
      <c r="BVU332" s="105"/>
      <c r="BVV332" s="105"/>
      <c r="BVW332" s="105"/>
      <c r="BVX332" s="105"/>
      <c r="BVY332" s="105"/>
      <c r="BVZ332" s="105"/>
      <c r="BWA332" s="105"/>
      <c r="BWB332" s="105"/>
      <c r="BWC332" s="105"/>
      <c r="BWD332" s="105"/>
      <c r="BWE332" s="105"/>
      <c r="BWF332" s="105"/>
      <c r="BWG332" s="105"/>
      <c r="BWH332" s="105"/>
      <c r="BWI332" s="105"/>
      <c r="BWJ332" s="105"/>
      <c r="BWK332" s="105"/>
      <c r="BWL332" s="105"/>
      <c r="BWM332" s="105"/>
      <c r="BWN332" s="105"/>
      <c r="BWO332" s="105"/>
      <c r="BWP332" s="105"/>
      <c r="BWQ332" s="105"/>
      <c r="BWR332" s="105"/>
      <c r="BWS332" s="105"/>
      <c r="BWT332" s="105"/>
      <c r="BWU332" s="105"/>
      <c r="BWV332" s="105"/>
      <c r="BWW332" s="105"/>
      <c r="BWX332" s="105"/>
      <c r="BWY332" s="105"/>
      <c r="BWZ332" s="105"/>
      <c r="BXA332" s="105"/>
      <c r="BXB332" s="105"/>
      <c r="BXC332" s="105"/>
      <c r="BXD332" s="105"/>
      <c r="BXE332" s="105"/>
      <c r="BXF332" s="105"/>
      <c r="BXG332" s="105"/>
      <c r="BXH332" s="105"/>
      <c r="BXI332" s="105"/>
      <c r="BXJ332" s="105"/>
      <c r="BXK332" s="105"/>
      <c r="BXL332" s="105"/>
      <c r="BXM332" s="105"/>
      <c r="BXN332" s="105"/>
      <c r="BXO332" s="105"/>
      <c r="BXP332" s="105"/>
      <c r="BXQ332" s="105"/>
      <c r="BXR332" s="105"/>
      <c r="BXS332" s="105"/>
      <c r="BXT332" s="105"/>
      <c r="BXU332" s="105"/>
      <c r="BXV332" s="105"/>
      <c r="BXW332" s="105"/>
      <c r="BXX332" s="105"/>
      <c r="BXY332" s="105"/>
      <c r="BXZ332" s="105"/>
      <c r="BYA332" s="105"/>
      <c r="BYB332" s="105"/>
      <c r="BYC332" s="105"/>
      <c r="BYD332" s="105"/>
      <c r="BYE332" s="105"/>
      <c r="BYF332" s="105"/>
      <c r="BYG332" s="105"/>
      <c r="BYH332" s="105"/>
      <c r="BYI332" s="105"/>
      <c r="BYJ332" s="105"/>
      <c r="BYK332" s="105"/>
      <c r="BYL332" s="105"/>
      <c r="BYM332" s="105"/>
      <c r="BYN332" s="105"/>
      <c r="BYO332" s="105"/>
      <c r="BYP332" s="105"/>
      <c r="BYQ332" s="105"/>
      <c r="BYR332" s="105"/>
      <c r="BYS332" s="105"/>
      <c r="BYT332" s="105"/>
      <c r="BYU332" s="105"/>
      <c r="BYV332" s="105"/>
      <c r="BYW332" s="105"/>
      <c r="BYX332" s="105"/>
      <c r="BYY332" s="105"/>
      <c r="BYZ332" s="105"/>
      <c r="BZA332" s="105"/>
      <c r="BZB332" s="105"/>
      <c r="BZC332" s="105"/>
      <c r="BZD332" s="105"/>
      <c r="BZE332" s="105"/>
      <c r="BZF332" s="105"/>
      <c r="BZG332" s="105"/>
      <c r="BZH332" s="105"/>
      <c r="BZI332" s="105"/>
      <c r="BZJ332" s="105"/>
      <c r="BZK332" s="105"/>
      <c r="BZL332" s="105"/>
      <c r="BZM332" s="105"/>
      <c r="BZN332" s="105"/>
      <c r="BZO332" s="105"/>
      <c r="BZP332" s="105"/>
      <c r="BZQ332" s="105"/>
      <c r="BZR332" s="105"/>
      <c r="BZS332" s="105"/>
      <c r="BZT332" s="105"/>
      <c r="BZU332" s="105"/>
      <c r="BZV332" s="105"/>
      <c r="BZW332" s="105"/>
      <c r="BZX332" s="105"/>
      <c r="BZY332" s="105"/>
      <c r="BZZ332" s="105"/>
      <c r="CAA332" s="105"/>
      <c r="CAB332" s="105"/>
      <c r="CAC332" s="105"/>
      <c r="CAD332" s="105"/>
      <c r="CAE332" s="105"/>
      <c r="CAF332" s="105"/>
      <c r="CAG332" s="105"/>
      <c r="CAH332" s="105"/>
      <c r="CAI332" s="105"/>
      <c r="CAJ332" s="105"/>
      <c r="CAK332" s="105"/>
      <c r="CAL332" s="105"/>
      <c r="CAM332" s="105"/>
      <c r="CAN332" s="105"/>
      <c r="CAO332" s="105"/>
      <c r="CAP332" s="105"/>
      <c r="CAQ332" s="105"/>
      <c r="CAR332" s="105"/>
      <c r="CAS332" s="105"/>
      <c r="CAT332" s="105"/>
      <c r="CAU332" s="105"/>
      <c r="CAV332" s="105"/>
      <c r="CAW332" s="105"/>
      <c r="CAX332" s="105"/>
      <c r="CAY332" s="105"/>
      <c r="CAZ332" s="105"/>
      <c r="CBA332" s="105"/>
      <c r="CBB332" s="105"/>
      <c r="CBC332" s="105"/>
      <c r="CBD332" s="105"/>
      <c r="CBE332" s="105"/>
      <c r="CBF332" s="105"/>
      <c r="CBG332" s="105"/>
      <c r="CBH332" s="105"/>
      <c r="CBI332" s="105"/>
      <c r="CBJ332" s="105"/>
      <c r="CBK332" s="105"/>
      <c r="CBL332" s="105"/>
      <c r="CBM332" s="105"/>
      <c r="CBN332" s="105"/>
      <c r="CBO332" s="105"/>
      <c r="CBP332" s="105"/>
      <c r="CBQ332" s="105"/>
      <c r="CBR332" s="105"/>
      <c r="CBS332" s="105"/>
      <c r="CBT332" s="105"/>
      <c r="CBU332" s="105"/>
      <c r="CBV332" s="105"/>
      <c r="CBW332" s="105"/>
      <c r="CBX332" s="105"/>
      <c r="CBY332" s="105"/>
      <c r="CBZ332" s="105"/>
      <c r="CCA332" s="105"/>
      <c r="CCB332" s="105"/>
      <c r="CCC332" s="105"/>
      <c r="CCD332" s="105"/>
      <c r="CCE332" s="105"/>
      <c r="CCF332" s="105"/>
      <c r="CCG332" s="105"/>
      <c r="CCH332" s="105"/>
      <c r="CCI332" s="105"/>
      <c r="CCJ332" s="105"/>
      <c r="CCK332" s="105"/>
      <c r="CCL332" s="105"/>
      <c r="CCM332" s="105"/>
      <c r="CCN332" s="105"/>
      <c r="CCO332" s="105"/>
      <c r="CCP332" s="105"/>
      <c r="CCQ332" s="105"/>
      <c r="CCR332" s="105"/>
      <c r="CCS332" s="105"/>
      <c r="CCT332" s="105"/>
      <c r="CCU332" s="105"/>
      <c r="CCV332" s="105"/>
      <c r="CCW332" s="105"/>
      <c r="CCX332" s="105"/>
      <c r="CCY332" s="105"/>
      <c r="CCZ332" s="105"/>
      <c r="CDA332" s="105"/>
      <c r="CDB332" s="105"/>
      <c r="CDC332" s="105"/>
      <c r="CDD332" s="105"/>
      <c r="CDE332" s="105"/>
      <c r="CDF332" s="105"/>
      <c r="CDG332" s="105"/>
      <c r="CDH332" s="105"/>
      <c r="CDI332" s="105"/>
      <c r="CDJ332" s="105"/>
      <c r="CDK332" s="105"/>
      <c r="CDL332" s="105"/>
      <c r="CDM332" s="105"/>
      <c r="CDN332" s="105"/>
      <c r="CDO332" s="105"/>
      <c r="CDP332" s="105"/>
      <c r="CDQ332" s="105"/>
      <c r="CDR332" s="105"/>
      <c r="CDS332" s="105"/>
      <c r="CDT332" s="105"/>
      <c r="CDU332" s="105"/>
      <c r="CDV332" s="105"/>
      <c r="CDW332" s="105"/>
      <c r="CDX332" s="105"/>
      <c r="CDY332" s="105"/>
      <c r="CDZ332" s="105"/>
      <c r="CEA332" s="105"/>
      <c r="CEB332" s="105"/>
      <c r="CEC332" s="105"/>
      <c r="CED332" s="105"/>
      <c r="CEE332" s="105"/>
      <c r="CEF332" s="105"/>
      <c r="CEG332" s="105"/>
      <c r="CEH332" s="105"/>
      <c r="CEI332" s="105"/>
      <c r="CEJ332" s="105"/>
      <c r="CEK332" s="105"/>
      <c r="CEL332" s="105"/>
      <c r="CEM332" s="105"/>
      <c r="CEN332" s="105"/>
      <c r="CEO332" s="105"/>
      <c r="CEP332" s="105"/>
      <c r="CEQ332" s="105"/>
      <c r="CER332" s="105"/>
      <c r="CES332" s="105"/>
      <c r="CET332" s="105"/>
      <c r="CEU332" s="105"/>
      <c r="CEV332" s="105"/>
      <c r="CEW332" s="105"/>
      <c r="CEX332" s="105"/>
      <c r="CEY332" s="105"/>
      <c r="CEZ332" s="105"/>
      <c r="CFA332" s="105"/>
      <c r="CFB332" s="105"/>
      <c r="CFC332" s="105"/>
      <c r="CFD332" s="105"/>
      <c r="CFE332" s="105"/>
      <c r="CFF332" s="105"/>
      <c r="CFG332" s="105"/>
      <c r="CFH332" s="105"/>
      <c r="CFI332" s="105"/>
      <c r="CFJ332" s="105"/>
      <c r="CFK332" s="105"/>
      <c r="CFL332" s="105"/>
      <c r="CFM332" s="105"/>
      <c r="CFN332" s="105"/>
      <c r="CFO332" s="105"/>
      <c r="CFP332" s="105"/>
      <c r="CFQ332" s="105"/>
      <c r="CFR332" s="105"/>
      <c r="CFS332" s="105"/>
      <c r="CFT332" s="105"/>
      <c r="CFU332" s="105"/>
      <c r="CFV332" s="105"/>
      <c r="CFW332" s="105"/>
      <c r="CFX332" s="105"/>
      <c r="CFY332" s="105"/>
      <c r="CFZ332" s="105"/>
      <c r="CGA332" s="105"/>
      <c r="CGB332" s="105"/>
      <c r="CGC332" s="105"/>
      <c r="CGD332" s="105"/>
      <c r="CGE332" s="105"/>
      <c r="CGF332" s="105"/>
      <c r="CGG332" s="105"/>
      <c r="CGH332" s="105"/>
      <c r="CGI332" s="105"/>
      <c r="CGJ332" s="105"/>
      <c r="CGK332" s="105"/>
      <c r="CGL332" s="105"/>
      <c r="CGM332" s="105"/>
      <c r="CGN332" s="105"/>
      <c r="CGO332" s="105"/>
      <c r="CGP332" s="105"/>
      <c r="CGQ332" s="105"/>
      <c r="CGR332" s="105"/>
      <c r="CGS332" s="105"/>
      <c r="CGT332" s="105"/>
      <c r="CGU332" s="105"/>
      <c r="CGV332" s="105"/>
      <c r="CGW332" s="105"/>
      <c r="CGX332" s="105"/>
      <c r="CGY332" s="105"/>
      <c r="CGZ332" s="105"/>
      <c r="CHA332" s="105"/>
      <c r="CHB332" s="105"/>
      <c r="CHC332" s="105"/>
      <c r="CHD332" s="105"/>
      <c r="CHE332" s="105"/>
      <c r="CHF332" s="105"/>
      <c r="CHG332" s="105"/>
      <c r="CHH332" s="105"/>
      <c r="CHI332" s="105"/>
      <c r="CHJ332" s="105"/>
      <c r="CHK332" s="105"/>
      <c r="CHL332" s="105"/>
      <c r="CHM332" s="105"/>
      <c r="CHN332" s="105"/>
      <c r="CHO332" s="105"/>
      <c r="CHP332" s="105"/>
      <c r="CHQ332" s="105"/>
      <c r="CHR332" s="105"/>
      <c r="CHS332" s="105"/>
      <c r="CHT332" s="105"/>
      <c r="CHU332" s="105"/>
      <c r="CHV332" s="105"/>
      <c r="CHW332" s="105"/>
      <c r="CHX332" s="105"/>
      <c r="CHY332" s="105"/>
      <c r="CHZ332" s="105"/>
      <c r="CIA332" s="105"/>
      <c r="CIB332" s="105"/>
      <c r="CIC332" s="105"/>
      <c r="CID332" s="105"/>
      <c r="CIE332" s="105"/>
      <c r="CIF332" s="105"/>
      <c r="CIG332" s="105"/>
      <c r="CIH332" s="105"/>
      <c r="CII332" s="105"/>
      <c r="CIJ332" s="105"/>
      <c r="CIK332" s="105"/>
      <c r="CIL332" s="105"/>
      <c r="CIM332" s="105"/>
      <c r="CIN332" s="105"/>
      <c r="CIO332" s="105"/>
      <c r="CIP332" s="105"/>
      <c r="CIQ332" s="105"/>
      <c r="CIR332" s="105"/>
      <c r="CIS332" s="105"/>
      <c r="CIT332" s="105"/>
      <c r="CIU332" s="105"/>
      <c r="CIV332" s="105"/>
      <c r="CIW332" s="105"/>
      <c r="CIX332" s="105"/>
      <c r="CIY332" s="105"/>
      <c r="CIZ332" s="105"/>
      <c r="CJA332" s="105"/>
      <c r="CJB332" s="105"/>
      <c r="CJC332" s="105"/>
      <c r="CJD332" s="105"/>
      <c r="CJE332" s="105"/>
      <c r="CJF332" s="105"/>
      <c r="CJG332" s="105"/>
      <c r="CJH332" s="105"/>
      <c r="CJI332" s="105"/>
      <c r="CJJ332" s="105"/>
      <c r="CJK332" s="105"/>
      <c r="CJL332" s="105"/>
      <c r="CJM332" s="105"/>
      <c r="CJN332" s="105"/>
      <c r="CJO332" s="105"/>
      <c r="CJP332" s="105"/>
      <c r="CJQ332" s="105"/>
      <c r="CJR332" s="105"/>
      <c r="CJS332" s="105"/>
      <c r="CJT332" s="105"/>
      <c r="CJU332" s="105"/>
      <c r="CJV332" s="105"/>
      <c r="CJW332" s="105"/>
      <c r="CJX332" s="105"/>
      <c r="CJY332" s="105"/>
      <c r="CJZ332" s="105"/>
      <c r="CKA332" s="105"/>
      <c r="CKB332" s="105"/>
      <c r="CKC332" s="105"/>
      <c r="CKD332" s="105"/>
      <c r="CKE332" s="105"/>
      <c r="CKF332" s="105"/>
      <c r="CKG332" s="105"/>
      <c r="CKH332" s="105"/>
      <c r="CKI332" s="105"/>
      <c r="CKJ332" s="105"/>
      <c r="CKK332" s="105"/>
      <c r="CKL332" s="105"/>
      <c r="CKM332" s="105"/>
      <c r="CKN332" s="105"/>
      <c r="CKO332" s="105"/>
      <c r="CKP332" s="105"/>
      <c r="CKQ332" s="105"/>
      <c r="CKR332" s="105"/>
      <c r="CKS332" s="105"/>
      <c r="CKT332" s="105"/>
      <c r="CKU332" s="105"/>
      <c r="CKV332" s="105"/>
      <c r="CKW332" s="105"/>
      <c r="CKX332" s="105"/>
      <c r="CKY332" s="105"/>
      <c r="CKZ332" s="105"/>
      <c r="CLA332" s="105"/>
      <c r="CLB332" s="105"/>
      <c r="CLC332" s="105"/>
      <c r="CLD332" s="105"/>
      <c r="CLE332" s="105"/>
      <c r="CLF332" s="105"/>
      <c r="CLG332" s="105"/>
      <c r="CLH332" s="105"/>
      <c r="CLI332" s="105"/>
      <c r="CLJ332" s="105"/>
      <c r="CLK332" s="105"/>
      <c r="CLL332" s="105"/>
      <c r="CLM332" s="105"/>
      <c r="CLN332" s="105"/>
      <c r="CLO332" s="105"/>
      <c r="CLP332" s="105"/>
      <c r="CLQ332" s="105"/>
      <c r="CLR332" s="105"/>
      <c r="CLS332" s="105"/>
      <c r="CLT332" s="105"/>
      <c r="CLU332" s="105"/>
      <c r="CLV332" s="105"/>
      <c r="CLW332" s="105"/>
      <c r="CLX332" s="105"/>
      <c r="CLY332" s="105"/>
      <c r="CLZ332" s="105"/>
      <c r="CMA332" s="105"/>
      <c r="CMB332" s="105"/>
      <c r="CMC332" s="105"/>
      <c r="CMD332" s="105"/>
      <c r="CME332" s="105"/>
      <c r="CMF332" s="105"/>
      <c r="CMG332" s="105"/>
      <c r="CMH332" s="105"/>
      <c r="CMI332" s="105"/>
      <c r="CMJ332" s="105"/>
      <c r="CMK332" s="105"/>
      <c r="CML332" s="105"/>
      <c r="CMM332" s="105"/>
      <c r="CMN332" s="105"/>
      <c r="CMO332" s="105"/>
      <c r="CMP332" s="105"/>
      <c r="CMQ332" s="105"/>
      <c r="CMR332" s="105"/>
      <c r="CMS332" s="105"/>
      <c r="CMT332" s="105"/>
      <c r="CMU332" s="105"/>
      <c r="CMV332" s="105"/>
      <c r="CMW332" s="105"/>
      <c r="CMX332" s="105"/>
      <c r="CMY332" s="105"/>
      <c r="CMZ332" s="105"/>
      <c r="CNA332" s="105"/>
      <c r="CNB332" s="105"/>
      <c r="CNC332" s="105"/>
      <c r="CND332" s="105"/>
      <c r="CNE332" s="105"/>
      <c r="CNF332" s="105"/>
      <c r="CNG332" s="105"/>
      <c r="CNH332" s="105"/>
      <c r="CNI332" s="105"/>
      <c r="CNJ332" s="105"/>
      <c r="CNK332" s="105"/>
      <c r="CNL332" s="105"/>
      <c r="CNM332" s="105"/>
      <c r="CNN332" s="105"/>
      <c r="CNO332" s="105"/>
      <c r="CNP332" s="105"/>
      <c r="CNQ332" s="105"/>
      <c r="CNR332" s="105"/>
      <c r="CNS332" s="105"/>
      <c r="CNT332" s="105"/>
      <c r="CNU332" s="105"/>
      <c r="CNV332" s="105"/>
      <c r="CNW332" s="105"/>
      <c r="CNX332" s="105"/>
      <c r="CNY332" s="105"/>
      <c r="CNZ332" s="105"/>
      <c r="COA332" s="105"/>
      <c r="COB332" s="105"/>
      <c r="COC332" s="105"/>
      <c r="COD332" s="105"/>
      <c r="COE332" s="105"/>
      <c r="COF332" s="105"/>
      <c r="COG332" s="105"/>
      <c r="COH332" s="105"/>
      <c r="COI332" s="105"/>
      <c r="COJ332" s="105"/>
      <c r="COK332" s="105"/>
      <c r="COL332" s="105"/>
      <c r="COM332" s="105"/>
      <c r="CON332" s="105"/>
      <c r="COO332" s="105"/>
      <c r="COP332" s="105"/>
      <c r="COQ332" s="105"/>
      <c r="COR332" s="105"/>
      <c r="COS332" s="105"/>
      <c r="COT332" s="105"/>
      <c r="COU332" s="105"/>
      <c r="COV332" s="105"/>
      <c r="COW332" s="105"/>
      <c r="COX332" s="105"/>
      <c r="COY332" s="105"/>
      <c r="COZ332" s="105"/>
      <c r="CPA332" s="105"/>
      <c r="CPB332" s="105"/>
      <c r="CPC332" s="105"/>
      <c r="CPD332" s="105"/>
      <c r="CPE332" s="105"/>
      <c r="CPF332" s="105"/>
      <c r="CPG332" s="105"/>
      <c r="CPH332" s="105"/>
      <c r="CPI332" s="105"/>
      <c r="CPJ332" s="105"/>
      <c r="CPK332" s="105"/>
      <c r="CPL332" s="105"/>
      <c r="CPM332" s="105"/>
      <c r="CPN332" s="105"/>
      <c r="CPO332" s="105"/>
      <c r="CPP332" s="105"/>
      <c r="CPQ332" s="105"/>
      <c r="CPR332" s="105"/>
      <c r="CPS332" s="105"/>
      <c r="CPT332" s="105"/>
      <c r="CPU332" s="105"/>
      <c r="CPV332" s="105"/>
      <c r="CPW332" s="105"/>
      <c r="CPX332" s="105"/>
      <c r="CPY332" s="105"/>
      <c r="CPZ332" s="105"/>
      <c r="CQA332" s="105"/>
      <c r="CQB332" s="105"/>
      <c r="CQC332" s="105"/>
      <c r="CQD332" s="105"/>
      <c r="CQE332" s="105"/>
      <c r="CQF332" s="105"/>
      <c r="CQG332" s="105"/>
      <c r="CQH332" s="105"/>
      <c r="CQI332" s="105"/>
      <c r="CQJ332" s="105"/>
      <c r="CQK332" s="105"/>
      <c r="CQL332" s="105"/>
      <c r="CQM332" s="105"/>
      <c r="CQN332" s="105"/>
      <c r="CQO332" s="105"/>
      <c r="CQP332" s="105"/>
      <c r="CQQ332" s="105"/>
      <c r="CQR332" s="105"/>
      <c r="CQS332" s="105"/>
      <c r="CQT332" s="105"/>
      <c r="CQU332" s="105"/>
      <c r="CQV332" s="105"/>
      <c r="CQW332" s="105"/>
      <c r="CQX332" s="105"/>
      <c r="CQY332" s="105"/>
      <c r="CQZ332" s="105"/>
      <c r="CRA332" s="105"/>
      <c r="CRB332" s="105"/>
      <c r="CRC332" s="105"/>
      <c r="CRD332" s="105"/>
      <c r="CRE332" s="105"/>
      <c r="CRF332" s="105"/>
      <c r="CRG332" s="105"/>
      <c r="CRH332" s="105"/>
      <c r="CRI332" s="105"/>
      <c r="CRJ332" s="105"/>
      <c r="CRK332" s="105"/>
      <c r="CRL332" s="105"/>
      <c r="CRM332" s="105"/>
      <c r="CRN332" s="105"/>
      <c r="CRO332" s="105"/>
      <c r="CRP332" s="105"/>
      <c r="CRQ332" s="105"/>
      <c r="CRR332" s="105"/>
      <c r="CRS332" s="105"/>
      <c r="CRT332" s="105"/>
      <c r="CRU332" s="105"/>
      <c r="CRV332" s="105"/>
      <c r="CRW332" s="105"/>
      <c r="CRX332" s="105"/>
      <c r="CRY332" s="105"/>
      <c r="CRZ332" s="105"/>
      <c r="CSA332" s="105"/>
      <c r="CSB332" s="105"/>
      <c r="CSC332" s="105"/>
      <c r="CSD332" s="105"/>
      <c r="CSE332" s="105"/>
      <c r="CSF332" s="105"/>
      <c r="CSG332" s="105"/>
      <c r="CSH332" s="105"/>
      <c r="CSI332" s="105"/>
      <c r="CSJ332" s="105"/>
      <c r="CSK332" s="105"/>
      <c r="CSL332" s="105"/>
      <c r="CSM332" s="105"/>
      <c r="CSN332" s="105"/>
      <c r="CSO332" s="105"/>
      <c r="CSP332" s="105"/>
      <c r="CSQ332" s="105"/>
      <c r="CSR332" s="105"/>
      <c r="CSS332" s="105"/>
      <c r="CST332" s="105"/>
      <c r="CSU332" s="105"/>
      <c r="CSV332" s="105"/>
      <c r="CSW332" s="105"/>
      <c r="CSX332" s="105"/>
      <c r="CSY332" s="105"/>
      <c r="CSZ332" s="105"/>
      <c r="CTA332" s="105"/>
      <c r="CTB332" s="105"/>
      <c r="CTC332" s="105"/>
      <c r="CTD332" s="105"/>
      <c r="CTE332" s="105"/>
      <c r="CTF332" s="105"/>
      <c r="CTG332" s="105"/>
      <c r="CTH332" s="105"/>
      <c r="CTI332" s="105"/>
      <c r="CTJ332" s="105"/>
      <c r="CTK332" s="105"/>
      <c r="CTL332" s="105"/>
      <c r="CTM332" s="105"/>
      <c r="CTN332" s="105"/>
      <c r="CTO332" s="105"/>
      <c r="CTP332" s="105"/>
      <c r="CTQ332" s="105"/>
      <c r="CTR332" s="105"/>
      <c r="CTS332" s="105"/>
      <c r="CTT332" s="105"/>
      <c r="CTU332" s="105"/>
      <c r="CTV332" s="105"/>
      <c r="CTW332" s="105"/>
      <c r="CTX332" s="105"/>
      <c r="CTY332" s="105"/>
      <c r="CTZ332" s="105"/>
      <c r="CUA332" s="105"/>
      <c r="CUB332" s="105"/>
      <c r="CUC332" s="105"/>
      <c r="CUD332" s="105"/>
      <c r="CUE332" s="105"/>
      <c r="CUF332" s="105"/>
      <c r="CUG332" s="105"/>
      <c r="CUH332" s="105"/>
      <c r="CUI332" s="105"/>
      <c r="CUJ332" s="105"/>
      <c r="CUK332" s="105"/>
      <c r="CUL332" s="105"/>
      <c r="CUM332" s="105"/>
      <c r="CUN332" s="105"/>
      <c r="CUO332" s="105"/>
      <c r="CUP332" s="105"/>
      <c r="CUQ332" s="105"/>
      <c r="CUR332" s="105"/>
      <c r="CUS332" s="105"/>
      <c r="CUT332" s="105"/>
      <c r="CUU332" s="105"/>
      <c r="CUV332" s="105"/>
      <c r="CUW332" s="105"/>
      <c r="CUX332" s="105"/>
      <c r="CUY332" s="105"/>
      <c r="CUZ332" s="105"/>
      <c r="CVA332" s="105"/>
      <c r="CVB332" s="105"/>
      <c r="CVC332" s="105"/>
      <c r="CVD332" s="105"/>
      <c r="CVE332" s="105"/>
      <c r="CVF332" s="105"/>
      <c r="CVG332" s="105"/>
      <c r="CVH332" s="105"/>
      <c r="CVI332" s="105"/>
      <c r="CVJ332" s="105"/>
      <c r="CVK332" s="105"/>
      <c r="CVL332" s="105"/>
      <c r="CVM332" s="105"/>
      <c r="CVN332" s="105"/>
      <c r="CVO332" s="105"/>
      <c r="CVP332" s="105"/>
      <c r="CVQ332" s="105"/>
      <c r="CVR332" s="105"/>
      <c r="CVS332" s="105"/>
      <c r="CVT332" s="105"/>
      <c r="CVU332" s="105"/>
      <c r="CVV332" s="105"/>
      <c r="CVW332" s="105"/>
      <c r="CVX332" s="105"/>
      <c r="CVY332" s="105"/>
      <c r="CVZ332" s="105"/>
      <c r="CWA332" s="105"/>
      <c r="CWB332" s="105"/>
      <c r="CWC332" s="105"/>
      <c r="CWD332" s="105"/>
      <c r="CWE332" s="105"/>
      <c r="CWF332" s="105"/>
      <c r="CWG332" s="105"/>
      <c r="CWH332" s="105"/>
      <c r="CWI332" s="105"/>
      <c r="CWJ332" s="105"/>
      <c r="CWK332" s="105"/>
      <c r="CWL332" s="105"/>
      <c r="CWM332" s="105"/>
      <c r="CWN332" s="105"/>
      <c r="CWO332" s="105"/>
      <c r="CWP332" s="105"/>
      <c r="CWQ332" s="105"/>
      <c r="CWR332" s="105"/>
      <c r="CWS332" s="105"/>
      <c r="CWT332" s="105"/>
      <c r="CWU332" s="105"/>
      <c r="CWV332" s="105"/>
      <c r="CWW332" s="105"/>
      <c r="CWX332" s="105"/>
      <c r="CWY332" s="105"/>
      <c r="CWZ332" s="105"/>
      <c r="CXA332" s="105"/>
      <c r="CXB332" s="105"/>
      <c r="CXC332" s="105"/>
      <c r="CXD332" s="105"/>
      <c r="CXE332" s="105"/>
      <c r="CXF332" s="105"/>
      <c r="CXG332" s="105"/>
      <c r="CXH332" s="105"/>
      <c r="CXI332" s="105"/>
      <c r="CXJ332" s="105"/>
      <c r="CXK332" s="105"/>
      <c r="CXL332" s="105"/>
      <c r="CXM332" s="105"/>
      <c r="CXN332" s="105"/>
      <c r="CXO332" s="105"/>
      <c r="CXP332" s="105"/>
      <c r="CXQ332" s="105"/>
      <c r="CXR332" s="105"/>
      <c r="CXS332" s="105"/>
      <c r="CXT332" s="105"/>
      <c r="CXU332" s="105"/>
      <c r="CXV332" s="105"/>
      <c r="CXW332" s="105"/>
      <c r="CXX332" s="105"/>
      <c r="CXY332" s="105"/>
      <c r="CXZ332" s="105"/>
      <c r="CYA332" s="105"/>
      <c r="CYB332" s="105"/>
      <c r="CYC332" s="105"/>
      <c r="CYD332" s="105"/>
      <c r="CYE332" s="105"/>
      <c r="CYF332" s="105"/>
      <c r="CYG332" s="105"/>
      <c r="CYH332" s="105"/>
      <c r="CYI332" s="105"/>
      <c r="CYJ332" s="105"/>
      <c r="CYK332" s="105"/>
      <c r="CYL332" s="105"/>
      <c r="CYM332" s="105"/>
      <c r="CYN332" s="105"/>
      <c r="CYO332" s="105"/>
      <c r="CYP332" s="105"/>
      <c r="CYQ332" s="105"/>
      <c r="CYR332" s="105"/>
      <c r="CYS332" s="105"/>
      <c r="CYT332" s="105"/>
      <c r="CYU332" s="105"/>
      <c r="CYV332" s="105"/>
      <c r="CYW332" s="105"/>
      <c r="CYX332" s="105"/>
      <c r="CYY332" s="105"/>
      <c r="CYZ332" s="105"/>
      <c r="CZA332" s="105"/>
      <c r="CZB332" s="105"/>
      <c r="CZC332" s="105"/>
      <c r="CZD332" s="105"/>
      <c r="CZE332" s="105"/>
      <c r="CZF332" s="105"/>
      <c r="CZG332" s="105"/>
      <c r="CZH332" s="105"/>
      <c r="CZI332" s="105"/>
      <c r="CZJ332" s="105"/>
      <c r="CZK332" s="105"/>
      <c r="CZL332" s="105"/>
      <c r="CZM332" s="105"/>
      <c r="CZN332" s="105"/>
      <c r="CZO332" s="105"/>
      <c r="CZP332" s="105"/>
      <c r="CZQ332" s="105"/>
      <c r="CZR332" s="105"/>
      <c r="CZS332" s="105"/>
      <c r="CZT332" s="105"/>
      <c r="CZU332" s="105"/>
      <c r="CZV332" s="105"/>
      <c r="CZW332" s="105"/>
      <c r="CZX332" s="105"/>
      <c r="CZY332" s="105"/>
      <c r="CZZ332" s="105"/>
      <c r="DAA332" s="105"/>
      <c r="DAB332" s="105"/>
      <c r="DAC332" s="105"/>
      <c r="DAD332" s="105"/>
      <c r="DAE332" s="105"/>
      <c r="DAF332" s="105"/>
      <c r="DAG332" s="105"/>
      <c r="DAH332" s="105"/>
      <c r="DAI332" s="105"/>
      <c r="DAJ332" s="105"/>
      <c r="DAK332" s="105"/>
      <c r="DAL332" s="105"/>
      <c r="DAM332" s="105"/>
      <c r="DAN332" s="105"/>
      <c r="DAO332" s="105"/>
      <c r="DAP332" s="105"/>
      <c r="DAQ332" s="105"/>
      <c r="DAR332" s="105"/>
      <c r="DAS332" s="105"/>
      <c r="DAT332" s="105"/>
      <c r="DAU332" s="105"/>
      <c r="DAV332" s="105"/>
      <c r="DAW332" s="105"/>
      <c r="DAX332" s="105"/>
      <c r="DAY332" s="105"/>
      <c r="DAZ332" s="105"/>
      <c r="DBA332" s="105"/>
      <c r="DBB332" s="105"/>
      <c r="DBC332" s="105"/>
      <c r="DBD332" s="105"/>
      <c r="DBE332" s="105"/>
      <c r="DBF332" s="105"/>
      <c r="DBG332" s="105"/>
      <c r="DBH332" s="105"/>
      <c r="DBI332" s="105"/>
      <c r="DBJ332" s="105"/>
      <c r="DBK332" s="105"/>
      <c r="DBL332" s="105"/>
      <c r="DBM332" s="105"/>
      <c r="DBN332" s="105"/>
      <c r="DBO332" s="105"/>
      <c r="DBP332" s="105"/>
      <c r="DBQ332" s="105"/>
      <c r="DBR332" s="105"/>
      <c r="DBS332" s="105"/>
      <c r="DBT332" s="105"/>
      <c r="DBU332" s="105"/>
      <c r="DBV332" s="105"/>
      <c r="DBW332" s="105"/>
      <c r="DBX332" s="105"/>
      <c r="DBY332" s="105"/>
      <c r="DBZ332" s="105"/>
      <c r="DCA332" s="105"/>
      <c r="DCB332" s="105"/>
      <c r="DCC332" s="105"/>
      <c r="DCD332" s="105"/>
      <c r="DCE332" s="105"/>
      <c r="DCF332" s="105"/>
      <c r="DCG332" s="105"/>
      <c r="DCH332" s="105"/>
      <c r="DCI332" s="105"/>
      <c r="DCJ332" s="105"/>
      <c r="DCK332" s="105"/>
      <c r="DCL332" s="105"/>
      <c r="DCM332" s="105"/>
      <c r="DCN332" s="105"/>
      <c r="DCO332" s="105"/>
      <c r="DCP332" s="105"/>
      <c r="DCQ332" s="105"/>
      <c r="DCR332" s="105"/>
      <c r="DCS332" s="105"/>
      <c r="DCT332" s="105"/>
      <c r="DCU332" s="105"/>
      <c r="DCV332" s="105"/>
      <c r="DCW332" s="105"/>
      <c r="DCX332" s="105"/>
      <c r="DCY332" s="105"/>
      <c r="DCZ332" s="105"/>
      <c r="DDA332" s="105"/>
      <c r="DDB332" s="105"/>
      <c r="DDC332" s="105"/>
      <c r="DDD332" s="105"/>
      <c r="DDE332" s="105"/>
      <c r="DDF332" s="105"/>
      <c r="DDG332" s="105"/>
      <c r="DDH332" s="105"/>
      <c r="DDI332" s="105"/>
      <c r="DDJ332" s="105"/>
      <c r="DDK332" s="105"/>
      <c r="DDL332" s="105"/>
      <c r="DDM332" s="105"/>
      <c r="DDN332" s="105"/>
      <c r="DDO332" s="105"/>
      <c r="DDP332" s="105"/>
      <c r="DDQ332" s="105"/>
      <c r="DDR332" s="105"/>
      <c r="DDS332" s="105"/>
      <c r="DDT332" s="105"/>
      <c r="DDU332" s="105"/>
      <c r="DDV332" s="105"/>
      <c r="DDW332" s="105"/>
      <c r="DDX332" s="105"/>
      <c r="DDY332" s="105"/>
      <c r="DDZ332" s="105"/>
      <c r="DEA332" s="105"/>
      <c r="DEB332" s="105"/>
      <c r="DEC332" s="105"/>
      <c r="DED332" s="105"/>
      <c r="DEE332" s="105"/>
      <c r="DEF332" s="105"/>
      <c r="DEG332" s="105"/>
      <c r="DEH332" s="105"/>
      <c r="DEI332" s="105"/>
      <c r="DEJ332" s="105"/>
      <c r="DEK332" s="105"/>
      <c r="DEL332" s="105"/>
      <c r="DEM332" s="105"/>
      <c r="DEN332" s="105"/>
      <c r="DEO332" s="105"/>
      <c r="DEP332" s="105"/>
      <c r="DEQ332" s="105"/>
      <c r="DER332" s="105"/>
      <c r="DES332" s="105"/>
      <c r="DET332" s="105"/>
      <c r="DEU332" s="105"/>
      <c r="DEV332" s="105"/>
      <c r="DEW332" s="105"/>
      <c r="DEX332" s="105"/>
      <c r="DEY332" s="105"/>
      <c r="DEZ332" s="105"/>
      <c r="DFA332" s="105"/>
      <c r="DFB332" s="105"/>
      <c r="DFC332" s="105"/>
      <c r="DFD332" s="105"/>
      <c r="DFE332" s="105"/>
      <c r="DFF332" s="105"/>
      <c r="DFG332" s="105"/>
      <c r="DFH332" s="105"/>
      <c r="DFI332" s="105"/>
      <c r="DFJ332" s="105"/>
      <c r="DFK332" s="105"/>
      <c r="DFL332" s="105"/>
      <c r="DFM332" s="105"/>
      <c r="DFN332" s="105"/>
      <c r="DFO332" s="105"/>
      <c r="DFP332" s="105"/>
      <c r="DFQ332" s="105"/>
      <c r="DFR332" s="105"/>
      <c r="DFS332" s="105"/>
      <c r="DFT332" s="105"/>
      <c r="DFU332" s="105"/>
      <c r="DFV332" s="105"/>
      <c r="DFW332" s="105"/>
      <c r="DFX332" s="105"/>
      <c r="DFY332" s="105"/>
      <c r="DFZ332" s="105"/>
      <c r="DGA332" s="105"/>
      <c r="DGB332" s="105"/>
      <c r="DGC332" s="105"/>
      <c r="DGD332" s="105"/>
      <c r="DGE332" s="105"/>
      <c r="DGF332" s="105"/>
      <c r="DGG332" s="105"/>
      <c r="DGH332" s="105"/>
      <c r="DGI332" s="105"/>
      <c r="DGJ332" s="105"/>
      <c r="DGK332" s="105"/>
      <c r="DGL332" s="105"/>
      <c r="DGM332" s="105"/>
      <c r="DGN332" s="105"/>
      <c r="DGO332" s="105"/>
      <c r="DGP332" s="105"/>
      <c r="DGQ332" s="105"/>
      <c r="DGR332" s="105"/>
      <c r="DGS332" s="105"/>
      <c r="DGT332" s="105"/>
      <c r="DGU332" s="105"/>
      <c r="DGV332" s="105"/>
      <c r="DGW332" s="105"/>
      <c r="DGX332" s="105"/>
      <c r="DGY332" s="105"/>
      <c r="DGZ332" s="105"/>
      <c r="DHA332" s="105"/>
      <c r="DHB332" s="105"/>
      <c r="DHC332" s="105"/>
      <c r="DHD332" s="105"/>
      <c r="DHE332" s="105"/>
      <c r="DHF332" s="105"/>
      <c r="DHG332" s="105"/>
      <c r="DHH332" s="105"/>
      <c r="DHI332" s="105"/>
      <c r="DHJ332" s="105"/>
      <c r="DHK332" s="105"/>
      <c r="DHL332" s="105"/>
      <c r="DHM332" s="105"/>
      <c r="DHN332" s="105"/>
      <c r="DHO332" s="105"/>
      <c r="DHP332" s="105"/>
      <c r="DHQ332" s="105"/>
      <c r="DHR332" s="105"/>
      <c r="DHS332" s="105"/>
      <c r="DHT332" s="105"/>
      <c r="DHU332" s="105"/>
      <c r="DHV332" s="105"/>
      <c r="DHW332" s="105"/>
      <c r="DHX332" s="105"/>
      <c r="DHY332" s="105"/>
      <c r="DHZ332" s="105"/>
      <c r="DIA332" s="105"/>
      <c r="DIB332" s="105"/>
      <c r="DIC332" s="105"/>
      <c r="DID332" s="105"/>
      <c r="DIE332" s="105"/>
      <c r="DIF332" s="105"/>
      <c r="DIG332" s="105"/>
      <c r="DIH332" s="105"/>
      <c r="DII332" s="105"/>
      <c r="DIJ332" s="105"/>
      <c r="DIK332" s="105"/>
      <c r="DIL332" s="105"/>
      <c r="DIM332" s="105"/>
      <c r="DIN332" s="105"/>
      <c r="DIO332" s="105"/>
      <c r="DIP332" s="105"/>
      <c r="DIQ332" s="105"/>
      <c r="DIR332" s="105"/>
      <c r="DIS332" s="105"/>
      <c r="DIT332" s="105"/>
      <c r="DIU332" s="105"/>
      <c r="DIV332" s="105"/>
      <c r="DIW332" s="105"/>
      <c r="DIX332" s="105"/>
      <c r="DIY332" s="105"/>
      <c r="DIZ332" s="105"/>
      <c r="DJA332" s="105"/>
      <c r="DJB332" s="105"/>
      <c r="DJC332" s="105"/>
      <c r="DJD332" s="105"/>
      <c r="DJE332" s="105"/>
      <c r="DJF332" s="105"/>
      <c r="DJG332" s="105"/>
      <c r="DJH332" s="105"/>
      <c r="DJI332" s="105"/>
      <c r="DJJ332" s="105"/>
      <c r="DJK332" s="105"/>
      <c r="DJL332" s="105"/>
      <c r="DJM332" s="105"/>
      <c r="DJN332" s="105"/>
      <c r="DJO332" s="105"/>
      <c r="DJP332" s="105"/>
      <c r="DJQ332" s="105"/>
      <c r="DJR332" s="105"/>
      <c r="DJS332" s="105"/>
      <c r="DJT332" s="105"/>
      <c r="DJU332" s="105"/>
      <c r="DJV332" s="105"/>
      <c r="DJW332" s="105"/>
      <c r="DJX332" s="105"/>
      <c r="DJY332" s="105"/>
      <c r="DJZ332" s="105"/>
      <c r="DKA332" s="105"/>
      <c r="DKB332" s="105"/>
      <c r="DKC332" s="105"/>
      <c r="DKD332" s="105"/>
      <c r="DKE332" s="105"/>
      <c r="DKF332" s="105"/>
      <c r="DKG332" s="105"/>
      <c r="DKH332" s="105"/>
      <c r="DKI332" s="105"/>
      <c r="DKJ332" s="105"/>
      <c r="DKK332" s="105"/>
      <c r="DKL332" s="105"/>
      <c r="DKM332" s="105"/>
      <c r="DKN332" s="105"/>
      <c r="DKO332" s="105"/>
      <c r="DKP332" s="105"/>
      <c r="DKQ332" s="105"/>
      <c r="DKR332" s="105"/>
      <c r="DKS332" s="105"/>
      <c r="DKT332" s="105"/>
      <c r="DKU332" s="105"/>
      <c r="DKV332" s="105"/>
      <c r="DKW332" s="105"/>
      <c r="DKX332" s="105"/>
      <c r="DKY332" s="105"/>
      <c r="DKZ332" s="105"/>
      <c r="DLA332" s="105"/>
      <c r="DLB332" s="105"/>
      <c r="DLC332" s="105"/>
      <c r="DLD332" s="105"/>
      <c r="DLE332" s="105"/>
      <c r="DLF332" s="105"/>
      <c r="DLG332" s="105"/>
      <c r="DLH332" s="105"/>
      <c r="DLI332" s="105"/>
      <c r="DLJ332" s="105"/>
      <c r="DLK332" s="105"/>
      <c r="DLL332" s="105"/>
      <c r="DLM332" s="105"/>
      <c r="DLN332" s="105"/>
      <c r="DLO332" s="105"/>
      <c r="DLP332" s="105"/>
      <c r="DLQ332" s="105"/>
      <c r="DLR332" s="105"/>
      <c r="DLS332" s="105"/>
      <c r="DLT332" s="105"/>
      <c r="DLU332" s="105"/>
      <c r="DLV332" s="105"/>
      <c r="DLW332" s="105"/>
      <c r="DLX332" s="105"/>
      <c r="DLY332" s="105"/>
      <c r="DLZ332" s="105"/>
      <c r="DMA332" s="105"/>
      <c r="DMB332" s="105"/>
      <c r="DMC332" s="105"/>
      <c r="DMD332" s="105"/>
      <c r="DME332" s="105"/>
      <c r="DMF332" s="105"/>
      <c r="DMG332" s="105"/>
      <c r="DMH332" s="105"/>
      <c r="DMI332" s="105"/>
      <c r="DMJ332" s="105"/>
      <c r="DMK332" s="105"/>
      <c r="DML332" s="105"/>
      <c r="DMM332" s="105"/>
      <c r="DMN332" s="105"/>
      <c r="DMO332" s="105"/>
      <c r="DMP332" s="105"/>
      <c r="DMQ332" s="105"/>
      <c r="DMR332" s="105"/>
      <c r="DMS332" s="105"/>
      <c r="DMT332" s="105"/>
      <c r="DMU332" s="105"/>
      <c r="DMV332" s="105"/>
      <c r="DMW332" s="105"/>
      <c r="DMX332" s="105"/>
      <c r="DMY332" s="105"/>
      <c r="DMZ332" s="105"/>
      <c r="DNA332" s="105"/>
      <c r="DNB332" s="105"/>
      <c r="DNC332" s="105"/>
      <c r="DND332" s="105"/>
      <c r="DNE332" s="105"/>
      <c r="DNF332" s="105"/>
      <c r="DNG332" s="105"/>
      <c r="DNH332" s="105"/>
      <c r="DNI332" s="105"/>
      <c r="DNJ332" s="105"/>
      <c r="DNK332" s="105"/>
      <c r="DNL332" s="105"/>
      <c r="DNM332" s="105"/>
      <c r="DNN332" s="105"/>
      <c r="DNO332" s="105"/>
      <c r="DNP332" s="105"/>
      <c r="DNQ332" s="105"/>
      <c r="DNR332" s="105"/>
      <c r="DNS332" s="105"/>
      <c r="DNT332" s="105"/>
      <c r="DNU332" s="105"/>
      <c r="DNV332" s="105"/>
      <c r="DNW332" s="105"/>
      <c r="DNX332" s="105"/>
      <c r="DNY332" s="105"/>
      <c r="DNZ332" s="105"/>
      <c r="DOA332" s="105"/>
      <c r="DOB332" s="105"/>
      <c r="DOC332" s="105"/>
      <c r="DOD332" s="105"/>
      <c r="DOE332" s="105"/>
      <c r="DOF332" s="105"/>
      <c r="DOG332" s="105"/>
      <c r="DOH332" s="105"/>
      <c r="DOI332" s="105"/>
      <c r="DOJ332" s="105"/>
      <c r="DOK332" s="105"/>
      <c r="DOL332" s="105"/>
      <c r="DOM332" s="105"/>
      <c r="DON332" s="105"/>
      <c r="DOO332" s="105"/>
      <c r="DOP332" s="105"/>
      <c r="DOQ332" s="105"/>
      <c r="DOR332" s="105"/>
      <c r="DOS332" s="105"/>
      <c r="DOT332" s="105"/>
      <c r="DOU332" s="105"/>
      <c r="DOV332" s="105"/>
      <c r="DOW332" s="105"/>
      <c r="DOX332" s="105"/>
      <c r="DOY332" s="105"/>
      <c r="DOZ332" s="105"/>
      <c r="DPA332" s="105"/>
      <c r="DPB332" s="105"/>
      <c r="DPC332" s="105"/>
      <c r="DPD332" s="105"/>
      <c r="DPE332" s="105"/>
      <c r="DPF332" s="105"/>
      <c r="DPG332" s="105"/>
      <c r="DPH332" s="105"/>
      <c r="DPI332" s="105"/>
      <c r="DPJ332" s="105"/>
      <c r="DPK332" s="105"/>
      <c r="DPL332" s="105"/>
      <c r="DPM332" s="105"/>
      <c r="DPN332" s="105"/>
      <c r="DPO332" s="105"/>
      <c r="DPP332" s="105"/>
      <c r="DPQ332" s="105"/>
      <c r="DPR332" s="105"/>
      <c r="DPS332" s="105"/>
      <c r="DPT332" s="105"/>
      <c r="DPU332" s="105"/>
      <c r="DPV332" s="105"/>
      <c r="DPW332" s="105"/>
      <c r="DPX332" s="105"/>
      <c r="DPY332" s="105"/>
      <c r="DPZ332" s="105"/>
      <c r="DQA332" s="105"/>
      <c r="DQB332" s="105"/>
      <c r="DQC332" s="105"/>
      <c r="DQD332" s="105"/>
      <c r="DQE332" s="105"/>
      <c r="DQF332" s="105"/>
      <c r="DQG332" s="105"/>
      <c r="DQH332" s="105"/>
      <c r="DQI332" s="105"/>
      <c r="DQJ332" s="105"/>
      <c r="DQK332" s="105"/>
      <c r="DQL332" s="105"/>
      <c r="DQM332" s="105"/>
      <c r="DQN332" s="105"/>
      <c r="DQO332" s="105"/>
      <c r="DQP332" s="105"/>
      <c r="DQQ332" s="105"/>
      <c r="DQR332" s="105"/>
      <c r="DQS332" s="105"/>
      <c r="DQT332" s="105"/>
      <c r="DQU332" s="105"/>
      <c r="DQV332" s="105"/>
      <c r="DQW332" s="105"/>
      <c r="DQX332" s="105"/>
      <c r="DQY332" s="105"/>
      <c r="DQZ332" s="105"/>
      <c r="DRA332" s="105"/>
      <c r="DRB332" s="105"/>
      <c r="DRC332" s="105"/>
      <c r="DRD332" s="105"/>
      <c r="DRE332" s="105"/>
      <c r="DRF332" s="105"/>
      <c r="DRG332" s="105"/>
      <c r="DRH332" s="105"/>
      <c r="DRI332" s="105"/>
      <c r="DRJ332" s="105"/>
      <c r="DRK332" s="105"/>
      <c r="DRL332" s="105"/>
      <c r="DRM332" s="105"/>
      <c r="DRN332" s="105"/>
      <c r="DRO332" s="105"/>
      <c r="DRP332" s="105"/>
      <c r="DRQ332" s="105"/>
      <c r="DRR332" s="105"/>
      <c r="DRS332" s="105"/>
      <c r="DRT332" s="105"/>
      <c r="DRU332" s="105"/>
      <c r="DRV332" s="105"/>
      <c r="DRW332" s="105"/>
      <c r="DRX332" s="105"/>
      <c r="DRY332" s="105"/>
      <c r="DRZ332" s="105"/>
      <c r="DSA332" s="105"/>
      <c r="DSB332" s="105"/>
      <c r="DSC332" s="105"/>
      <c r="DSD332" s="105"/>
      <c r="DSE332" s="105"/>
      <c r="DSF332" s="105"/>
      <c r="DSG332" s="105"/>
      <c r="DSH332" s="105"/>
      <c r="DSI332" s="105"/>
      <c r="DSJ332" s="105"/>
      <c r="DSK332" s="105"/>
      <c r="DSL332" s="105"/>
      <c r="DSM332" s="105"/>
      <c r="DSN332" s="105"/>
      <c r="DSO332" s="105"/>
      <c r="DSP332" s="105"/>
      <c r="DSQ332" s="105"/>
      <c r="DSR332" s="105"/>
      <c r="DSS332" s="105"/>
      <c r="DST332" s="105"/>
      <c r="DSU332" s="105"/>
      <c r="DSV332" s="105"/>
      <c r="DSW332" s="105"/>
      <c r="DSX332" s="105"/>
      <c r="DSY332" s="105"/>
      <c r="DSZ332" s="105"/>
      <c r="DTA332" s="105"/>
      <c r="DTB332" s="105"/>
      <c r="DTC332" s="105"/>
      <c r="DTD332" s="105"/>
      <c r="DTE332" s="105"/>
      <c r="DTF332" s="105"/>
      <c r="DTG332" s="105"/>
      <c r="DTH332" s="105"/>
      <c r="DTI332" s="105"/>
      <c r="DTJ332" s="105"/>
      <c r="DTK332" s="105"/>
      <c r="DTL332" s="105"/>
      <c r="DTM332" s="105"/>
      <c r="DTN332" s="105"/>
      <c r="DTO332" s="105"/>
      <c r="DTP332" s="105"/>
      <c r="DTQ332" s="105"/>
      <c r="DTR332" s="105"/>
      <c r="DTS332" s="105"/>
      <c r="DTT332" s="105"/>
      <c r="DTU332" s="105"/>
      <c r="DTV332" s="105"/>
      <c r="DTW332" s="105"/>
      <c r="DTX332" s="105"/>
      <c r="DTY332" s="105"/>
      <c r="DTZ332" s="105"/>
      <c r="DUA332" s="105"/>
      <c r="DUB332" s="105"/>
      <c r="DUC332" s="105"/>
      <c r="DUD332" s="105"/>
      <c r="DUE332" s="105"/>
      <c r="DUF332" s="105"/>
      <c r="DUG332" s="105"/>
      <c r="DUH332" s="105"/>
      <c r="DUI332" s="105"/>
      <c r="DUJ332" s="105"/>
      <c r="DUK332" s="105"/>
      <c r="DUL332" s="105"/>
      <c r="DUM332" s="105"/>
      <c r="DUN332" s="105"/>
      <c r="DUO332" s="105"/>
      <c r="DUP332" s="105"/>
      <c r="DUQ332" s="105"/>
      <c r="DUR332" s="105"/>
      <c r="DUS332" s="105"/>
      <c r="DUT332" s="105"/>
      <c r="DUU332" s="105"/>
      <c r="DUV332" s="105"/>
      <c r="DUW332" s="105"/>
      <c r="DUX332" s="105"/>
      <c r="DUY332" s="105"/>
      <c r="DUZ332" s="105"/>
      <c r="DVA332" s="105"/>
      <c r="DVB332" s="105"/>
      <c r="DVC332" s="105"/>
      <c r="DVD332" s="105"/>
      <c r="DVE332" s="105"/>
      <c r="DVF332" s="105"/>
      <c r="DVG332" s="105"/>
      <c r="DVH332" s="105"/>
      <c r="DVI332" s="105"/>
      <c r="DVJ332" s="105"/>
      <c r="DVK332" s="105"/>
      <c r="DVL332" s="105"/>
      <c r="DVM332" s="105"/>
      <c r="DVN332" s="105"/>
      <c r="DVO332" s="105"/>
      <c r="DVP332" s="105"/>
      <c r="DVQ332" s="105"/>
      <c r="DVR332" s="105"/>
      <c r="DVS332" s="105"/>
      <c r="DVT332" s="105"/>
      <c r="DVU332" s="105"/>
      <c r="DVV332" s="105"/>
      <c r="DVW332" s="105"/>
      <c r="DVX332" s="105"/>
      <c r="DVY332" s="105"/>
      <c r="DVZ332" s="105"/>
      <c r="DWA332" s="105"/>
      <c r="DWB332" s="105"/>
      <c r="DWC332" s="105"/>
      <c r="DWD332" s="105"/>
      <c r="DWE332" s="105"/>
      <c r="DWF332" s="105"/>
      <c r="DWG332" s="105"/>
      <c r="DWH332" s="105"/>
      <c r="DWI332" s="105"/>
      <c r="DWJ332" s="105"/>
      <c r="DWK332" s="105"/>
      <c r="DWL332" s="105"/>
      <c r="DWM332" s="105"/>
      <c r="DWN332" s="105"/>
      <c r="DWO332" s="105"/>
      <c r="DWP332" s="105"/>
      <c r="DWQ332" s="105"/>
      <c r="DWR332" s="105"/>
      <c r="DWS332" s="105"/>
      <c r="DWT332" s="105"/>
      <c r="DWU332" s="105"/>
      <c r="DWV332" s="105"/>
      <c r="DWW332" s="105"/>
      <c r="DWX332" s="105"/>
      <c r="DWY332" s="105"/>
      <c r="DWZ332" s="105"/>
      <c r="DXA332" s="105"/>
      <c r="DXB332" s="105"/>
      <c r="DXC332" s="105"/>
      <c r="DXD332" s="105"/>
      <c r="DXE332" s="105"/>
      <c r="DXF332" s="105"/>
      <c r="DXG332" s="105"/>
      <c r="DXH332" s="105"/>
      <c r="DXI332" s="105"/>
      <c r="DXJ332" s="105"/>
      <c r="DXK332" s="105"/>
      <c r="DXL332" s="105"/>
      <c r="DXM332" s="105"/>
      <c r="DXN332" s="105"/>
      <c r="DXO332" s="105"/>
      <c r="DXP332" s="105"/>
      <c r="DXQ332" s="105"/>
      <c r="DXR332" s="105"/>
      <c r="DXS332" s="105"/>
      <c r="DXT332" s="105"/>
      <c r="DXU332" s="105"/>
      <c r="DXV332" s="105"/>
      <c r="DXW332" s="105"/>
      <c r="DXX332" s="105"/>
      <c r="DXY332" s="105"/>
      <c r="DXZ332" s="105"/>
      <c r="DYA332" s="105"/>
      <c r="DYB332" s="105"/>
      <c r="DYC332" s="105"/>
      <c r="DYD332" s="105"/>
      <c r="DYE332" s="105"/>
      <c r="DYF332" s="105"/>
      <c r="DYG332" s="105"/>
      <c r="DYH332" s="105"/>
      <c r="DYI332" s="105"/>
      <c r="DYJ332" s="105"/>
      <c r="DYK332" s="105"/>
      <c r="DYL332" s="105"/>
      <c r="DYM332" s="105"/>
      <c r="DYN332" s="105"/>
      <c r="DYO332" s="105"/>
      <c r="DYP332" s="105"/>
      <c r="DYQ332" s="105"/>
      <c r="DYR332" s="105"/>
      <c r="DYS332" s="105"/>
      <c r="DYT332" s="105"/>
      <c r="DYU332" s="105"/>
      <c r="DYV332" s="105"/>
      <c r="DYW332" s="105"/>
      <c r="DYX332" s="105"/>
      <c r="DYY332" s="105"/>
      <c r="DYZ332" s="105"/>
      <c r="DZA332" s="105"/>
      <c r="DZB332" s="105"/>
      <c r="DZC332" s="105"/>
      <c r="DZD332" s="105"/>
      <c r="DZE332" s="105"/>
      <c r="DZF332" s="105"/>
      <c r="DZG332" s="105"/>
      <c r="DZH332" s="105"/>
      <c r="DZI332" s="105"/>
      <c r="DZJ332" s="105"/>
      <c r="DZK332" s="105"/>
      <c r="DZL332" s="105"/>
      <c r="DZM332" s="105"/>
      <c r="DZN332" s="105"/>
      <c r="DZO332" s="105"/>
      <c r="DZP332" s="105"/>
      <c r="DZQ332" s="105"/>
      <c r="DZR332" s="105"/>
      <c r="DZS332" s="105"/>
      <c r="DZT332" s="105"/>
      <c r="DZU332" s="105"/>
      <c r="DZV332" s="105"/>
      <c r="DZW332" s="105"/>
      <c r="DZX332" s="105"/>
      <c r="DZY332" s="105"/>
      <c r="DZZ332" s="105"/>
      <c r="EAA332" s="105"/>
      <c r="EAB332" s="105"/>
      <c r="EAC332" s="105"/>
      <c r="EAD332" s="105"/>
      <c r="EAE332" s="105"/>
      <c r="EAF332" s="105"/>
      <c r="EAG332" s="105"/>
      <c r="EAH332" s="105"/>
      <c r="EAI332" s="105"/>
      <c r="EAJ332" s="105"/>
      <c r="EAK332" s="105"/>
      <c r="EAL332" s="105"/>
      <c r="EAM332" s="105"/>
      <c r="EAN332" s="105"/>
      <c r="EAO332" s="105"/>
      <c r="EAP332" s="105"/>
      <c r="EAQ332" s="105"/>
      <c r="EAR332" s="105"/>
      <c r="EAS332" s="105"/>
      <c r="EAT332" s="105"/>
      <c r="EAU332" s="105"/>
      <c r="EAV332" s="105"/>
      <c r="EAW332" s="105"/>
      <c r="EAX332" s="105"/>
      <c r="EAY332" s="105"/>
      <c r="EAZ332" s="105"/>
      <c r="EBA332" s="105"/>
      <c r="EBB332" s="105"/>
      <c r="EBC332" s="105"/>
      <c r="EBD332" s="105"/>
      <c r="EBE332" s="105"/>
      <c r="EBF332" s="105"/>
      <c r="EBG332" s="105"/>
      <c r="EBH332" s="105"/>
      <c r="EBI332" s="105"/>
      <c r="EBJ332" s="105"/>
      <c r="EBK332" s="105"/>
      <c r="EBL332" s="105"/>
      <c r="EBM332" s="105"/>
      <c r="EBN332" s="105"/>
      <c r="EBO332" s="105"/>
      <c r="EBP332" s="105"/>
      <c r="EBQ332" s="105"/>
      <c r="EBR332" s="105"/>
      <c r="EBS332" s="105"/>
      <c r="EBT332" s="105"/>
      <c r="EBU332" s="105"/>
      <c r="EBV332" s="105"/>
      <c r="EBW332" s="105"/>
      <c r="EBX332" s="105"/>
      <c r="EBY332" s="105"/>
      <c r="EBZ332" s="105"/>
      <c r="ECA332" s="105"/>
      <c r="ECB332" s="105"/>
      <c r="ECC332" s="105"/>
      <c r="ECD332" s="105"/>
      <c r="ECE332" s="105"/>
      <c r="ECF332" s="105"/>
      <c r="ECG332" s="105"/>
      <c r="ECH332" s="105"/>
      <c r="ECI332" s="105"/>
      <c r="ECJ332" s="105"/>
      <c r="ECK332" s="105"/>
      <c r="ECL332" s="105"/>
      <c r="ECM332" s="105"/>
      <c r="ECN332" s="105"/>
      <c r="ECO332" s="105"/>
      <c r="ECP332" s="105"/>
      <c r="ECQ332" s="105"/>
      <c r="ECR332" s="105"/>
      <c r="ECS332" s="105"/>
      <c r="ECT332" s="105"/>
      <c r="ECU332" s="105"/>
      <c r="ECV332" s="105"/>
      <c r="ECW332" s="105"/>
      <c r="ECX332" s="105"/>
      <c r="ECY332" s="105"/>
      <c r="ECZ332" s="105"/>
      <c r="EDA332" s="105"/>
      <c r="EDB332" s="105"/>
      <c r="EDC332" s="105"/>
      <c r="EDD332" s="105"/>
      <c r="EDE332" s="105"/>
      <c r="EDF332" s="105"/>
      <c r="EDG332" s="105"/>
      <c r="EDH332" s="105"/>
      <c r="EDI332" s="105"/>
      <c r="EDJ332" s="105"/>
      <c r="EDK332" s="105"/>
      <c r="EDL332" s="105"/>
      <c r="EDM332" s="105"/>
      <c r="EDN332" s="105"/>
      <c r="EDO332" s="105"/>
      <c r="EDP332" s="105"/>
      <c r="EDQ332" s="105"/>
      <c r="EDR332" s="105"/>
      <c r="EDS332" s="105"/>
      <c r="EDT332" s="105"/>
      <c r="EDU332" s="105"/>
      <c r="EDV332" s="105"/>
      <c r="EDW332" s="105"/>
      <c r="EDX332" s="105"/>
      <c r="EDY332" s="105"/>
      <c r="EDZ332" s="105"/>
      <c r="EEA332" s="105"/>
      <c r="EEB332" s="105"/>
      <c r="EEC332" s="105"/>
      <c r="EED332" s="105"/>
      <c r="EEE332" s="105"/>
      <c r="EEF332" s="105"/>
      <c r="EEG332" s="105"/>
      <c r="EEH332" s="105"/>
      <c r="EEI332" s="105"/>
      <c r="EEJ332" s="105"/>
      <c r="EEK332" s="105"/>
      <c r="EEL332" s="105"/>
      <c r="EEM332" s="105"/>
      <c r="EEN332" s="105"/>
      <c r="EEO332" s="105"/>
      <c r="EEP332" s="105"/>
      <c r="EEQ332" s="105"/>
      <c r="EER332" s="105"/>
      <c r="EES332" s="105"/>
      <c r="EET332" s="105"/>
      <c r="EEU332" s="105"/>
      <c r="EEV332" s="105"/>
      <c r="EEW332" s="105"/>
      <c r="EEX332" s="105"/>
      <c r="EEY332" s="105"/>
      <c r="EEZ332" s="105"/>
      <c r="EFA332" s="105"/>
      <c r="EFB332" s="105"/>
      <c r="EFC332" s="105"/>
      <c r="EFD332" s="105"/>
      <c r="EFE332" s="105"/>
      <c r="EFF332" s="105"/>
      <c r="EFG332" s="105"/>
      <c r="EFH332" s="105"/>
      <c r="EFI332" s="105"/>
      <c r="EFJ332" s="105"/>
      <c r="EFK332" s="105"/>
      <c r="EFL332" s="105"/>
      <c r="EFM332" s="105"/>
      <c r="EFN332" s="105"/>
      <c r="EFO332" s="105"/>
      <c r="EFP332" s="105"/>
      <c r="EFQ332" s="105"/>
      <c r="EFR332" s="105"/>
      <c r="EFS332" s="105"/>
      <c r="EFT332" s="105"/>
      <c r="EFU332" s="105"/>
      <c r="EFV332" s="105"/>
      <c r="EFW332" s="105"/>
      <c r="EFX332" s="105"/>
      <c r="EFY332" s="105"/>
      <c r="EFZ332" s="105"/>
      <c r="EGA332" s="105"/>
      <c r="EGB332" s="105"/>
      <c r="EGC332" s="105"/>
      <c r="EGD332" s="105"/>
      <c r="EGE332" s="105"/>
      <c r="EGF332" s="105"/>
      <c r="EGG332" s="105"/>
      <c r="EGH332" s="105"/>
      <c r="EGI332" s="105"/>
      <c r="EGJ332" s="105"/>
      <c r="EGK332" s="105"/>
      <c r="EGL332" s="105"/>
      <c r="EGM332" s="105"/>
      <c r="EGN332" s="105"/>
      <c r="EGO332" s="105"/>
      <c r="EGP332" s="105"/>
      <c r="EGQ332" s="105"/>
      <c r="EGR332" s="105"/>
      <c r="EGS332" s="105"/>
      <c r="EGT332" s="105"/>
      <c r="EGU332" s="105"/>
      <c r="EGV332" s="105"/>
      <c r="EGW332" s="105"/>
      <c r="EGX332" s="105"/>
      <c r="EGY332" s="105"/>
      <c r="EGZ332" s="105"/>
      <c r="EHA332" s="105"/>
      <c r="EHB332" s="105"/>
      <c r="EHC332" s="105"/>
      <c r="EHD332" s="105"/>
      <c r="EHE332" s="105"/>
      <c r="EHF332" s="105"/>
      <c r="EHG332" s="105"/>
      <c r="EHH332" s="105"/>
      <c r="EHI332" s="105"/>
      <c r="EHJ332" s="105"/>
      <c r="EHK332" s="105"/>
      <c r="EHL332" s="105"/>
      <c r="EHM332" s="105"/>
      <c r="EHN332" s="105"/>
      <c r="EHO332" s="105"/>
      <c r="EHP332" s="105"/>
      <c r="EHQ332" s="105"/>
      <c r="EHR332" s="105"/>
      <c r="EHS332" s="105"/>
      <c r="EHT332" s="105"/>
      <c r="EHU332" s="105"/>
      <c r="EHV332" s="105"/>
      <c r="EHW332" s="105"/>
      <c r="EHX332" s="105"/>
      <c r="EHY332" s="105"/>
      <c r="EHZ332" s="105"/>
      <c r="EIA332" s="105"/>
      <c r="EIB332" s="105"/>
      <c r="EIC332" s="105"/>
      <c r="EID332" s="105"/>
      <c r="EIE332" s="105"/>
      <c r="EIF332" s="105"/>
      <c r="EIG332" s="105"/>
      <c r="EIH332" s="105"/>
      <c r="EII332" s="105"/>
      <c r="EIJ332" s="105"/>
      <c r="EIK332" s="105"/>
      <c r="EIL332" s="105"/>
      <c r="EIM332" s="105"/>
      <c r="EIN332" s="105"/>
      <c r="EIO332" s="105"/>
      <c r="EIP332" s="105"/>
      <c r="EIQ332" s="105"/>
      <c r="EIR332" s="105"/>
      <c r="EIS332" s="105"/>
      <c r="EIT332" s="105"/>
      <c r="EIU332" s="105"/>
      <c r="EIV332" s="105"/>
      <c r="EIW332" s="105"/>
      <c r="EIX332" s="105"/>
      <c r="EIY332" s="105"/>
      <c r="EIZ332" s="105"/>
      <c r="EJA332" s="105"/>
      <c r="EJB332" s="105"/>
      <c r="EJC332" s="105"/>
      <c r="EJD332" s="105"/>
      <c r="EJE332" s="105"/>
      <c r="EJF332" s="105"/>
      <c r="EJG332" s="105"/>
      <c r="EJH332" s="105"/>
      <c r="EJI332" s="105"/>
      <c r="EJJ332" s="105"/>
      <c r="EJK332" s="105"/>
      <c r="EJL332" s="105"/>
      <c r="EJM332" s="105"/>
      <c r="EJN332" s="105"/>
      <c r="EJO332" s="105"/>
      <c r="EJP332" s="105"/>
      <c r="EJQ332" s="105"/>
      <c r="EJR332" s="105"/>
      <c r="EJS332" s="105"/>
      <c r="EJT332" s="105"/>
      <c r="EJU332" s="105"/>
      <c r="EJV332" s="105"/>
      <c r="EJW332" s="105"/>
      <c r="EJX332" s="105"/>
      <c r="EJY332" s="105"/>
      <c r="EJZ332" s="105"/>
      <c r="EKA332" s="105"/>
      <c r="EKB332" s="105"/>
      <c r="EKC332" s="105"/>
      <c r="EKD332" s="105"/>
      <c r="EKE332" s="105"/>
      <c r="EKF332" s="105"/>
      <c r="EKG332" s="105"/>
      <c r="EKH332" s="105"/>
      <c r="EKI332" s="105"/>
      <c r="EKJ332" s="105"/>
      <c r="EKK332" s="105"/>
      <c r="EKL332" s="105"/>
      <c r="EKM332" s="105"/>
      <c r="EKN332" s="105"/>
      <c r="EKO332" s="105"/>
      <c r="EKP332" s="105"/>
      <c r="EKQ332" s="105"/>
      <c r="EKR332" s="105"/>
      <c r="EKS332" s="105"/>
      <c r="EKT332" s="105"/>
      <c r="EKU332" s="105"/>
      <c r="EKV332" s="105"/>
      <c r="EKW332" s="105"/>
      <c r="EKX332" s="105"/>
      <c r="EKY332" s="105"/>
      <c r="EKZ332" s="105"/>
      <c r="ELA332" s="105"/>
      <c r="ELB332" s="105"/>
      <c r="ELC332" s="105"/>
      <c r="ELD332" s="105"/>
      <c r="ELE332" s="105"/>
      <c r="ELF332" s="105"/>
      <c r="ELG332" s="105"/>
      <c r="ELH332" s="105"/>
      <c r="ELI332" s="105"/>
      <c r="ELJ332" s="105"/>
      <c r="ELK332" s="105"/>
      <c r="ELL332" s="105"/>
      <c r="ELM332" s="105"/>
      <c r="ELN332" s="105"/>
      <c r="ELO332" s="105"/>
      <c r="ELP332" s="105"/>
      <c r="ELQ332" s="105"/>
      <c r="ELR332" s="105"/>
      <c r="ELS332" s="105"/>
      <c r="ELT332" s="105"/>
      <c r="ELU332" s="105"/>
      <c r="ELV332" s="105"/>
      <c r="ELW332" s="105"/>
      <c r="ELX332" s="105"/>
      <c r="ELY332" s="105"/>
      <c r="ELZ332" s="105"/>
      <c r="EMA332" s="105"/>
      <c r="EMB332" s="105"/>
      <c r="EMC332" s="105"/>
      <c r="EMD332" s="105"/>
      <c r="EME332" s="105"/>
      <c r="EMF332" s="105"/>
      <c r="EMG332" s="105"/>
      <c r="EMH332" s="105"/>
      <c r="EMI332" s="105"/>
      <c r="EMJ332" s="105"/>
      <c r="EMK332" s="105"/>
      <c r="EML332" s="105"/>
      <c r="EMM332" s="105"/>
      <c r="EMN332" s="105"/>
      <c r="EMO332" s="105"/>
      <c r="EMP332" s="105"/>
      <c r="EMQ332" s="105"/>
      <c r="EMR332" s="105"/>
      <c r="EMS332" s="105"/>
      <c r="EMT332" s="105"/>
      <c r="EMU332" s="105"/>
      <c r="EMV332" s="105"/>
      <c r="EMW332" s="105"/>
      <c r="EMX332" s="105"/>
      <c r="EMY332" s="105"/>
      <c r="EMZ332" s="105"/>
      <c r="ENA332" s="105"/>
      <c r="ENB332" s="105"/>
      <c r="ENC332" s="105"/>
      <c r="END332" s="105"/>
      <c r="ENE332" s="105"/>
      <c r="ENF332" s="105"/>
      <c r="ENG332" s="105"/>
      <c r="ENH332" s="105"/>
      <c r="ENI332" s="105"/>
      <c r="ENJ332" s="105"/>
      <c r="ENK332" s="105"/>
      <c r="ENL332" s="105"/>
      <c r="ENM332" s="105"/>
      <c r="ENN332" s="105"/>
      <c r="ENO332" s="105"/>
      <c r="ENP332" s="105"/>
      <c r="ENQ332" s="105"/>
      <c r="ENR332" s="105"/>
      <c r="ENS332" s="105"/>
      <c r="ENT332" s="105"/>
      <c r="ENU332" s="105"/>
      <c r="ENV332" s="105"/>
      <c r="ENW332" s="105"/>
      <c r="ENX332" s="105"/>
      <c r="ENY332" s="105"/>
      <c r="ENZ332" s="105"/>
      <c r="EOA332" s="105"/>
      <c r="EOB332" s="105"/>
      <c r="EOC332" s="105"/>
      <c r="EOD332" s="105"/>
      <c r="EOE332" s="105"/>
      <c r="EOF332" s="105"/>
      <c r="EOG332" s="105"/>
      <c r="EOH332" s="105"/>
      <c r="EOI332" s="105"/>
      <c r="EOJ332" s="105"/>
      <c r="EOK332" s="105"/>
      <c r="EOL332" s="105"/>
      <c r="EOM332" s="105"/>
      <c r="EON332" s="105"/>
      <c r="EOO332" s="105"/>
      <c r="EOP332" s="105"/>
      <c r="EOQ332" s="105"/>
      <c r="EOR332" s="105"/>
      <c r="EOS332" s="105"/>
      <c r="EOT332" s="105"/>
      <c r="EOU332" s="105"/>
      <c r="EOV332" s="105"/>
      <c r="EOW332" s="105"/>
      <c r="EOX332" s="105"/>
      <c r="EOY332" s="105"/>
      <c r="EOZ332" s="105"/>
      <c r="EPA332" s="105"/>
      <c r="EPB332" s="105"/>
      <c r="EPC332" s="105"/>
      <c r="EPD332" s="105"/>
      <c r="EPE332" s="105"/>
      <c r="EPF332" s="105"/>
      <c r="EPG332" s="105"/>
      <c r="EPH332" s="105"/>
      <c r="EPI332" s="105"/>
      <c r="EPJ332" s="105"/>
      <c r="EPK332" s="105"/>
      <c r="EPL332" s="105"/>
      <c r="EPM332" s="105"/>
      <c r="EPN332" s="105"/>
      <c r="EPO332" s="105"/>
      <c r="EPP332" s="105"/>
      <c r="EPQ332" s="105"/>
      <c r="EPR332" s="105"/>
      <c r="EPS332" s="105"/>
      <c r="EPT332" s="105"/>
      <c r="EPU332" s="105"/>
      <c r="EPV332" s="105"/>
      <c r="EPW332" s="105"/>
      <c r="EPX332" s="105"/>
      <c r="EPY332" s="105"/>
      <c r="EPZ332" s="105"/>
      <c r="EQA332" s="105"/>
      <c r="EQB332" s="105"/>
      <c r="EQC332" s="105"/>
      <c r="EQD332" s="105"/>
      <c r="EQE332" s="105"/>
      <c r="EQF332" s="105"/>
      <c r="EQG332" s="105"/>
      <c r="EQH332" s="105"/>
      <c r="EQI332" s="105"/>
      <c r="EQJ332" s="105"/>
      <c r="EQK332" s="105"/>
      <c r="EQL332" s="105"/>
      <c r="EQM332" s="105"/>
      <c r="EQN332" s="105"/>
      <c r="EQO332" s="105"/>
      <c r="EQP332" s="105"/>
      <c r="EQQ332" s="105"/>
      <c r="EQR332" s="105"/>
      <c r="EQS332" s="105"/>
      <c r="EQT332" s="105"/>
      <c r="EQU332" s="105"/>
      <c r="EQV332" s="105"/>
      <c r="EQW332" s="105"/>
      <c r="EQX332" s="105"/>
      <c r="EQY332" s="105"/>
      <c r="EQZ332" s="105"/>
      <c r="ERA332" s="105"/>
      <c r="ERB332" s="105"/>
      <c r="ERC332" s="105"/>
      <c r="ERD332" s="105"/>
      <c r="ERE332" s="105"/>
      <c r="ERF332" s="105"/>
      <c r="ERG332" s="105"/>
      <c r="ERH332" s="105"/>
      <c r="ERI332" s="105"/>
      <c r="ERJ332" s="105"/>
      <c r="ERK332" s="105"/>
      <c r="ERL332" s="105"/>
      <c r="ERM332" s="105"/>
      <c r="ERN332" s="105"/>
      <c r="ERO332" s="105"/>
      <c r="ERP332" s="105"/>
      <c r="ERQ332" s="105"/>
      <c r="ERR332" s="105"/>
      <c r="ERS332" s="105"/>
      <c r="ERT332" s="105"/>
      <c r="ERU332" s="105"/>
      <c r="ERV332" s="105"/>
      <c r="ERW332" s="105"/>
      <c r="ERX332" s="105"/>
      <c r="ERY332" s="105"/>
      <c r="ERZ332" s="105"/>
      <c r="ESA332" s="105"/>
      <c r="ESB332" s="105"/>
      <c r="ESC332" s="105"/>
      <c r="ESD332" s="105"/>
      <c r="ESE332" s="105"/>
      <c r="ESF332" s="105"/>
      <c r="ESG332" s="105"/>
      <c r="ESH332" s="105"/>
      <c r="ESI332" s="105"/>
      <c r="ESJ332" s="105"/>
      <c r="ESK332" s="105"/>
      <c r="ESL332" s="105"/>
      <c r="ESM332" s="105"/>
      <c r="ESN332" s="105"/>
      <c r="ESO332" s="105"/>
      <c r="ESP332" s="105"/>
      <c r="ESQ332" s="105"/>
      <c r="ESR332" s="105"/>
      <c r="ESS332" s="105"/>
      <c r="EST332" s="105"/>
      <c r="ESU332" s="105"/>
      <c r="ESV332" s="105"/>
      <c r="ESW332" s="105"/>
      <c r="ESX332" s="105"/>
      <c r="ESY332" s="105"/>
      <c r="ESZ332" s="105"/>
      <c r="ETA332" s="105"/>
      <c r="ETB332" s="105"/>
      <c r="ETC332" s="105"/>
      <c r="ETD332" s="105"/>
      <c r="ETE332" s="105"/>
      <c r="ETF332" s="105"/>
      <c r="ETG332" s="105"/>
      <c r="ETH332" s="105"/>
      <c r="ETI332" s="105"/>
      <c r="ETJ332" s="105"/>
      <c r="ETK332" s="105"/>
      <c r="ETL332" s="105"/>
      <c r="ETM332" s="105"/>
      <c r="ETN332" s="105"/>
      <c r="ETO332" s="105"/>
      <c r="ETP332" s="105"/>
      <c r="ETQ332" s="105"/>
      <c r="ETR332" s="105"/>
      <c r="ETS332" s="105"/>
      <c r="ETT332" s="105"/>
      <c r="ETU332" s="105"/>
      <c r="ETV332" s="105"/>
      <c r="ETW332" s="105"/>
      <c r="ETX332" s="105"/>
      <c r="ETY332" s="105"/>
      <c r="ETZ332" s="105"/>
      <c r="EUA332" s="105"/>
      <c r="EUB332" s="105"/>
      <c r="EUC332" s="105"/>
      <c r="EUD332" s="105"/>
      <c r="EUE332" s="105"/>
      <c r="EUF332" s="105"/>
      <c r="EUG332" s="105"/>
      <c r="EUH332" s="105"/>
      <c r="EUI332" s="105"/>
      <c r="EUJ332" s="105"/>
      <c r="EUK332" s="105"/>
      <c r="EUL332" s="105"/>
      <c r="EUM332" s="105"/>
      <c r="EUN332" s="105"/>
      <c r="EUO332" s="105"/>
      <c r="EUP332" s="105"/>
      <c r="EUQ332" s="105"/>
      <c r="EUR332" s="105"/>
      <c r="EUS332" s="105"/>
      <c r="EUT332" s="105"/>
      <c r="EUU332" s="105"/>
      <c r="EUV332" s="105"/>
      <c r="EUW332" s="105"/>
      <c r="EUX332" s="105"/>
      <c r="EUY332" s="105"/>
      <c r="EUZ332" s="105"/>
      <c r="EVA332" s="105"/>
      <c r="EVB332" s="105"/>
      <c r="EVC332" s="105"/>
      <c r="EVD332" s="105"/>
      <c r="EVE332" s="105"/>
      <c r="EVF332" s="105"/>
      <c r="EVG332" s="105"/>
      <c r="EVH332" s="105"/>
      <c r="EVI332" s="105"/>
      <c r="EVJ332" s="105"/>
      <c r="EVK332" s="105"/>
      <c r="EVL332" s="105"/>
      <c r="EVM332" s="105"/>
      <c r="EVN332" s="105"/>
      <c r="EVO332" s="105"/>
      <c r="EVP332" s="105"/>
      <c r="EVQ332" s="105"/>
      <c r="EVR332" s="105"/>
      <c r="EVS332" s="105"/>
      <c r="EVT332" s="105"/>
      <c r="EVU332" s="105"/>
      <c r="EVV332" s="105"/>
      <c r="EVW332" s="105"/>
      <c r="EVX332" s="105"/>
      <c r="EVY332" s="105"/>
      <c r="EVZ332" s="105"/>
      <c r="EWA332" s="105"/>
      <c r="EWB332" s="105"/>
      <c r="EWC332" s="105"/>
      <c r="EWD332" s="105"/>
      <c r="EWE332" s="105"/>
      <c r="EWF332" s="105"/>
      <c r="EWG332" s="105"/>
      <c r="EWH332" s="105"/>
      <c r="EWI332" s="105"/>
      <c r="EWJ332" s="105"/>
      <c r="EWK332" s="105"/>
      <c r="EWL332" s="105"/>
      <c r="EWM332" s="105"/>
      <c r="EWN332" s="105"/>
      <c r="EWO332" s="105"/>
      <c r="EWP332" s="105"/>
      <c r="EWQ332" s="105"/>
      <c r="EWR332" s="105"/>
      <c r="EWS332" s="105"/>
      <c r="EWT332" s="105"/>
      <c r="EWU332" s="105"/>
      <c r="EWV332" s="105"/>
      <c r="EWW332" s="105"/>
      <c r="EWX332" s="105"/>
      <c r="EWY332" s="105"/>
      <c r="EWZ332" s="105"/>
      <c r="EXA332" s="105"/>
      <c r="EXB332" s="105"/>
      <c r="EXC332" s="105"/>
      <c r="EXD332" s="105"/>
      <c r="EXE332" s="105"/>
      <c r="EXF332" s="105"/>
      <c r="EXG332" s="105"/>
      <c r="EXH332" s="105"/>
      <c r="EXI332" s="105"/>
      <c r="EXJ332" s="105"/>
      <c r="EXK332" s="105"/>
      <c r="EXL332" s="105"/>
      <c r="EXM332" s="105"/>
      <c r="EXN332" s="105"/>
      <c r="EXO332" s="105"/>
      <c r="EXP332" s="105"/>
      <c r="EXQ332" s="105"/>
      <c r="EXR332" s="105"/>
      <c r="EXS332" s="105"/>
      <c r="EXT332" s="105"/>
      <c r="EXU332" s="105"/>
      <c r="EXV332" s="105"/>
      <c r="EXW332" s="105"/>
      <c r="EXX332" s="105"/>
      <c r="EXY332" s="105"/>
      <c r="EXZ332" s="105"/>
      <c r="EYA332" s="105"/>
      <c r="EYB332" s="105"/>
      <c r="EYC332" s="105"/>
      <c r="EYD332" s="105"/>
      <c r="EYE332" s="105"/>
      <c r="EYF332" s="105"/>
      <c r="EYG332" s="105"/>
      <c r="EYH332" s="105"/>
      <c r="EYI332" s="105"/>
      <c r="EYJ332" s="105"/>
      <c r="EYK332" s="105"/>
      <c r="EYL332" s="105"/>
      <c r="EYM332" s="105"/>
      <c r="EYN332" s="105"/>
      <c r="EYO332" s="105"/>
      <c r="EYP332" s="105"/>
      <c r="EYQ332" s="105"/>
      <c r="EYR332" s="105"/>
      <c r="EYS332" s="105"/>
      <c r="EYT332" s="105"/>
      <c r="EYU332" s="105"/>
      <c r="EYV332" s="105"/>
      <c r="EYW332" s="105"/>
      <c r="EYX332" s="105"/>
      <c r="EYY332" s="105"/>
      <c r="EYZ332" s="105"/>
      <c r="EZA332" s="105"/>
      <c r="EZB332" s="105"/>
      <c r="EZC332" s="105"/>
      <c r="EZD332" s="105"/>
      <c r="EZE332" s="105"/>
      <c r="EZF332" s="105"/>
      <c r="EZG332" s="105"/>
      <c r="EZH332" s="105"/>
      <c r="EZI332" s="105"/>
      <c r="EZJ332" s="105"/>
      <c r="EZK332" s="105"/>
      <c r="EZL332" s="105"/>
      <c r="EZM332" s="105"/>
      <c r="EZN332" s="105"/>
      <c r="EZO332" s="105"/>
      <c r="EZP332" s="105"/>
      <c r="EZQ332" s="105"/>
      <c r="EZR332" s="105"/>
      <c r="EZS332" s="105"/>
      <c r="EZT332" s="105"/>
      <c r="EZU332" s="105"/>
      <c r="EZV332" s="105"/>
      <c r="EZW332" s="105"/>
      <c r="EZX332" s="105"/>
      <c r="EZY332" s="105"/>
      <c r="EZZ332" s="105"/>
      <c r="FAA332" s="105"/>
      <c r="FAB332" s="105"/>
      <c r="FAC332" s="105"/>
      <c r="FAD332" s="105"/>
      <c r="FAE332" s="105"/>
      <c r="FAF332" s="105"/>
      <c r="FAG332" s="105"/>
      <c r="FAH332" s="105"/>
      <c r="FAI332" s="105"/>
      <c r="FAJ332" s="105"/>
      <c r="FAK332" s="105"/>
      <c r="FAL332" s="105"/>
      <c r="FAM332" s="105"/>
      <c r="FAN332" s="105"/>
      <c r="FAO332" s="105"/>
      <c r="FAP332" s="105"/>
      <c r="FAQ332" s="105"/>
      <c r="FAR332" s="105"/>
      <c r="FAS332" s="105"/>
      <c r="FAT332" s="105"/>
      <c r="FAU332" s="105"/>
      <c r="FAV332" s="105"/>
      <c r="FAW332" s="105"/>
      <c r="FAX332" s="105"/>
      <c r="FAY332" s="105"/>
      <c r="FAZ332" s="105"/>
      <c r="FBA332" s="105"/>
      <c r="FBB332" s="105"/>
      <c r="FBC332" s="105"/>
      <c r="FBD332" s="105"/>
      <c r="FBE332" s="105"/>
      <c r="FBF332" s="105"/>
      <c r="FBG332" s="105"/>
      <c r="FBH332" s="105"/>
      <c r="FBI332" s="105"/>
      <c r="FBJ332" s="105"/>
      <c r="FBK332" s="105"/>
      <c r="FBL332" s="105"/>
      <c r="FBM332" s="105"/>
      <c r="FBN332" s="105"/>
      <c r="FBO332" s="105"/>
      <c r="FBP332" s="105"/>
      <c r="FBQ332" s="105"/>
      <c r="FBR332" s="105"/>
      <c r="FBS332" s="105"/>
      <c r="FBT332" s="105"/>
      <c r="FBU332" s="105"/>
      <c r="FBV332" s="105"/>
      <c r="FBW332" s="105"/>
      <c r="FBX332" s="105"/>
      <c r="FBY332" s="105"/>
      <c r="FBZ332" s="105"/>
      <c r="FCA332" s="105"/>
      <c r="FCB332" s="105"/>
      <c r="FCC332" s="105"/>
      <c r="FCD332" s="105"/>
      <c r="FCE332" s="105"/>
      <c r="FCF332" s="105"/>
      <c r="FCG332" s="105"/>
      <c r="FCH332" s="105"/>
      <c r="FCI332" s="105"/>
      <c r="FCJ332" s="105"/>
      <c r="FCK332" s="105"/>
      <c r="FCL332" s="105"/>
      <c r="FCM332" s="105"/>
      <c r="FCN332" s="105"/>
      <c r="FCO332" s="105"/>
      <c r="FCP332" s="105"/>
      <c r="FCQ332" s="105"/>
      <c r="FCR332" s="105"/>
      <c r="FCS332" s="105"/>
      <c r="FCT332" s="105"/>
      <c r="FCU332" s="105"/>
      <c r="FCV332" s="105"/>
      <c r="FCW332" s="105"/>
      <c r="FCX332" s="105"/>
      <c r="FCY332" s="105"/>
      <c r="FCZ332" s="105"/>
      <c r="FDA332" s="105"/>
      <c r="FDB332" s="105"/>
      <c r="FDC332" s="105"/>
      <c r="FDD332" s="105"/>
      <c r="FDE332" s="105"/>
      <c r="FDF332" s="105"/>
      <c r="FDG332" s="105"/>
      <c r="FDH332" s="105"/>
      <c r="FDI332" s="105"/>
      <c r="FDJ332" s="105"/>
      <c r="FDK332" s="105"/>
      <c r="FDL332" s="105"/>
      <c r="FDM332" s="105"/>
      <c r="FDN332" s="105"/>
      <c r="FDO332" s="105"/>
      <c r="FDP332" s="105"/>
      <c r="FDQ332" s="105"/>
      <c r="FDR332" s="105"/>
      <c r="FDS332" s="105"/>
      <c r="FDT332" s="105"/>
      <c r="FDU332" s="105"/>
      <c r="FDV332" s="105"/>
      <c r="FDW332" s="105"/>
      <c r="FDX332" s="105"/>
      <c r="FDY332" s="105"/>
      <c r="FDZ332" s="105"/>
      <c r="FEA332" s="105"/>
      <c r="FEB332" s="105"/>
      <c r="FEC332" s="105"/>
      <c r="FED332" s="105"/>
      <c r="FEE332" s="105"/>
      <c r="FEF332" s="105"/>
      <c r="FEG332" s="105"/>
      <c r="FEH332" s="105"/>
      <c r="FEI332" s="105"/>
      <c r="FEJ332" s="105"/>
      <c r="FEK332" s="105"/>
      <c r="FEL332" s="105"/>
      <c r="FEM332" s="105"/>
      <c r="FEN332" s="105"/>
      <c r="FEO332" s="105"/>
      <c r="FEP332" s="105"/>
      <c r="FEQ332" s="105"/>
      <c r="FER332" s="105"/>
      <c r="FES332" s="105"/>
      <c r="FET332" s="105"/>
      <c r="FEU332" s="105"/>
      <c r="FEV332" s="105"/>
      <c r="FEW332" s="105"/>
      <c r="FEX332" s="105"/>
      <c r="FEY332" s="105"/>
      <c r="FEZ332" s="105"/>
      <c r="FFA332" s="105"/>
      <c r="FFB332" s="105"/>
      <c r="FFC332" s="105"/>
      <c r="FFD332" s="105"/>
      <c r="FFE332" s="105"/>
      <c r="FFF332" s="105"/>
      <c r="FFG332" s="105"/>
      <c r="FFH332" s="105"/>
      <c r="FFI332" s="105"/>
      <c r="FFJ332" s="105"/>
      <c r="FFK332" s="105"/>
      <c r="FFL332" s="105"/>
      <c r="FFM332" s="105"/>
      <c r="FFN332" s="105"/>
      <c r="FFO332" s="105"/>
      <c r="FFP332" s="105"/>
      <c r="FFQ332" s="105"/>
      <c r="FFR332" s="105"/>
      <c r="FFS332" s="105"/>
      <c r="FFT332" s="105"/>
      <c r="FFU332" s="105"/>
      <c r="FFV332" s="105"/>
      <c r="FFW332" s="105"/>
      <c r="FFX332" s="105"/>
      <c r="FFY332" s="105"/>
      <c r="FFZ332" s="105"/>
      <c r="FGA332" s="105"/>
      <c r="FGB332" s="105"/>
      <c r="FGC332" s="105"/>
      <c r="FGD332" s="105"/>
      <c r="FGE332" s="105"/>
      <c r="FGF332" s="105"/>
      <c r="FGG332" s="105"/>
      <c r="FGH332" s="105"/>
      <c r="FGI332" s="105"/>
      <c r="FGJ332" s="105"/>
      <c r="FGK332" s="105"/>
      <c r="FGL332" s="105"/>
      <c r="FGM332" s="105"/>
      <c r="FGN332" s="105"/>
      <c r="FGO332" s="105"/>
      <c r="FGP332" s="105"/>
      <c r="FGQ332" s="105"/>
      <c r="FGR332" s="105"/>
      <c r="FGS332" s="105"/>
      <c r="FGT332" s="105"/>
      <c r="FGU332" s="105"/>
      <c r="FGV332" s="105"/>
      <c r="FGW332" s="105"/>
      <c r="FGX332" s="105"/>
      <c r="FGY332" s="105"/>
      <c r="FGZ332" s="105"/>
      <c r="FHA332" s="105"/>
      <c r="FHB332" s="105"/>
      <c r="FHC332" s="105"/>
      <c r="FHD332" s="105"/>
      <c r="FHE332" s="105"/>
      <c r="FHF332" s="105"/>
      <c r="FHG332" s="105"/>
      <c r="FHH332" s="105"/>
      <c r="FHI332" s="105"/>
      <c r="FHJ332" s="105"/>
      <c r="FHK332" s="105"/>
      <c r="FHL332" s="105"/>
      <c r="FHM332" s="105"/>
      <c r="FHN332" s="105"/>
      <c r="FHO332" s="105"/>
      <c r="FHP332" s="105"/>
      <c r="FHQ332" s="105"/>
      <c r="FHR332" s="105"/>
      <c r="FHS332" s="105"/>
      <c r="FHT332" s="105"/>
      <c r="FHU332" s="105"/>
      <c r="FHV332" s="105"/>
      <c r="FHW332" s="105"/>
      <c r="FHX332" s="105"/>
      <c r="FHY332" s="105"/>
      <c r="FHZ332" s="105"/>
      <c r="FIA332" s="105"/>
      <c r="FIB332" s="105"/>
      <c r="FIC332" s="105"/>
      <c r="FID332" s="105"/>
      <c r="FIE332" s="105"/>
      <c r="FIF332" s="105"/>
      <c r="FIG332" s="105"/>
      <c r="FIH332" s="105"/>
      <c r="FII332" s="105"/>
      <c r="FIJ332" s="105"/>
      <c r="FIK332" s="105"/>
      <c r="FIL332" s="105"/>
      <c r="FIM332" s="105"/>
      <c r="FIN332" s="105"/>
      <c r="FIO332" s="105"/>
      <c r="FIP332" s="105"/>
      <c r="FIQ332" s="105"/>
      <c r="FIR332" s="105"/>
      <c r="FIS332" s="105"/>
      <c r="FIT332" s="105"/>
      <c r="FIU332" s="105"/>
      <c r="FIV332" s="105"/>
      <c r="FIW332" s="105"/>
      <c r="FIX332" s="105"/>
      <c r="FIY332" s="105"/>
      <c r="FIZ332" s="105"/>
      <c r="FJA332" s="105"/>
      <c r="FJB332" s="105"/>
      <c r="FJC332" s="105"/>
      <c r="FJD332" s="105"/>
      <c r="FJE332" s="105"/>
      <c r="FJF332" s="105"/>
      <c r="FJG332" s="105"/>
      <c r="FJH332" s="105"/>
      <c r="FJI332" s="105"/>
      <c r="FJJ332" s="105"/>
      <c r="FJK332" s="105"/>
      <c r="FJL332" s="105"/>
      <c r="FJM332" s="105"/>
      <c r="FJN332" s="105"/>
      <c r="FJO332" s="105"/>
      <c r="FJP332" s="105"/>
      <c r="FJQ332" s="105"/>
      <c r="FJR332" s="105"/>
      <c r="FJS332" s="105"/>
      <c r="FJT332" s="105"/>
      <c r="FJU332" s="105"/>
      <c r="FJV332" s="105"/>
      <c r="FJW332" s="105"/>
      <c r="FJX332" s="105"/>
      <c r="FJY332" s="105"/>
      <c r="FJZ332" s="105"/>
      <c r="FKA332" s="105"/>
      <c r="FKB332" s="105"/>
      <c r="FKC332" s="105"/>
      <c r="FKD332" s="105"/>
      <c r="FKE332" s="105"/>
      <c r="FKF332" s="105"/>
      <c r="FKG332" s="105"/>
      <c r="FKH332" s="105"/>
      <c r="FKI332" s="105"/>
      <c r="FKJ332" s="105"/>
      <c r="FKK332" s="105"/>
      <c r="FKL332" s="105"/>
      <c r="FKM332" s="105"/>
      <c r="FKN332" s="105"/>
      <c r="FKO332" s="105"/>
      <c r="FKP332" s="105"/>
      <c r="FKQ332" s="105"/>
      <c r="FKR332" s="105"/>
      <c r="FKS332" s="105"/>
      <c r="FKT332" s="105"/>
      <c r="FKU332" s="105"/>
      <c r="FKV332" s="105"/>
      <c r="FKW332" s="105"/>
      <c r="FKX332" s="105"/>
      <c r="FKY332" s="105"/>
      <c r="FKZ332" s="105"/>
      <c r="FLA332" s="105"/>
      <c r="FLB332" s="105"/>
      <c r="FLC332" s="105"/>
      <c r="FLD332" s="105"/>
      <c r="FLE332" s="105"/>
      <c r="FLF332" s="105"/>
      <c r="FLG332" s="105"/>
      <c r="FLH332" s="105"/>
      <c r="FLI332" s="105"/>
      <c r="FLJ332" s="105"/>
      <c r="FLK332" s="105"/>
      <c r="FLL332" s="105"/>
      <c r="FLM332" s="105"/>
      <c r="FLN332" s="105"/>
      <c r="FLO332" s="105"/>
      <c r="FLP332" s="105"/>
      <c r="FLQ332" s="105"/>
      <c r="FLR332" s="105"/>
      <c r="FLS332" s="105"/>
      <c r="FLT332" s="105"/>
      <c r="FLU332" s="105"/>
      <c r="FLV332" s="105"/>
      <c r="FLW332" s="105"/>
      <c r="FLX332" s="105"/>
      <c r="FLY332" s="105"/>
      <c r="FLZ332" s="105"/>
      <c r="FMA332" s="105"/>
      <c r="FMB332" s="105"/>
      <c r="FMC332" s="105"/>
      <c r="FMD332" s="105"/>
      <c r="FME332" s="105"/>
      <c r="FMF332" s="105"/>
      <c r="FMG332" s="105"/>
      <c r="FMH332" s="105"/>
      <c r="FMI332" s="105"/>
      <c r="FMJ332" s="105"/>
      <c r="FMK332" s="105"/>
      <c r="FML332" s="105"/>
      <c r="FMM332" s="105"/>
      <c r="FMN332" s="105"/>
      <c r="FMO332" s="105"/>
      <c r="FMP332" s="105"/>
      <c r="FMQ332" s="105"/>
      <c r="FMR332" s="105"/>
      <c r="FMS332" s="105"/>
      <c r="FMT332" s="105"/>
      <c r="FMU332" s="105"/>
      <c r="FMV332" s="105"/>
      <c r="FMW332" s="105"/>
      <c r="FMX332" s="105"/>
      <c r="FMY332" s="105"/>
      <c r="FMZ332" s="105"/>
      <c r="FNA332" s="105"/>
      <c r="FNB332" s="105"/>
      <c r="FNC332" s="105"/>
      <c r="FND332" s="105"/>
      <c r="FNE332" s="105"/>
      <c r="FNF332" s="105"/>
      <c r="FNG332" s="105"/>
      <c r="FNH332" s="105"/>
      <c r="FNI332" s="105"/>
      <c r="FNJ332" s="105"/>
      <c r="FNK332" s="105"/>
      <c r="FNL332" s="105"/>
      <c r="FNM332" s="105"/>
      <c r="FNN332" s="105"/>
      <c r="FNO332" s="105"/>
      <c r="FNP332" s="105"/>
      <c r="FNQ332" s="105"/>
      <c r="FNR332" s="105"/>
      <c r="FNS332" s="105"/>
      <c r="FNT332" s="105"/>
      <c r="FNU332" s="105"/>
      <c r="FNV332" s="105"/>
      <c r="FNW332" s="105"/>
      <c r="FNX332" s="105"/>
      <c r="FNY332" s="105"/>
      <c r="FNZ332" s="105"/>
      <c r="FOA332" s="105"/>
      <c r="FOB332" s="105"/>
      <c r="FOC332" s="105"/>
      <c r="FOD332" s="105"/>
      <c r="FOE332" s="105"/>
      <c r="FOF332" s="105"/>
      <c r="FOG332" s="105"/>
      <c r="FOH332" s="105"/>
      <c r="FOI332" s="105"/>
      <c r="FOJ332" s="105"/>
      <c r="FOK332" s="105"/>
      <c r="FOL332" s="105"/>
      <c r="FOM332" s="105"/>
      <c r="FON332" s="105"/>
      <c r="FOO332" s="105"/>
      <c r="FOP332" s="105"/>
      <c r="FOQ332" s="105"/>
      <c r="FOR332" s="105"/>
      <c r="FOS332" s="105"/>
      <c r="FOT332" s="105"/>
      <c r="FOU332" s="105"/>
      <c r="FOV332" s="105"/>
      <c r="FOW332" s="105"/>
      <c r="FOX332" s="105"/>
      <c r="FOY332" s="105"/>
      <c r="FOZ332" s="105"/>
      <c r="FPA332" s="105"/>
      <c r="FPB332" s="105"/>
      <c r="FPC332" s="105"/>
      <c r="FPD332" s="105"/>
      <c r="FPE332" s="105"/>
      <c r="FPF332" s="105"/>
      <c r="FPG332" s="105"/>
      <c r="FPH332" s="105"/>
      <c r="FPI332" s="105"/>
      <c r="FPJ332" s="105"/>
      <c r="FPK332" s="105"/>
      <c r="FPL332" s="105"/>
      <c r="FPM332" s="105"/>
      <c r="FPN332" s="105"/>
      <c r="FPO332" s="105"/>
      <c r="FPP332" s="105"/>
      <c r="FPQ332" s="105"/>
      <c r="FPR332" s="105"/>
      <c r="FPS332" s="105"/>
      <c r="FPT332" s="105"/>
      <c r="FPU332" s="105"/>
      <c r="FPV332" s="105"/>
      <c r="FPW332" s="105"/>
      <c r="FPX332" s="105"/>
      <c r="FPY332" s="105"/>
      <c r="FPZ332" s="105"/>
      <c r="FQA332" s="105"/>
      <c r="FQB332" s="105"/>
      <c r="FQC332" s="105"/>
      <c r="FQD332" s="105"/>
      <c r="FQE332" s="105"/>
      <c r="FQF332" s="105"/>
      <c r="FQG332" s="105"/>
      <c r="FQH332" s="105"/>
      <c r="FQI332" s="105"/>
      <c r="FQJ332" s="105"/>
      <c r="FQK332" s="105"/>
      <c r="FQL332" s="105"/>
      <c r="FQM332" s="105"/>
      <c r="FQN332" s="105"/>
      <c r="FQO332" s="105"/>
      <c r="FQP332" s="105"/>
      <c r="FQQ332" s="105"/>
      <c r="FQR332" s="105"/>
      <c r="FQS332" s="105"/>
      <c r="FQT332" s="105"/>
      <c r="FQU332" s="105"/>
      <c r="FQV332" s="105"/>
      <c r="FQW332" s="105"/>
      <c r="FQX332" s="105"/>
      <c r="FQY332" s="105"/>
      <c r="FQZ332" s="105"/>
      <c r="FRA332" s="105"/>
      <c r="FRB332" s="105"/>
      <c r="FRC332" s="105"/>
      <c r="FRD332" s="105"/>
      <c r="FRE332" s="105"/>
      <c r="FRF332" s="105"/>
      <c r="FRG332" s="105"/>
      <c r="FRH332" s="105"/>
      <c r="FRI332" s="105"/>
      <c r="FRJ332" s="105"/>
      <c r="FRK332" s="105"/>
      <c r="FRL332" s="105"/>
      <c r="FRM332" s="105"/>
      <c r="FRN332" s="105"/>
      <c r="FRO332" s="105"/>
      <c r="FRP332" s="105"/>
      <c r="FRQ332" s="105"/>
      <c r="FRR332" s="105"/>
      <c r="FRS332" s="105"/>
      <c r="FRT332" s="105"/>
      <c r="FRU332" s="105"/>
      <c r="FRV332" s="105"/>
      <c r="FRW332" s="105"/>
      <c r="FRX332" s="105"/>
      <c r="FRY332" s="105"/>
      <c r="FRZ332" s="105"/>
      <c r="FSA332" s="105"/>
      <c r="FSB332" s="105"/>
      <c r="FSC332" s="105"/>
      <c r="FSD332" s="105"/>
      <c r="FSE332" s="105"/>
      <c r="FSF332" s="105"/>
      <c r="FSG332" s="105"/>
      <c r="FSH332" s="105"/>
      <c r="FSI332" s="105"/>
      <c r="FSJ332" s="105"/>
      <c r="FSK332" s="105"/>
      <c r="FSL332" s="105"/>
      <c r="FSM332" s="105"/>
      <c r="FSN332" s="105"/>
      <c r="FSO332" s="105"/>
      <c r="FSP332" s="105"/>
      <c r="FSQ332" s="105"/>
      <c r="FSR332" s="105"/>
      <c r="FSS332" s="105"/>
      <c r="FST332" s="105"/>
      <c r="FSU332" s="105"/>
      <c r="FSV332" s="105"/>
      <c r="FSW332" s="105"/>
      <c r="FSX332" s="105"/>
      <c r="FSY332" s="105"/>
      <c r="FSZ332" s="105"/>
      <c r="FTA332" s="105"/>
      <c r="FTB332" s="105"/>
      <c r="FTC332" s="105"/>
      <c r="FTD332" s="105"/>
      <c r="FTE332" s="105"/>
      <c r="FTF332" s="105"/>
      <c r="FTG332" s="105"/>
      <c r="FTH332" s="105"/>
      <c r="FTI332" s="105"/>
      <c r="FTJ332" s="105"/>
      <c r="FTK332" s="105"/>
      <c r="FTL332" s="105"/>
      <c r="FTM332" s="105"/>
      <c r="FTN332" s="105"/>
      <c r="FTO332" s="105"/>
      <c r="FTP332" s="105"/>
      <c r="FTQ332" s="105"/>
      <c r="FTR332" s="105"/>
      <c r="FTS332" s="105"/>
      <c r="FTT332" s="105"/>
      <c r="FTU332" s="105"/>
      <c r="FTV332" s="105"/>
      <c r="FTW332" s="105"/>
      <c r="FTX332" s="105"/>
      <c r="FTY332" s="105"/>
      <c r="FTZ332" s="105"/>
      <c r="FUA332" s="105"/>
      <c r="FUB332" s="105"/>
      <c r="FUC332" s="105"/>
      <c r="FUD332" s="105"/>
      <c r="FUE332" s="105"/>
      <c r="FUF332" s="105"/>
      <c r="FUG332" s="105"/>
      <c r="FUH332" s="105"/>
      <c r="FUI332" s="105"/>
      <c r="FUJ332" s="105"/>
      <c r="FUK332" s="105"/>
      <c r="FUL332" s="105"/>
      <c r="FUM332" s="105"/>
      <c r="FUN332" s="105"/>
      <c r="FUO332" s="105"/>
      <c r="FUP332" s="105"/>
      <c r="FUQ332" s="105"/>
      <c r="FUR332" s="105"/>
      <c r="FUS332" s="105"/>
      <c r="FUT332" s="105"/>
      <c r="FUU332" s="105"/>
      <c r="FUV332" s="105"/>
      <c r="FUW332" s="105"/>
      <c r="FUX332" s="105"/>
      <c r="FUY332" s="105"/>
      <c r="FUZ332" s="105"/>
      <c r="FVA332" s="105"/>
      <c r="FVB332" s="105"/>
      <c r="FVC332" s="105"/>
      <c r="FVD332" s="105"/>
      <c r="FVE332" s="105"/>
      <c r="FVF332" s="105"/>
      <c r="FVG332" s="105"/>
      <c r="FVH332" s="105"/>
      <c r="FVI332" s="105"/>
      <c r="FVJ332" s="105"/>
      <c r="FVK332" s="105"/>
      <c r="FVL332" s="105"/>
      <c r="FVM332" s="105"/>
      <c r="FVN332" s="105"/>
      <c r="FVO332" s="105"/>
      <c r="FVP332" s="105"/>
      <c r="FVQ332" s="105"/>
      <c r="FVR332" s="105"/>
      <c r="FVS332" s="105"/>
      <c r="FVT332" s="105"/>
      <c r="FVU332" s="105"/>
      <c r="FVV332" s="105"/>
      <c r="FVW332" s="105"/>
      <c r="FVX332" s="105"/>
      <c r="FVY332" s="105"/>
      <c r="FVZ332" s="105"/>
      <c r="FWA332" s="105"/>
      <c r="FWB332" s="105"/>
      <c r="FWC332" s="105"/>
      <c r="FWD332" s="105"/>
      <c r="FWE332" s="105"/>
      <c r="FWF332" s="105"/>
      <c r="FWG332" s="105"/>
      <c r="FWH332" s="105"/>
      <c r="FWI332" s="105"/>
      <c r="FWJ332" s="105"/>
      <c r="FWK332" s="105"/>
      <c r="FWL332" s="105"/>
      <c r="FWM332" s="105"/>
      <c r="FWN332" s="105"/>
      <c r="FWO332" s="105"/>
      <c r="FWP332" s="105"/>
      <c r="FWQ332" s="105"/>
      <c r="FWR332" s="105"/>
      <c r="FWS332" s="105"/>
      <c r="FWT332" s="105"/>
      <c r="FWU332" s="105"/>
      <c r="FWV332" s="105"/>
      <c r="FWW332" s="105"/>
      <c r="FWX332" s="105"/>
      <c r="FWY332" s="105"/>
      <c r="FWZ332" s="105"/>
      <c r="FXA332" s="105"/>
      <c r="FXB332" s="105"/>
      <c r="FXC332" s="105"/>
      <c r="FXD332" s="105"/>
      <c r="FXE332" s="105"/>
      <c r="FXF332" s="105"/>
      <c r="FXG332" s="105"/>
      <c r="FXH332" s="105"/>
      <c r="FXI332" s="105"/>
      <c r="FXJ332" s="105"/>
      <c r="FXK332" s="105"/>
      <c r="FXL332" s="105"/>
      <c r="FXM332" s="105"/>
      <c r="FXN332" s="105"/>
      <c r="FXO332" s="105"/>
      <c r="FXP332" s="105"/>
      <c r="FXQ332" s="105"/>
      <c r="FXR332" s="105"/>
      <c r="FXS332" s="105"/>
      <c r="FXT332" s="105"/>
      <c r="FXU332" s="105"/>
      <c r="FXV332" s="105"/>
      <c r="FXW332" s="105"/>
      <c r="FXX332" s="105"/>
      <c r="FXY332" s="105"/>
      <c r="FXZ332" s="105"/>
      <c r="FYA332" s="105"/>
      <c r="FYB332" s="105"/>
      <c r="FYC332" s="105"/>
      <c r="FYD332" s="105"/>
      <c r="FYE332" s="105"/>
      <c r="FYF332" s="105"/>
      <c r="FYG332" s="105"/>
      <c r="FYH332" s="105"/>
      <c r="FYI332" s="105"/>
      <c r="FYJ332" s="105"/>
      <c r="FYK332" s="105"/>
      <c r="FYL332" s="105"/>
      <c r="FYM332" s="105"/>
      <c r="FYN332" s="105"/>
      <c r="FYO332" s="105"/>
      <c r="FYP332" s="105"/>
      <c r="FYQ332" s="105"/>
      <c r="FYR332" s="105"/>
      <c r="FYS332" s="105"/>
      <c r="FYT332" s="105"/>
      <c r="FYU332" s="105"/>
      <c r="FYV332" s="105"/>
      <c r="FYW332" s="105"/>
      <c r="FYX332" s="105"/>
      <c r="FYY332" s="105"/>
      <c r="FYZ332" s="105"/>
      <c r="FZA332" s="105"/>
      <c r="FZB332" s="105"/>
      <c r="FZC332" s="105"/>
      <c r="FZD332" s="105"/>
      <c r="FZE332" s="105"/>
      <c r="FZF332" s="105"/>
      <c r="FZG332" s="105"/>
      <c r="FZH332" s="105"/>
      <c r="FZI332" s="105"/>
      <c r="FZJ332" s="105"/>
      <c r="FZK332" s="105"/>
      <c r="FZL332" s="105"/>
      <c r="FZM332" s="105"/>
      <c r="FZN332" s="105"/>
      <c r="FZO332" s="105"/>
      <c r="FZP332" s="105"/>
      <c r="FZQ332" s="105"/>
      <c r="FZR332" s="105"/>
      <c r="FZS332" s="105"/>
      <c r="FZT332" s="105"/>
      <c r="FZU332" s="105"/>
      <c r="FZV332" s="105"/>
      <c r="FZW332" s="105"/>
      <c r="FZX332" s="105"/>
      <c r="FZY332" s="105"/>
      <c r="FZZ332" s="105"/>
      <c r="GAA332" s="105"/>
      <c r="GAB332" s="105"/>
      <c r="GAC332" s="105"/>
      <c r="GAD332" s="105"/>
      <c r="GAE332" s="105"/>
      <c r="GAF332" s="105"/>
      <c r="GAG332" s="105"/>
      <c r="GAH332" s="105"/>
      <c r="GAI332" s="105"/>
      <c r="GAJ332" s="105"/>
      <c r="GAK332" s="105"/>
      <c r="GAL332" s="105"/>
      <c r="GAM332" s="105"/>
      <c r="GAN332" s="105"/>
      <c r="GAO332" s="105"/>
      <c r="GAP332" s="105"/>
      <c r="GAQ332" s="105"/>
      <c r="GAR332" s="105"/>
      <c r="GAS332" s="105"/>
      <c r="GAT332" s="105"/>
      <c r="GAU332" s="105"/>
      <c r="GAV332" s="105"/>
      <c r="GAW332" s="105"/>
      <c r="GAX332" s="105"/>
      <c r="GAY332" s="105"/>
      <c r="GAZ332" s="105"/>
      <c r="GBA332" s="105"/>
      <c r="GBB332" s="105"/>
      <c r="GBC332" s="105"/>
      <c r="GBD332" s="105"/>
      <c r="GBE332" s="105"/>
      <c r="GBF332" s="105"/>
      <c r="GBG332" s="105"/>
      <c r="GBH332" s="105"/>
      <c r="GBI332" s="105"/>
      <c r="GBJ332" s="105"/>
      <c r="GBK332" s="105"/>
      <c r="GBL332" s="105"/>
      <c r="GBM332" s="105"/>
      <c r="GBN332" s="105"/>
      <c r="GBO332" s="105"/>
      <c r="GBP332" s="105"/>
      <c r="GBQ332" s="105"/>
      <c r="GBR332" s="105"/>
      <c r="GBS332" s="105"/>
      <c r="GBT332" s="105"/>
      <c r="GBU332" s="105"/>
      <c r="GBV332" s="105"/>
      <c r="GBW332" s="105"/>
      <c r="GBX332" s="105"/>
      <c r="GBY332" s="105"/>
      <c r="GBZ332" s="105"/>
      <c r="GCA332" s="105"/>
      <c r="GCB332" s="105"/>
      <c r="GCC332" s="105"/>
      <c r="GCD332" s="105"/>
      <c r="GCE332" s="105"/>
      <c r="GCF332" s="105"/>
      <c r="GCG332" s="105"/>
      <c r="GCH332" s="105"/>
      <c r="GCI332" s="105"/>
      <c r="GCJ332" s="105"/>
      <c r="GCK332" s="105"/>
      <c r="GCL332" s="105"/>
      <c r="GCM332" s="105"/>
      <c r="GCN332" s="105"/>
      <c r="GCO332" s="105"/>
      <c r="GCP332" s="105"/>
      <c r="GCQ332" s="105"/>
      <c r="GCR332" s="105"/>
      <c r="GCS332" s="105"/>
      <c r="GCT332" s="105"/>
      <c r="GCU332" s="105"/>
      <c r="GCV332" s="105"/>
      <c r="GCW332" s="105"/>
      <c r="GCX332" s="105"/>
      <c r="GCY332" s="105"/>
      <c r="GCZ332" s="105"/>
      <c r="GDA332" s="105"/>
      <c r="GDB332" s="105"/>
      <c r="GDC332" s="105"/>
      <c r="GDD332" s="105"/>
      <c r="GDE332" s="105"/>
      <c r="GDF332" s="105"/>
      <c r="GDG332" s="105"/>
      <c r="GDH332" s="105"/>
      <c r="GDI332" s="105"/>
      <c r="GDJ332" s="105"/>
      <c r="GDK332" s="105"/>
      <c r="GDL332" s="105"/>
      <c r="GDM332" s="105"/>
      <c r="GDN332" s="105"/>
      <c r="GDO332" s="105"/>
      <c r="GDP332" s="105"/>
      <c r="GDQ332" s="105"/>
      <c r="GDR332" s="105"/>
      <c r="GDS332" s="105"/>
      <c r="GDT332" s="105"/>
      <c r="GDU332" s="105"/>
      <c r="GDV332" s="105"/>
      <c r="GDW332" s="105"/>
      <c r="GDX332" s="105"/>
      <c r="GDY332" s="105"/>
      <c r="GDZ332" s="105"/>
      <c r="GEA332" s="105"/>
      <c r="GEB332" s="105"/>
      <c r="GEC332" s="105"/>
      <c r="GED332" s="105"/>
      <c r="GEE332" s="105"/>
      <c r="GEF332" s="105"/>
      <c r="GEG332" s="105"/>
      <c r="GEH332" s="105"/>
      <c r="GEI332" s="105"/>
      <c r="GEJ332" s="105"/>
      <c r="GEK332" s="105"/>
      <c r="GEL332" s="105"/>
      <c r="GEM332" s="105"/>
      <c r="GEN332" s="105"/>
      <c r="GEO332" s="105"/>
      <c r="GEP332" s="105"/>
      <c r="GEQ332" s="105"/>
      <c r="GER332" s="105"/>
      <c r="GES332" s="105"/>
      <c r="GET332" s="105"/>
      <c r="GEU332" s="105"/>
      <c r="GEV332" s="105"/>
      <c r="GEW332" s="105"/>
      <c r="GEX332" s="105"/>
      <c r="GEY332" s="105"/>
      <c r="GEZ332" s="105"/>
      <c r="GFA332" s="105"/>
      <c r="GFB332" s="105"/>
      <c r="GFC332" s="105"/>
      <c r="GFD332" s="105"/>
      <c r="GFE332" s="105"/>
      <c r="GFF332" s="105"/>
      <c r="GFG332" s="105"/>
      <c r="GFH332" s="105"/>
      <c r="GFI332" s="105"/>
      <c r="GFJ332" s="105"/>
      <c r="GFK332" s="105"/>
      <c r="GFL332" s="105"/>
      <c r="GFM332" s="105"/>
      <c r="GFN332" s="105"/>
      <c r="GFO332" s="105"/>
      <c r="GFP332" s="105"/>
      <c r="GFQ332" s="105"/>
      <c r="GFR332" s="105"/>
      <c r="GFS332" s="105"/>
      <c r="GFT332" s="105"/>
      <c r="GFU332" s="105"/>
      <c r="GFV332" s="105"/>
      <c r="GFW332" s="105"/>
      <c r="GFX332" s="105"/>
      <c r="GFY332" s="105"/>
      <c r="GFZ332" s="105"/>
      <c r="GGA332" s="105"/>
      <c r="GGB332" s="105"/>
      <c r="GGC332" s="105"/>
      <c r="GGD332" s="105"/>
      <c r="GGE332" s="105"/>
      <c r="GGF332" s="105"/>
      <c r="GGG332" s="105"/>
      <c r="GGH332" s="105"/>
      <c r="GGI332" s="105"/>
      <c r="GGJ332" s="105"/>
      <c r="GGK332" s="105"/>
      <c r="GGL332" s="105"/>
      <c r="GGM332" s="105"/>
      <c r="GGN332" s="105"/>
      <c r="GGO332" s="105"/>
      <c r="GGP332" s="105"/>
      <c r="GGQ332" s="105"/>
      <c r="GGR332" s="105"/>
      <c r="GGS332" s="105"/>
      <c r="GGT332" s="105"/>
      <c r="GGU332" s="105"/>
      <c r="GGV332" s="105"/>
      <c r="GGW332" s="105"/>
      <c r="GGX332" s="105"/>
      <c r="GGY332" s="105"/>
      <c r="GGZ332" s="105"/>
      <c r="GHA332" s="105"/>
      <c r="GHB332" s="105"/>
      <c r="GHC332" s="105"/>
      <c r="GHD332" s="105"/>
      <c r="GHE332" s="105"/>
      <c r="GHF332" s="105"/>
      <c r="GHG332" s="105"/>
      <c r="GHH332" s="105"/>
      <c r="GHI332" s="105"/>
      <c r="GHJ332" s="105"/>
      <c r="GHK332" s="105"/>
      <c r="GHL332" s="105"/>
      <c r="GHM332" s="105"/>
      <c r="GHN332" s="105"/>
      <c r="GHO332" s="105"/>
      <c r="GHP332" s="105"/>
      <c r="GHQ332" s="105"/>
      <c r="GHR332" s="105"/>
      <c r="GHS332" s="105"/>
      <c r="GHT332" s="105"/>
      <c r="GHU332" s="105"/>
      <c r="GHV332" s="105"/>
      <c r="GHW332" s="105"/>
      <c r="GHX332" s="105"/>
      <c r="GHY332" s="105"/>
      <c r="GHZ332" s="105"/>
      <c r="GIA332" s="105"/>
      <c r="GIB332" s="105"/>
      <c r="GIC332" s="105"/>
      <c r="GID332" s="105"/>
      <c r="GIE332" s="105"/>
      <c r="GIF332" s="105"/>
      <c r="GIG332" s="105"/>
      <c r="GIH332" s="105"/>
      <c r="GII332" s="105"/>
      <c r="GIJ332" s="105"/>
      <c r="GIK332" s="105"/>
      <c r="GIL332" s="105"/>
      <c r="GIM332" s="105"/>
      <c r="GIN332" s="105"/>
      <c r="GIO332" s="105"/>
      <c r="GIP332" s="105"/>
      <c r="GIQ332" s="105"/>
      <c r="GIR332" s="105"/>
      <c r="GIS332" s="105"/>
      <c r="GIT332" s="105"/>
      <c r="GIU332" s="105"/>
      <c r="GIV332" s="105"/>
      <c r="GIW332" s="105"/>
      <c r="GIX332" s="105"/>
      <c r="GIY332" s="105"/>
      <c r="GIZ332" s="105"/>
      <c r="GJA332" s="105"/>
      <c r="GJB332" s="105"/>
      <c r="GJC332" s="105"/>
      <c r="GJD332" s="105"/>
      <c r="GJE332" s="105"/>
      <c r="GJF332" s="105"/>
      <c r="GJG332" s="105"/>
      <c r="GJH332" s="105"/>
      <c r="GJI332" s="105"/>
      <c r="GJJ332" s="105"/>
      <c r="GJK332" s="105"/>
      <c r="GJL332" s="105"/>
      <c r="GJM332" s="105"/>
      <c r="GJN332" s="105"/>
      <c r="GJO332" s="105"/>
      <c r="GJP332" s="105"/>
      <c r="GJQ332" s="105"/>
      <c r="GJR332" s="105"/>
      <c r="GJS332" s="105"/>
      <c r="GJT332" s="105"/>
      <c r="GJU332" s="105"/>
      <c r="GJV332" s="105"/>
      <c r="GJW332" s="105"/>
      <c r="GJX332" s="105"/>
      <c r="GJY332" s="105"/>
      <c r="GJZ332" s="105"/>
      <c r="GKA332" s="105"/>
      <c r="GKB332" s="105"/>
      <c r="GKC332" s="105"/>
      <c r="GKD332" s="105"/>
      <c r="GKE332" s="105"/>
      <c r="GKF332" s="105"/>
      <c r="GKG332" s="105"/>
      <c r="GKH332" s="105"/>
      <c r="GKI332" s="105"/>
      <c r="GKJ332" s="105"/>
      <c r="GKK332" s="105"/>
      <c r="GKL332" s="105"/>
      <c r="GKM332" s="105"/>
      <c r="GKN332" s="105"/>
      <c r="GKO332" s="105"/>
      <c r="GKP332" s="105"/>
      <c r="GKQ332" s="105"/>
      <c r="GKR332" s="105"/>
      <c r="GKS332" s="105"/>
      <c r="GKT332" s="105"/>
      <c r="GKU332" s="105"/>
      <c r="GKV332" s="105"/>
      <c r="GKW332" s="105"/>
      <c r="GKX332" s="105"/>
      <c r="GKY332" s="105"/>
      <c r="GKZ332" s="105"/>
      <c r="GLA332" s="105"/>
      <c r="GLB332" s="105"/>
      <c r="GLC332" s="105"/>
      <c r="GLD332" s="105"/>
      <c r="GLE332" s="105"/>
      <c r="GLF332" s="105"/>
      <c r="GLG332" s="105"/>
      <c r="GLH332" s="105"/>
      <c r="GLI332" s="105"/>
      <c r="GLJ332" s="105"/>
      <c r="GLK332" s="105"/>
      <c r="GLL332" s="105"/>
      <c r="GLM332" s="105"/>
      <c r="GLN332" s="105"/>
      <c r="GLO332" s="105"/>
      <c r="GLP332" s="105"/>
      <c r="GLQ332" s="105"/>
      <c r="GLR332" s="105"/>
      <c r="GLS332" s="105"/>
      <c r="GLT332" s="105"/>
      <c r="GLU332" s="105"/>
      <c r="GLV332" s="105"/>
      <c r="GLW332" s="105"/>
      <c r="GLX332" s="105"/>
      <c r="GLY332" s="105"/>
      <c r="GLZ332" s="105"/>
      <c r="GMA332" s="105"/>
      <c r="GMB332" s="105"/>
      <c r="GMC332" s="105"/>
      <c r="GMD332" s="105"/>
      <c r="GME332" s="105"/>
      <c r="GMF332" s="105"/>
      <c r="GMG332" s="105"/>
      <c r="GMH332" s="105"/>
      <c r="GMI332" s="105"/>
      <c r="GMJ332" s="105"/>
      <c r="GMK332" s="105"/>
      <c r="GML332" s="105"/>
      <c r="GMM332" s="105"/>
      <c r="GMN332" s="105"/>
      <c r="GMO332" s="105"/>
      <c r="GMP332" s="105"/>
      <c r="GMQ332" s="105"/>
      <c r="GMR332" s="105"/>
      <c r="GMS332" s="105"/>
      <c r="GMT332" s="105"/>
      <c r="GMU332" s="105"/>
      <c r="GMV332" s="105"/>
      <c r="GMW332" s="105"/>
      <c r="GMX332" s="105"/>
      <c r="GMY332" s="105"/>
      <c r="GMZ332" s="105"/>
      <c r="GNA332" s="105"/>
      <c r="GNB332" s="105"/>
      <c r="GNC332" s="105"/>
      <c r="GND332" s="105"/>
      <c r="GNE332" s="105"/>
      <c r="GNF332" s="105"/>
      <c r="GNG332" s="105"/>
      <c r="GNH332" s="105"/>
      <c r="GNI332" s="105"/>
      <c r="GNJ332" s="105"/>
      <c r="GNK332" s="105"/>
      <c r="GNL332" s="105"/>
      <c r="GNM332" s="105"/>
      <c r="GNN332" s="105"/>
      <c r="GNO332" s="105"/>
      <c r="GNP332" s="105"/>
      <c r="GNQ332" s="105"/>
      <c r="GNR332" s="105"/>
      <c r="GNS332" s="105"/>
      <c r="GNT332" s="105"/>
      <c r="GNU332" s="105"/>
      <c r="GNV332" s="105"/>
      <c r="GNW332" s="105"/>
      <c r="GNX332" s="105"/>
      <c r="GNY332" s="105"/>
      <c r="GNZ332" s="105"/>
      <c r="GOA332" s="105"/>
      <c r="GOB332" s="105"/>
      <c r="GOC332" s="105"/>
      <c r="GOD332" s="105"/>
      <c r="GOE332" s="105"/>
      <c r="GOF332" s="105"/>
      <c r="GOG332" s="105"/>
      <c r="GOH332" s="105"/>
      <c r="GOI332" s="105"/>
      <c r="GOJ332" s="105"/>
      <c r="GOK332" s="105"/>
      <c r="GOL332" s="105"/>
      <c r="GOM332" s="105"/>
      <c r="GON332" s="105"/>
      <c r="GOO332" s="105"/>
      <c r="GOP332" s="105"/>
      <c r="GOQ332" s="105"/>
      <c r="GOR332" s="105"/>
      <c r="GOS332" s="105"/>
      <c r="GOT332" s="105"/>
      <c r="GOU332" s="105"/>
      <c r="GOV332" s="105"/>
      <c r="GOW332" s="105"/>
      <c r="GOX332" s="105"/>
      <c r="GOY332" s="105"/>
      <c r="GOZ332" s="105"/>
      <c r="GPA332" s="105"/>
      <c r="GPB332" s="105"/>
      <c r="GPC332" s="105"/>
      <c r="GPD332" s="105"/>
      <c r="GPE332" s="105"/>
      <c r="GPF332" s="105"/>
      <c r="GPG332" s="105"/>
      <c r="GPH332" s="105"/>
      <c r="GPI332" s="105"/>
      <c r="GPJ332" s="105"/>
      <c r="GPK332" s="105"/>
      <c r="GPL332" s="105"/>
      <c r="GPM332" s="105"/>
      <c r="GPN332" s="105"/>
      <c r="GPO332" s="105"/>
      <c r="GPP332" s="105"/>
      <c r="GPQ332" s="105"/>
      <c r="GPR332" s="105"/>
      <c r="GPS332" s="105"/>
      <c r="GPT332" s="105"/>
      <c r="GPU332" s="105"/>
      <c r="GPV332" s="105"/>
      <c r="GPW332" s="105"/>
      <c r="GPX332" s="105"/>
      <c r="GPY332" s="105"/>
      <c r="GPZ332" s="105"/>
      <c r="GQA332" s="105"/>
      <c r="GQB332" s="105"/>
      <c r="GQC332" s="105"/>
      <c r="GQD332" s="105"/>
      <c r="GQE332" s="105"/>
      <c r="GQF332" s="105"/>
      <c r="GQG332" s="105"/>
      <c r="GQH332" s="105"/>
      <c r="GQI332" s="105"/>
      <c r="GQJ332" s="105"/>
      <c r="GQK332" s="105"/>
      <c r="GQL332" s="105"/>
      <c r="GQM332" s="105"/>
      <c r="GQN332" s="105"/>
      <c r="GQO332" s="105"/>
      <c r="GQP332" s="105"/>
      <c r="GQQ332" s="105"/>
      <c r="GQR332" s="105"/>
      <c r="GQS332" s="105"/>
      <c r="GQT332" s="105"/>
      <c r="GQU332" s="105"/>
      <c r="GQV332" s="105"/>
      <c r="GQW332" s="105"/>
      <c r="GQX332" s="105"/>
      <c r="GQY332" s="105"/>
      <c r="GQZ332" s="105"/>
      <c r="GRA332" s="105"/>
      <c r="GRB332" s="105"/>
      <c r="GRC332" s="105"/>
      <c r="GRD332" s="105"/>
      <c r="GRE332" s="105"/>
      <c r="GRF332" s="105"/>
      <c r="GRG332" s="105"/>
      <c r="GRH332" s="105"/>
      <c r="GRI332" s="105"/>
      <c r="GRJ332" s="105"/>
      <c r="GRK332" s="105"/>
      <c r="GRL332" s="105"/>
      <c r="GRM332" s="105"/>
      <c r="GRN332" s="105"/>
      <c r="GRO332" s="105"/>
      <c r="GRP332" s="105"/>
      <c r="GRQ332" s="105"/>
      <c r="GRR332" s="105"/>
      <c r="GRS332" s="105"/>
      <c r="GRT332" s="105"/>
      <c r="GRU332" s="105"/>
      <c r="GRV332" s="105"/>
      <c r="GRW332" s="105"/>
      <c r="GRX332" s="105"/>
      <c r="GRY332" s="105"/>
      <c r="GRZ332" s="105"/>
      <c r="GSA332" s="105"/>
      <c r="GSB332" s="105"/>
      <c r="GSC332" s="105"/>
      <c r="GSD332" s="105"/>
      <c r="GSE332" s="105"/>
      <c r="GSF332" s="105"/>
      <c r="GSG332" s="105"/>
      <c r="GSH332" s="105"/>
      <c r="GSI332" s="105"/>
      <c r="GSJ332" s="105"/>
      <c r="GSK332" s="105"/>
      <c r="GSL332" s="105"/>
      <c r="GSM332" s="105"/>
      <c r="GSN332" s="105"/>
      <c r="GSO332" s="105"/>
      <c r="GSP332" s="105"/>
      <c r="GSQ332" s="105"/>
      <c r="GSR332" s="105"/>
      <c r="GSS332" s="105"/>
      <c r="GST332" s="105"/>
      <c r="GSU332" s="105"/>
      <c r="GSV332" s="105"/>
      <c r="GSW332" s="105"/>
      <c r="GSX332" s="105"/>
      <c r="GSY332" s="105"/>
      <c r="GSZ332" s="105"/>
      <c r="GTA332" s="105"/>
      <c r="GTB332" s="105"/>
      <c r="GTC332" s="105"/>
      <c r="GTD332" s="105"/>
      <c r="GTE332" s="105"/>
      <c r="GTF332" s="105"/>
      <c r="GTG332" s="105"/>
      <c r="GTH332" s="105"/>
      <c r="GTI332" s="105"/>
      <c r="GTJ332" s="105"/>
      <c r="GTK332" s="105"/>
      <c r="GTL332" s="105"/>
      <c r="GTM332" s="105"/>
      <c r="GTN332" s="105"/>
      <c r="GTO332" s="105"/>
      <c r="GTP332" s="105"/>
      <c r="GTQ332" s="105"/>
      <c r="GTR332" s="105"/>
      <c r="GTS332" s="105"/>
      <c r="GTT332" s="105"/>
      <c r="GTU332" s="105"/>
      <c r="GTV332" s="105"/>
      <c r="GTW332" s="105"/>
      <c r="GTX332" s="105"/>
      <c r="GTY332" s="105"/>
      <c r="GTZ332" s="105"/>
      <c r="GUA332" s="105"/>
      <c r="GUB332" s="105"/>
      <c r="GUC332" s="105"/>
      <c r="GUD332" s="105"/>
      <c r="GUE332" s="105"/>
      <c r="GUF332" s="105"/>
      <c r="GUG332" s="105"/>
      <c r="GUH332" s="105"/>
      <c r="GUI332" s="105"/>
      <c r="GUJ332" s="105"/>
      <c r="GUK332" s="105"/>
      <c r="GUL332" s="105"/>
      <c r="GUM332" s="105"/>
      <c r="GUN332" s="105"/>
      <c r="GUO332" s="105"/>
      <c r="GUP332" s="105"/>
      <c r="GUQ332" s="105"/>
      <c r="GUR332" s="105"/>
      <c r="GUS332" s="105"/>
      <c r="GUT332" s="105"/>
      <c r="GUU332" s="105"/>
      <c r="GUV332" s="105"/>
      <c r="GUW332" s="105"/>
      <c r="GUX332" s="105"/>
      <c r="GUY332" s="105"/>
      <c r="GUZ332" s="105"/>
      <c r="GVA332" s="105"/>
      <c r="GVB332" s="105"/>
      <c r="GVC332" s="105"/>
      <c r="GVD332" s="105"/>
      <c r="GVE332" s="105"/>
      <c r="GVF332" s="105"/>
      <c r="GVG332" s="105"/>
      <c r="GVH332" s="105"/>
      <c r="GVI332" s="105"/>
      <c r="GVJ332" s="105"/>
      <c r="GVK332" s="105"/>
      <c r="GVL332" s="105"/>
      <c r="GVM332" s="105"/>
      <c r="GVN332" s="105"/>
      <c r="GVO332" s="105"/>
      <c r="GVP332" s="105"/>
      <c r="GVQ332" s="105"/>
      <c r="GVR332" s="105"/>
      <c r="GVS332" s="105"/>
      <c r="GVT332" s="105"/>
      <c r="GVU332" s="105"/>
      <c r="GVV332" s="105"/>
      <c r="GVW332" s="105"/>
      <c r="GVX332" s="105"/>
      <c r="GVY332" s="105"/>
      <c r="GVZ332" s="105"/>
      <c r="GWA332" s="105"/>
      <c r="GWB332" s="105"/>
      <c r="GWC332" s="105"/>
      <c r="GWD332" s="105"/>
      <c r="GWE332" s="105"/>
      <c r="GWF332" s="105"/>
      <c r="GWG332" s="105"/>
      <c r="GWH332" s="105"/>
      <c r="GWI332" s="105"/>
      <c r="GWJ332" s="105"/>
      <c r="GWK332" s="105"/>
      <c r="GWL332" s="105"/>
      <c r="GWM332" s="105"/>
      <c r="GWN332" s="105"/>
      <c r="GWO332" s="105"/>
      <c r="GWP332" s="105"/>
      <c r="GWQ332" s="105"/>
      <c r="GWR332" s="105"/>
      <c r="GWS332" s="105"/>
      <c r="GWT332" s="105"/>
      <c r="GWU332" s="105"/>
      <c r="GWV332" s="105"/>
      <c r="GWW332" s="105"/>
      <c r="GWX332" s="105"/>
      <c r="GWY332" s="105"/>
      <c r="GWZ332" s="105"/>
      <c r="GXA332" s="105"/>
      <c r="GXB332" s="105"/>
      <c r="GXC332" s="105"/>
      <c r="GXD332" s="105"/>
      <c r="GXE332" s="105"/>
      <c r="GXF332" s="105"/>
      <c r="GXG332" s="105"/>
      <c r="GXH332" s="105"/>
      <c r="GXI332" s="105"/>
      <c r="GXJ332" s="105"/>
      <c r="GXK332" s="105"/>
      <c r="GXL332" s="105"/>
      <c r="GXM332" s="105"/>
      <c r="GXN332" s="105"/>
      <c r="GXO332" s="105"/>
      <c r="GXP332" s="105"/>
      <c r="GXQ332" s="105"/>
      <c r="GXR332" s="105"/>
      <c r="GXS332" s="105"/>
      <c r="GXT332" s="105"/>
      <c r="GXU332" s="105"/>
      <c r="GXV332" s="105"/>
      <c r="GXW332" s="105"/>
      <c r="GXX332" s="105"/>
      <c r="GXY332" s="105"/>
      <c r="GXZ332" s="105"/>
      <c r="GYA332" s="105"/>
      <c r="GYB332" s="105"/>
      <c r="GYC332" s="105"/>
      <c r="GYD332" s="105"/>
      <c r="GYE332" s="105"/>
      <c r="GYF332" s="105"/>
      <c r="GYG332" s="105"/>
      <c r="GYH332" s="105"/>
      <c r="GYI332" s="105"/>
      <c r="GYJ332" s="105"/>
      <c r="GYK332" s="105"/>
      <c r="GYL332" s="105"/>
      <c r="GYM332" s="105"/>
      <c r="GYN332" s="105"/>
      <c r="GYO332" s="105"/>
      <c r="GYP332" s="105"/>
      <c r="GYQ332" s="105"/>
      <c r="GYR332" s="105"/>
      <c r="GYS332" s="105"/>
      <c r="GYT332" s="105"/>
      <c r="GYU332" s="105"/>
      <c r="GYV332" s="105"/>
      <c r="GYW332" s="105"/>
      <c r="GYX332" s="105"/>
      <c r="GYY332" s="105"/>
      <c r="GYZ332" s="105"/>
      <c r="GZA332" s="105"/>
      <c r="GZB332" s="105"/>
      <c r="GZC332" s="105"/>
      <c r="GZD332" s="105"/>
      <c r="GZE332" s="105"/>
      <c r="GZF332" s="105"/>
      <c r="GZG332" s="105"/>
      <c r="GZH332" s="105"/>
      <c r="GZI332" s="105"/>
      <c r="GZJ332" s="105"/>
      <c r="GZK332" s="105"/>
      <c r="GZL332" s="105"/>
      <c r="GZM332" s="105"/>
      <c r="GZN332" s="105"/>
      <c r="GZO332" s="105"/>
      <c r="GZP332" s="105"/>
      <c r="GZQ332" s="105"/>
      <c r="GZR332" s="105"/>
      <c r="GZS332" s="105"/>
      <c r="GZT332" s="105"/>
      <c r="GZU332" s="105"/>
      <c r="GZV332" s="105"/>
      <c r="GZW332" s="105"/>
      <c r="GZX332" s="105"/>
      <c r="GZY332" s="105"/>
      <c r="GZZ332" s="105"/>
      <c r="HAA332" s="105"/>
      <c r="HAB332" s="105"/>
      <c r="HAC332" s="105"/>
      <c r="HAD332" s="105"/>
      <c r="HAE332" s="105"/>
      <c r="HAF332" s="105"/>
      <c r="HAG332" s="105"/>
      <c r="HAH332" s="105"/>
      <c r="HAI332" s="105"/>
      <c r="HAJ332" s="105"/>
      <c r="HAK332" s="105"/>
      <c r="HAL332" s="105"/>
      <c r="HAM332" s="105"/>
      <c r="HAN332" s="105"/>
      <c r="HAO332" s="105"/>
      <c r="HAP332" s="105"/>
      <c r="HAQ332" s="105"/>
      <c r="HAR332" s="105"/>
      <c r="HAS332" s="105"/>
      <c r="HAT332" s="105"/>
      <c r="HAU332" s="105"/>
      <c r="HAV332" s="105"/>
      <c r="HAW332" s="105"/>
      <c r="HAX332" s="105"/>
      <c r="HAY332" s="105"/>
      <c r="HAZ332" s="105"/>
      <c r="HBA332" s="105"/>
      <c r="HBB332" s="105"/>
      <c r="HBC332" s="105"/>
      <c r="HBD332" s="105"/>
      <c r="HBE332" s="105"/>
      <c r="HBF332" s="105"/>
      <c r="HBG332" s="105"/>
      <c r="HBH332" s="105"/>
      <c r="HBI332" s="105"/>
      <c r="HBJ332" s="105"/>
      <c r="HBK332" s="105"/>
      <c r="HBL332" s="105"/>
      <c r="HBM332" s="105"/>
      <c r="HBN332" s="105"/>
      <c r="HBO332" s="105"/>
      <c r="HBP332" s="105"/>
      <c r="HBQ332" s="105"/>
      <c r="HBR332" s="105"/>
      <c r="HBS332" s="105"/>
      <c r="HBT332" s="105"/>
      <c r="HBU332" s="105"/>
      <c r="HBV332" s="105"/>
      <c r="HBW332" s="105"/>
      <c r="HBX332" s="105"/>
      <c r="HBY332" s="105"/>
      <c r="HBZ332" s="105"/>
      <c r="HCA332" s="105"/>
      <c r="HCB332" s="105"/>
      <c r="HCC332" s="105"/>
      <c r="HCD332" s="105"/>
      <c r="HCE332" s="105"/>
      <c r="HCF332" s="105"/>
      <c r="HCG332" s="105"/>
      <c r="HCH332" s="105"/>
      <c r="HCI332" s="105"/>
      <c r="HCJ332" s="105"/>
      <c r="HCK332" s="105"/>
      <c r="HCL332" s="105"/>
      <c r="HCM332" s="105"/>
      <c r="HCN332" s="105"/>
      <c r="HCO332" s="105"/>
      <c r="HCP332" s="105"/>
      <c r="HCQ332" s="105"/>
      <c r="HCR332" s="105"/>
      <c r="HCS332" s="105"/>
      <c r="HCT332" s="105"/>
      <c r="HCU332" s="105"/>
      <c r="HCV332" s="105"/>
      <c r="HCW332" s="105"/>
      <c r="HCX332" s="105"/>
      <c r="HCY332" s="105"/>
      <c r="HCZ332" s="105"/>
      <c r="HDA332" s="105"/>
      <c r="HDB332" s="105"/>
      <c r="HDC332" s="105"/>
      <c r="HDD332" s="105"/>
      <c r="HDE332" s="105"/>
      <c r="HDF332" s="105"/>
      <c r="HDG332" s="105"/>
      <c r="HDH332" s="105"/>
      <c r="HDI332" s="105"/>
      <c r="HDJ332" s="105"/>
      <c r="HDK332" s="105"/>
      <c r="HDL332" s="105"/>
      <c r="HDM332" s="105"/>
      <c r="HDN332" s="105"/>
      <c r="HDO332" s="105"/>
      <c r="HDP332" s="105"/>
      <c r="HDQ332" s="105"/>
      <c r="HDR332" s="105"/>
      <c r="HDS332" s="105"/>
      <c r="HDT332" s="105"/>
      <c r="HDU332" s="105"/>
      <c r="HDV332" s="105"/>
      <c r="HDW332" s="105"/>
      <c r="HDX332" s="105"/>
      <c r="HDY332" s="105"/>
      <c r="HDZ332" s="105"/>
      <c r="HEA332" s="105"/>
      <c r="HEB332" s="105"/>
      <c r="HEC332" s="105"/>
      <c r="HED332" s="105"/>
      <c r="HEE332" s="105"/>
      <c r="HEF332" s="105"/>
      <c r="HEG332" s="105"/>
      <c r="HEH332" s="105"/>
      <c r="HEI332" s="105"/>
      <c r="HEJ332" s="105"/>
      <c r="HEK332" s="105"/>
      <c r="HEL332" s="105"/>
      <c r="HEM332" s="105"/>
      <c r="HEN332" s="105"/>
      <c r="HEO332" s="105"/>
      <c r="HEP332" s="105"/>
      <c r="HEQ332" s="105"/>
      <c r="HER332" s="105"/>
      <c r="HES332" s="105"/>
      <c r="HET332" s="105"/>
      <c r="HEU332" s="105"/>
      <c r="HEV332" s="105"/>
      <c r="HEW332" s="105"/>
      <c r="HEX332" s="105"/>
      <c r="HEY332" s="105"/>
      <c r="HEZ332" s="105"/>
      <c r="HFA332" s="105"/>
      <c r="HFB332" s="105"/>
      <c r="HFC332" s="105"/>
      <c r="HFD332" s="105"/>
      <c r="HFE332" s="105"/>
      <c r="HFF332" s="105"/>
      <c r="HFG332" s="105"/>
      <c r="HFH332" s="105"/>
      <c r="HFI332" s="105"/>
      <c r="HFJ332" s="105"/>
      <c r="HFK332" s="105"/>
      <c r="HFL332" s="105"/>
      <c r="HFM332" s="105"/>
      <c r="HFN332" s="105"/>
      <c r="HFO332" s="105"/>
      <c r="HFP332" s="105"/>
      <c r="HFQ332" s="105"/>
      <c r="HFR332" s="105"/>
      <c r="HFS332" s="105"/>
      <c r="HFT332" s="105"/>
      <c r="HFU332" s="105"/>
      <c r="HFV332" s="105"/>
      <c r="HFW332" s="105"/>
      <c r="HFX332" s="105"/>
      <c r="HFY332" s="105"/>
      <c r="HFZ332" s="105"/>
      <c r="HGA332" s="105"/>
      <c r="HGB332" s="105"/>
      <c r="HGC332" s="105"/>
      <c r="HGD332" s="105"/>
      <c r="HGE332" s="105"/>
      <c r="HGF332" s="105"/>
      <c r="HGG332" s="105"/>
      <c r="HGH332" s="105"/>
      <c r="HGI332" s="105"/>
      <c r="HGJ332" s="105"/>
      <c r="HGK332" s="105"/>
      <c r="HGL332" s="105"/>
      <c r="HGM332" s="105"/>
      <c r="HGN332" s="105"/>
      <c r="HGO332" s="105"/>
      <c r="HGP332" s="105"/>
      <c r="HGQ332" s="105"/>
      <c r="HGR332" s="105"/>
      <c r="HGS332" s="105"/>
      <c r="HGT332" s="105"/>
      <c r="HGU332" s="105"/>
      <c r="HGV332" s="105"/>
      <c r="HGW332" s="105"/>
      <c r="HGX332" s="105"/>
      <c r="HGY332" s="105"/>
      <c r="HGZ332" s="105"/>
      <c r="HHA332" s="105"/>
      <c r="HHB332" s="105"/>
      <c r="HHC332" s="105"/>
      <c r="HHD332" s="105"/>
      <c r="HHE332" s="105"/>
      <c r="HHF332" s="105"/>
      <c r="HHG332" s="105"/>
      <c r="HHH332" s="105"/>
      <c r="HHI332" s="105"/>
      <c r="HHJ332" s="105"/>
      <c r="HHK332" s="105"/>
      <c r="HHL332" s="105"/>
      <c r="HHM332" s="105"/>
      <c r="HHN332" s="105"/>
      <c r="HHO332" s="105"/>
      <c r="HHP332" s="105"/>
      <c r="HHQ332" s="105"/>
      <c r="HHR332" s="105"/>
      <c r="HHS332" s="105"/>
      <c r="HHT332" s="105"/>
      <c r="HHU332" s="105"/>
      <c r="HHV332" s="105"/>
      <c r="HHW332" s="105"/>
      <c r="HHX332" s="105"/>
      <c r="HHY332" s="105"/>
      <c r="HHZ332" s="105"/>
      <c r="HIA332" s="105"/>
      <c r="HIB332" s="105"/>
      <c r="HIC332" s="105"/>
      <c r="HID332" s="105"/>
      <c r="HIE332" s="105"/>
      <c r="HIF332" s="105"/>
      <c r="HIG332" s="105"/>
      <c r="HIH332" s="105"/>
      <c r="HII332" s="105"/>
      <c r="HIJ332" s="105"/>
      <c r="HIK332" s="105"/>
      <c r="HIL332" s="105"/>
      <c r="HIM332" s="105"/>
      <c r="HIN332" s="105"/>
      <c r="HIO332" s="105"/>
      <c r="HIP332" s="105"/>
      <c r="HIQ332" s="105"/>
      <c r="HIR332" s="105"/>
      <c r="HIS332" s="105"/>
      <c r="HIT332" s="105"/>
      <c r="HIU332" s="105"/>
      <c r="HIV332" s="105"/>
      <c r="HIW332" s="105"/>
      <c r="HIX332" s="105"/>
      <c r="HIY332" s="105"/>
      <c r="HIZ332" s="105"/>
      <c r="HJA332" s="105"/>
      <c r="HJB332" s="105"/>
      <c r="HJC332" s="105"/>
      <c r="HJD332" s="105"/>
      <c r="HJE332" s="105"/>
      <c r="HJF332" s="105"/>
      <c r="HJG332" s="105"/>
      <c r="HJH332" s="105"/>
      <c r="HJI332" s="105"/>
      <c r="HJJ332" s="105"/>
      <c r="HJK332" s="105"/>
      <c r="HJL332" s="105"/>
      <c r="HJM332" s="105"/>
      <c r="HJN332" s="105"/>
      <c r="HJO332" s="105"/>
      <c r="HJP332" s="105"/>
      <c r="HJQ332" s="105"/>
      <c r="HJR332" s="105"/>
      <c r="HJS332" s="105"/>
      <c r="HJT332" s="105"/>
      <c r="HJU332" s="105"/>
      <c r="HJV332" s="105"/>
      <c r="HJW332" s="105"/>
      <c r="HJX332" s="105"/>
      <c r="HJY332" s="105"/>
      <c r="HJZ332" s="105"/>
      <c r="HKA332" s="105"/>
      <c r="HKB332" s="105"/>
      <c r="HKC332" s="105"/>
      <c r="HKD332" s="105"/>
      <c r="HKE332" s="105"/>
      <c r="HKF332" s="105"/>
      <c r="HKG332" s="105"/>
      <c r="HKH332" s="105"/>
      <c r="HKI332" s="105"/>
      <c r="HKJ332" s="105"/>
      <c r="HKK332" s="105"/>
      <c r="HKL332" s="105"/>
      <c r="HKM332" s="105"/>
      <c r="HKN332" s="105"/>
      <c r="HKO332" s="105"/>
      <c r="HKP332" s="105"/>
      <c r="HKQ332" s="105"/>
      <c r="HKR332" s="105"/>
      <c r="HKS332" s="105"/>
      <c r="HKT332" s="105"/>
      <c r="HKU332" s="105"/>
      <c r="HKV332" s="105"/>
      <c r="HKW332" s="105"/>
      <c r="HKX332" s="105"/>
      <c r="HKY332" s="105"/>
      <c r="HKZ332" s="105"/>
      <c r="HLA332" s="105"/>
      <c r="HLB332" s="105"/>
      <c r="HLC332" s="105"/>
      <c r="HLD332" s="105"/>
      <c r="HLE332" s="105"/>
      <c r="HLF332" s="105"/>
      <c r="HLG332" s="105"/>
      <c r="HLH332" s="105"/>
      <c r="HLI332" s="105"/>
      <c r="HLJ332" s="105"/>
      <c r="HLK332" s="105"/>
      <c r="HLL332" s="105"/>
      <c r="HLM332" s="105"/>
      <c r="HLN332" s="105"/>
      <c r="HLO332" s="105"/>
      <c r="HLP332" s="105"/>
      <c r="HLQ332" s="105"/>
      <c r="HLR332" s="105"/>
      <c r="HLS332" s="105"/>
      <c r="HLT332" s="105"/>
      <c r="HLU332" s="105"/>
      <c r="HLV332" s="105"/>
      <c r="HLW332" s="105"/>
      <c r="HLX332" s="105"/>
      <c r="HLY332" s="105"/>
      <c r="HLZ332" s="105"/>
      <c r="HMA332" s="105"/>
      <c r="HMB332" s="105"/>
      <c r="HMC332" s="105"/>
      <c r="HMD332" s="105"/>
      <c r="HME332" s="105"/>
      <c r="HMF332" s="105"/>
      <c r="HMG332" s="105"/>
      <c r="HMH332" s="105"/>
      <c r="HMI332" s="105"/>
      <c r="HMJ332" s="105"/>
      <c r="HMK332" s="105"/>
      <c r="HML332" s="105"/>
      <c r="HMM332" s="105"/>
      <c r="HMN332" s="105"/>
      <c r="HMO332" s="105"/>
      <c r="HMP332" s="105"/>
      <c r="HMQ332" s="105"/>
      <c r="HMR332" s="105"/>
      <c r="HMS332" s="105"/>
      <c r="HMT332" s="105"/>
      <c r="HMU332" s="105"/>
      <c r="HMV332" s="105"/>
      <c r="HMW332" s="105"/>
      <c r="HMX332" s="105"/>
      <c r="HMY332" s="105"/>
      <c r="HMZ332" s="105"/>
      <c r="HNA332" s="105"/>
      <c r="HNB332" s="105"/>
      <c r="HNC332" s="105"/>
      <c r="HND332" s="105"/>
      <c r="HNE332" s="105"/>
      <c r="HNF332" s="105"/>
      <c r="HNG332" s="105"/>
      <c r="HNH332" s="105"/>
      <c r="HNI332" s="105"/>
      <c r="HNJ332" s="105"/>
      <c r="HNK332" s="105"/>
      <c r="HNL332" s="105"/>
      <c r="HNM332" s="105"/>
      <c r="HNN332" s="105"/>
      <c r="HNO332" s="105"/>
      <c r="HNP332" s="105"/>
      <c r="HNQ332" s="105"/>
      <c r="HNR332" s="105"/>
      <c r="HNS332" s="105"/>
      <c r="HNT332" s="105"/>
      <c r="HNU332" s="105"/>
      <c r="HNV332" s="105"/>
      <c r="HNW332" s="105"/>
      <c r="HNX332" s="105"/>
      <c r="HNY332" s="105"/>
      <c r="HNZ332" s="105"/>
      <c r="HOA332" s="105"/>
      <c r="HOB332" s="105"/>
      <c r="HOC332" s="105"/>
      <c r="HOD332" s="105"/>
      <c r="HOE332" s="105"/>
      <c r="HOF332" s="105"/>
      <c r="HOG332" s="105"/>
      <c r="HOH332" s="105"/>
      <c r="HOI332" s="105"/>
      <c r="HOJ332" s="105"/>
      <c r="HOK332" s="105"/>
      <c r="HOL332" s="105"/>
      <c r="HOM332" s="105"/>
      <c r="HON332" s="105"/>
      <c r="HOO332" s="105"/>
      <c r="HOP332" s="105"/>
      <c r="HOQ332" s="105"/>
      <c r="HOR332" s="105"/>
      <c r="HOS332" s="105"/>
      <c r="HOT332" s="105"/>
      <c r="HOU332" s="105"/>
      <c r="HOV332" s="105"/>
      <c r="HOW332" s="105"/>
      <c r="HOX332" s="105"/>
      <c r="HOY332" s="105"/>
      <c r="HOZ332" s="105"/>
      <c r="HPA332" s="105"/>
      <c r="HPB332" s="105"/>
      <c r="HPC332" s="105"/>
      <c r="HPD332" s="105"/>
      <c r="HPE332" s="105"/>
      <c r="HPF332" s="105"/>
      <c r="HPG332" s="105"/>
      <c r="HPH332" s="105"/>
      <c r="HPI332" s="105"/>
      <c r="HPJ332" s="105"/>
      <c r="HPK332" s="105"/>
      <c r="HPL332" s="105"/>
      <c r="HPM332" s="105"/>
      <c r="HPN332" s="105"/>
      <c r="HPO332" s="105"/>
      <c r="HPP332" s="105"/>
      <c r="HPQ332" s="105"/>
      <c r="HPR332" s="105"/>
      <c r="HPS332" s="105"/>
      <c r="HPT332" s="105"/>
      <c r="HPU332" s="105"/>
      <c r="HPV332" s="105"/>
      <c r="HPW332" s="105"/>
      <c r="HPX332" s="105"/>
      <c r="HPY332" s="105"/>
      <c r="HPZ332" s="105"/>
      <c r="HQA332" s="105"/>
      <c r="HQB332" s="105"/>
      <c r="HQC332" s="105"/>
      <c r="HQD332" s="105"/>
      <c r="HQE332" s="105"/>
      <c r="HQF332" s="105"/>
      <c r="HQG332" s="105"/>
      <c r="HQH332" s="105"/>
      <c r="HQI332" s="105"/>
      <c r="HQJ332" s="105"/>
      <c r="HQK332" s="105"/>
      <c r="HQL332" s="105"/>
      <c r="HQM332" s="105"/>
      <c r="HQN332" s="105"/>
      <c r="HQO332" s="105"/>
      <c r="HQP332" s="105"/>
      <c r="HQQ332" s="105"/>
      <c r="HQR332" s="105"/>
      <c r="HQS332" s="105"/>
      <c r="HQT332" s="105"/>
      <c r="HQU332" s="105"/>
      <c r="HQV332" s="105"/>
      <c r="HQW332" s="105"/>
      <c r="HQX332" s="105"/>
      <c r="HQY332" s="105"/>
      <c r="HQZ332" s="105"/>
      <c r="HRA332" s="105"/>
      <c r="HRB332" s="105"/>
      <c r="HRC332" s="105"/>
      <c r="HRD332" s="105"/>
      <c r="HRE332" s="105"/>
      <c r="HRF332" s="105"/>
      <c r="HRG332" s="105"/>
      <c r="HRH332" s="105"/>
      <c r="HRI332" s="105"/>
      <c r="HRJ332" s="105"/>
      <c r="HRK332" s="105"/>
      <c r="HRL332" s="105"/>
      <c r="HRM332" s="105"/>
      <c r="HRN332" s="105"/>
      <c r="HRO332" s="105"/>
      <c r="HRP332" s="105"/>
      <c r="HRQ332" s="105"/>
      <c r="HRR332" s="105"/>
      <c r="HRS332" s="105"/>
      <c r="HRT332" s="105"/>
      <c r="HRU332" s="105"/>
      <c r="HRV332" s="105"/>
      <c r="HRW332" s="105"/>
      <c r="HRX332" s="105"/>
      <c r="HRY332" s="105"/>
      <c r="HRZ332" s="105"/>
      <c r="HSA332" s="105"/>
      <c r="HSB332" s="105"/>
      <c r="HSC332" s="105"/>
      <c r="HSD332" s="105"/>
      <c r="HSE332" s="105"/>
      <c r="HSF332" s="105"/>
      <c r="HSG332" s="105"/>
      <c r="HSH332" s="105"/>
      <c r="HSI332" s="105"/>
      <c r="HSJ332" s="105"/>
      <c r="HSK332" s="105"/>
      <c r="HSL332" s="105"/>
      <c r="HSM332" s="105"/>
      <c r="HSN332" s="105"/>
      <c r="HSO332" s="105"/>
      <c r="HSP332" s="105"/>
      <c r="HSQ332" s="105"/>
      <c r="HSR332" s="105"/>
      <c r="HSS332" s="105"/>
      <c r="HST332" s="105"/>
      <c r="HSU332" s="105"/>
      <c r="HSV332" s="105"/>
      <c r="HSW332" s="105"/>
      <c r="HSX332" s="105"/>
      <c r="HSY332" s="105"/>
      <c r="HSZ332" s="105"/>
      <c r="HTA332" s="105"/>
      <c r="HTB332" s="105"/>
      <c r="HTC332" s="105"/>
      <c r="HTD332" s="105"/>
      <c r="HTE332" s="105"/>
      <c r="HTF332" s="105"/>
      <c r="HTG332" s="105"/>
      <c r="HTH332" s="105"/>
      <c r="HTI332" s="105"/>
      <c r="HTJ332" s="105"/>
      <c r="HTK332" s="105"/>
      <c r="HTL332" s="105"/>
      <c r="HTM332" s="105"/>
      <c r="HTN332" s="105"/>
      <c r="HTO332" s="105"/>
      <c r="HTP332" s="105"/>
      <c r="HTQ332" s="105"/>
      <c r="HTR332" s="105"/>
      <c r="HTS332" s="105"/>
      <c r="HTT332" s="105"/>
      <c r="HTU332" s="105"/>
      <c r="HTV332" s="105"/>
      <c r="HTW332" s="105"/>
      <c r="HTX332" s="105"/>
      <c r="HTY332" s="105"/>
      <c r="HTZ332" s="105"/>
      <c r="HUA332" s="105"/>
      <c r="HUB332" s="105"/>
      <c r="HUC332" s="105"/>
      <c r="HUD332" s="105"/>
      <c r="HUE332" s="105"/>
      <c r="HUF332" s="105"/>
      <c r="HUG332" s="105"/>
      <c r="HUH332" s="105"/>
      <c r="HUI332" s="105"/>
      <c r="HUJ332" s="105"/>
      <c r="HUK332" s="105"/>
      <c r="HUL332" s="105"/>
      <c r="HUM332" s="105"/>
      <c r="HUN332" s="105"/>
      <c r="HUO332" s="105"/>
      <c r="HUP332" s="105"/>
      <c r="HUQ332" s="105"/>
      <c r="HUR332" s="105"/>
      <c r="HUS332" s="105"/>
      <c r="HUT332" s="105"/>
      <c r="HUU332" s="105"/>
      <c r="HUV332" s="105"/>
      <c r="HUW332" s="105"/>
      <c r="HUX332" s="105"/>
      <c r="HUY332" s="105"/>
      <c r="HUZ332" s="105"/>
      <c r="HVA332" s="105"/>
      <c r="HVB332" s="105"/>
      <c r="HVC332" s="105"/>
      <c r="HVD332" s="105"/>
      <c r="HVE332" s="105"/>
      <c r="HVF332" s="105"/>
      <c r="HVG332" s="105"/>
      <c r="HVH332" s="105"/>
      <c r="HVI332" s="105"/>
      <c r="HVJ332" s="105"/>
      <c r="HVK332" s="105"/>
      <c r="HVL332" s="105"/>
      <c r="HVM332" s="105"/>
      <c r="HVN332" s="105"/>
      <c r="HVO332" s="105"/>
      <c r="HVP332" s="105"/>
      <c r="HVQ332" s="105"/>
      <c r="HVR332" s="105"/>
      <c r="HVS332" s="105"/>
      <c r="HVT332" s="105"/>
      <c r="HVU332" s="105"/>
      <c r="HVV332" s="105"/>
      <c r="HVW332" s="105"/>
      <c r="HVX332" s="105"/>
      <c r="HVY332" s="105"/>
      <c r="HVZ332" s="105"/>
      <c r="HWA332" s="105"/>
      <c r="HWB332" s="105"/>
      <c r="HWC332" s="105"/>
      <c r="HWD332" s="105"/>
      <c r="HWE332" s="105"/>
      <c r="HWF332" s="105"/>
      <c r="HWG332" s="105"/>
      <c r="HWH332" s="105"/>
      <c r="HWI332" s="105"/>
      <c r="HWJ332" s="105"/>
      <c r="HWK332" s="105"/>
      <c r="HWL332" s="105"/>
      <c r="HWM332" s="105"/>
      <c r="HWN332" s="105"/>
      <c r="HWO332" s="105"/>
      <c r="HWP332" s="105"/>
      <c r="HWQ332" s="105"/>
      <c r="HWR332" s="105"/>
      <c r="HWS332" s="105"/>
      <c r="HWT332" s="105"/>
      <c r="HWU332" s="105"/>
      <c r="HWV332" s="105"/>
      <c r="HWW332" s="105"/>
      <c r="HWX332" s="105"/>
      <c r="HWY332" s="105"/>
      <c r="HWZ332" s="105"/>
      <c r="HXA332" s="105"/>
      <c r="HXB332" s="105"/>
      <c r="HXC332" s="105"/>
      <c r="HXD332" s="105"/>
      <c r="HXE332" s="105"/>
      <c r="HXF332" s="105"/>
      <c r="HXG332" s="105"/>
      <c r="HXH332" s="105"/>
      <c r="HXI332" s="105"/>
      <c r="HXJ332" s="105"/>
      <c r="HXK332" s="105"/>
      <c r="HXL332" s="105"/>
      <c r="HXM332" s="105"/>
      <c r="HXN332" s="105"/>
      <c r="HXO332" s="105"/>
      <c r="HXP332" s="105"/>
      <c r="HXQ332" s="105"/>
      <c r="HXR332" s="105"/>
      <c r="HXS332" s="105"/>
      <c r="HXT332" s="105"/>
      <c r="HXU332" s="105"/>
      <c r="HXV332" s="105"/>
      <c r="HXW332" s="105"/>
      <c r="HXX332" s="105"/>
      <c r="HXY332" s="105"/>
      <c r="HXZ332" s="105"/>
      <c r="HYA332" s="105"/>
      <c r="HYB332" s="105"/>
      <c r="HYC332" s="105"/>
      <c r="HYD332" s="105"/>
      <c r="HYE332" s="105"/>
      <c r="HYF332" s="105"/>
      <c r="HYG332" s="105"/>
      <c r="HYH332" s="105"/>
      <c r="HYI332" s="105"/>
      <c r="HYJ332" s="105"/>
      <c r="HYK332" s="105"/>
      <c r="HYL332" s="105"/>
      <c r="HYM332" s="105"/>
      <c r="HYN332" s="105"/>
      <c r="HYO332" s="105"/>
      <c r="HYP332" s="105"/>
      <c r="HYQ332" s="105"/>
      <c r="HYR332" s="105"/>
      <c r="HYS332" s="105"/>
      <c r="HYT332" s="105"/>
      <c r="HYU332" s="105"/>
      <c r="HYV332" s="105"/>
      <c r="HYW332" s="105"/>
      <c r="HYX332" s="105"/>
      <c r="HYY332" s="105"/>
      <c r="HYZ332" s="105"/>
      <c r="HZA332" s="105"/>
      <c r="HZB332" s="105"/>
      <c r="HZC332" s="105"/>
      <c r="HZD332" s="105"/>
      <c r="HZE332" s="105"/>
      <c r="HZF332" s="105"/>
      <c r="HZG332" s="105"/>
      <c r="HZH332" s="105"/>
      <c r="HZI332" s="105"/>
      <c r="HZJ332" s="105"/>
      <c r="HZK332" s="105"/>
      <c r="HZL332" s="105"/>
      <c r="HZM332" s="105"/>
      <c r="HZN332" s="105"/>
      <c r="HZO332" s="105"/>
      <c r="HZP332" s="105"/>
      <c r="HZQ332" s="105"/>
      <c r="HZR332" s="105"/>
      <c r="HZS332" s="105"/>
      <c r="HZT332" s="105"/>
      <c r="HZU332" s="105"/>
      <c r="HZV332" s="105"/>
      <c r="HZW332" s="105"/>
      <c r="HZX332" s="105"/>
      <c r="HZY332" s="105"/>
      <c r="HZZ332" s="105"/>
      <c r="IAA332" s="105"/>
      <c r="IAB332" s="105"/>
      <c r="IAC332" s="105"/>
      <c r="IAD332" s="105"/>
      <c r="IAE332" s="105"/>
      <c r="IAF332" s="105"/>
      <c r="IAG332" s="105"/>
      <c r="IAH332" s="105"/>
      <c r="IAI332" s="105"/>
      <c r="IAJ332" s="105"/>
      <c r="IAK332" s="105"/>
      <c r="IAL332" s="105"/>
      <c r="IAM332" s="105"/>
      <c r="IAN332" s="105"/>
      <c r="IAO332" s="105"/>
      <c r="IAP332" s="105"/>
      <c r="IAQ332" s="105"/>
      <c r="IAR332" s="105"/>
      <c r="IAS332" s="105"/>
      <c r="IAT332" s="105"/>
      <c r="IAU332" s="105"/>
      <c r="IAV332" s="105"/>
      <c r="IAW332" s="105"/>
      <c r="IAX332" s="105"/>
      <c r="IAY332" s="105"/>
      <c r="IAZ332" s="105"/>
      <c r="IBA332" s="105"/>
      <c r="IBB332" s="105"/>
      <c r="IBC332" s="105"/>
      <c r="IBD332" s="105"/>
      <c r="IBE332" s="105"/>
      <c r="IBF332" s="105"/>
      <c r="IBG332" s="105"/>
      <c r="IBH332" s="105"/>
      <c r="IBI332" s="105"/>
      <c r="IBJ332" s="105"/>
      <c r="IBK332" s="105"/>
      <c r="IBL332" s="105"/>
      <c r="IBM332" s="105"/>
      <c r="IBN332" s="105"/>
      <c r="IBO332" s="105"/>
      <c r="IBP332" s="105"/>
      <c r="IBQ332" s="105"/>
      <c r="IBR332" s="105"/>
      <c r="IBS332" s="105"/>
      <c r="IBT332" s="105"/>
      <c r="IBU332" s="105"/>
      <c r="IBV332" s="105"/>
      <c r="IBW332" s="105"/>
      <c r="IBX332" s="105"/>
      <c r="IBY332" s="105"/>
      <c r="IBZ332" s="105"/>
      <c r="ICA332" s="105"/>
      <c r="ICB332" s="105"/>
      <c r="ICC332" s="105"/>
      <c r="ICD332" s="105"/>
      <c r="ICE332" s="105"/>
      <c r="ICF332" s="105"/>
      <c r="ICG332" s="105"/>
      <c r="ICH332" s="105"/>
      <c r="ICI332" s="105"/>
      <c r="ICJ332" s="105"/>
      <c r="ICK332" s="105"/>
      <c r="ICL332" s="105"/>
      <c r="ICM332" s="105"/>
      <c r="ICN332" s="105"/>
      <c r="ICO332" s="105"/>
      <c r="ICP332" s="105"/>
      <c r="ICQ332" s="105"/>
      <c r="ICR332" s="105"/>
      <c r="ICS332" s="105"/>
      <c r="ICT332" s="105"/>
      <c r="ICU332" s="105"/>
      <c r="ICV332" s="105"/>
      <c r="ICW332" s="105"/>
      <c r="ICX332" s="105"/>
      <c r="ICY332" s="105"/>
      <c r="ICZ332" s="105"/>
      <c r="IDA332" s="105"/>
      <c r="IDB332" s="105"/>
      <c r="IDC332" s="105"/>
      <c r="IDD332" s="105"/>
      <c r="IDE332" s="105"/>
      <c r="IDF332" s="105"/>
      <c r="IDG332" s="105"/>
      <c r="IDH332" s="105"/>
      <c r="IDI332" s="105"/>
      <c r="IDJ332" s="105"/>
      <c r="IDK332" s="105"/>
      <c r="IDL332" s="105"/>
      <c r="IDM332" s="105"/>
      <c r="IDN332" s="105"/>
      <c r="IDO332" s="105"/>
      <c r="IDP332" s="105"/>
      <c r="IDQ332" s="105"/>
      <c r="IDR332" s="105"/>
      <c r="IDS332" s="105"/>
      <c r="IDT332" s="105"/>
      <c r="IDU332" s="105"/>
      <c r="IDV332" s="105"/>
      <c r="IDW332" s="105"/>
      <c r="IDX332" s="105"/>
      <c r="IDY332" s="105"/>
      <c r="IDZ332" s="105"/>
      <c r="IEA332" s="105"/>
      <c r="IEB332" s="105"/>
      <c r="IEC332" s="105"/>
      <c r="IED332" s="105"/>
      <c r="IEE332" s="105"/>
      <c r="IEF332" s="105"/>
      <c r="IEG332" s="105"/>
      <c r="IEH332" s="105"/>
      <c r="IEI332" s="105"/>
      <c r="IEJ332" s="105"/>
      <c r="IEK332" s="105"/>
      <c r="IEL332" s="105"/>
      <c r="IEM332" s="105"/>
      <c r="IEN332" s="105"/>
      <c r="IEO332" s="105"/>
      <c r="IEP332" s="105"/>
      <c r="IEQ332" s="105"/>
      <c r="IER332" s="105"/>
      <c r="IES332" s="105"/>
      <c r="IET332" s="105"/>
      <c r="IEU332" s="105"/>
      <c r="IEV332" s="105"/>
      <c r="IEW332" s="105"/>
      <c r="IEX332" s="105"/>
      <c r="IEY332" s="105"/>
      <c r="IEZ332" s="105"/>
      <c r="IFA332" s="105"/>
      <c r="IFB332" s="105"/>
      <c r="IFC332" s="105"/>
      <c r="IFD332" s="105"/>
      <c r="IFE332" s="105"/>
      <c r="IFF332" s="105"/>
      <c r="IFG332" s="105"/>
      <c r="IFH332" s="105"/>
      <c r="IFI332" s="105"/>
      <c r="IFJ332" s="105"/>
      <c r="IFK332" s="105"/>
      <c r="IFL332" s="105"/>
      <c r="IFM332" s="105"/>
      <c r="IFN332" s="105"/>
      <c r="IFO332" s="105"/>
      <c r="IFP332" s="105"/>
      <c r="IFQ332" s="105"/>
      <c r="IFR332" s="105"/>
      <c r="IFS332" s="105"/>
      <c r="IFT332" s="105"/>
      <c r="IFU332" s="105"/>
      <c r="IFV332" s="105"/>
      <c r="IFW332" s="105"/>
      <c r="IFX332" s="105"/>
      <c r="IFY332" s="105"/>
      <c r="IFZ332" s="105"/>
      <c r="IGA332" s="105"/>
      <c r="IGB332" s="105"/>
      <c r="IGC332" s="105"/>
      <c r="IGD332" s="105"/>
      <c r="IGE332" s="105"/>
      <c r="IGF332" s="105"/>
      <c r="IGG332" s="105"/>
      <c r="IGH332" s="105"/>
      <c r="IGI332" s="105"/>
      <c r="IGJ332" s="105"/>
      <c r="IGK332" s="105"/>
      <c r="IGL332" s="105"/>
      <c r="IGM332" s="105"/>
      <c r="IGN332" s="105"/>
      <c r="IGO332" s="105"/>
      <c r="IGP332" s="105"/>
      <c r="IGQ332" s="105"/>
      <c r="IGR332" s="105"/>
      <c r="IGS332" s="105"/>
      <c r="IGT332" s="105"/>
      <c r="IGU332" s="105"/>
      <c r="IGV332" s="105"/>
      <c r="IGW332" s="105"/>
      <c r="IGX332" s="105"/>
      <c r="IGY332" s="105"/>
      <c r="IGZ332" s="105"/>
      <c r="IHA332" s="105"/>
      <c r="IHB332" s="105"/>
      <c r="IHC332" s="105"/>
      <c r="IHD332" s="105"/>
      <c r="IHE332" s="105"/>
      <c r="IHF332" s="105"/>
      <c r="IHG332" s="105"/>
      <c r="IHH332" s="105"/>
      <c r="IHI332" s="105"/>
      <c r="IHJ332" s="105"/>
      <c r="IHK332" s="105"/>
      <c r="IHL332" s="105"/>
      <c r="IHM332" s="105"/>
      <c r="IHN332" s="105"/>
      <c r="IHO332" s="105"/>
      <c r="IHP332" s="105"/>
      <c r="IHQ332" s="105"/>
      <c r="IHR332" s="105"/>
      <c r="IHS332" s="105"/>
      <c r="IHT332" s="105"/>
      <c r="IHU332" s="105"/>
      <c r="IHV332" s="105"/>
      <c r="IHW332" s="105"/>
      <c r="IHX332" s="105"/>
      <c r="IHY332" s="105"/>
      <c r="IHZ332" s="105"/>
      <c r="IIA332" s="105"/>
      <c r="IIB332" s="105"/>
      <c r="IIC332" s="105"/>
      <c r="IID332" s="105"/>
      <c r="IIE332" s="105"/>
      <c r="IIF332" s="105"/>
      <c r="IIG332" s="105"/>
      <c r="IIH332" s="105"/>
      <c r="III332" s="105"/>
      <c r="IIJ332" s="105"/>
      <c r="IIK332" s="105"/>
      <c r="IIL332" s="105"/>
      <c r="IIM332" s="105"/>
      <c r="IIN332" s="105"/>
      <c r="IIO332" s="105"/>
      <c r="IIP332" s="105"/>
      <c r="IIQ332" s="105"/>
      <c r="IIR332" s="105"/>
      <c r="IIS332" s="105"/>
      <c r="IIT332" s="105"/>
      <c r="IIU332" s="105"/>
      <c r="IIV332" s="105"/>
      <c r="IIW332" s="105"/>
      <c r="IIX332" s="105"/>
      <c r="IIY332" s="105"/>
      <c r="IIZ332" s="105"/>
      <c r="IJA332" s="105"/>
      <c r="IJB332" s="105"/>
      <c r="IJC332" s="105"/>
      <c r="IJD332" s="105"/>
      <c r="IJE332" s="105"/>
      <c r="IJF332" s="105"/>
      <c r="IJG332" s="105"/>
      <c r="IJH332" s="105"/>
      <c r="IJI332" s="105"/>
      <c r="IJJ332" s="105"/>
      <c r="IJK332" s="105"/>
      <c r="IJL332" s="105"/>
      <c r="IJM332" s="105"/>
      <c r="IJN332" s="105"/>
      <c r="IJO332" s="105"/>
      <c r="IJP332" s="105"/>
      <c r="IJQ332" s="105"/>
      <c r="IJR332" s="105"/>
      <c r="IJS332" s="105"/>
      <c r="IJT332" s="105"/>
      <c r="IJU332" s="105"/>
      <c r="IJV332" s="105"/>
      <c r="IJW332" s="105"/>
      <c r="IJX332" s="105"/>
      <c r="IJY332" s="105"/>
      <c r="IJZ332" s="105"/>
      <c r="IKA332" s="105"/>
      <c r="IKB332" s="105"/>
      <c r="IKC332" s="105"/>
      <c r="IKD332" s="105"/>
      <c r="IKE332" s="105"/>
      <c r="IKF332" s="105"/>
      <c r="IKG332" s="105"/>
      <c r="IKH332" s="105"/>
      <c r="IKI332" s="105"/>
      <c r="IKJ332" s="105"/>
      <c r="IKK332" s="105"/>
      <c r="IKL332" s="105"/>
      <c r="IKM332" s="105"/>
      <c r="IKN332" s="105"/>
      <c r="IKO332" s="105"/>
      <c r="IKP332" s="105"/>
      <c r="IKQ332" s="105"/>
      <c r="IKR332" s="105"/>
      <c r="IKS332" s="105"/>
      <c r="IKT332" s="105"/>
      <c r="IKU332" s="105"/>
      <c r="IKV332" s="105"/>
      <c r="IKW332" s="105"/>
      <c r="IKX332" s="105"/>
      <c r="IKY332" s="105"/>
      <c r="IKZ332" s="105"/>
      <c r="ILA332" s="105"/>
      <c r="ILB332" s="105"/>
      <c r="ILC332" s="105"/>
      <c r="ILD332" s="105"/>
      <c r="ILE332" s="105"/>
      <c r="ILF332" s="105"/>
      <c r="ILG332" s="105"/>
      <c r="ILH332" s="105"/>
      <c r="ILI332" s="105"/>
      <c r="ILJ332" s="105"/>
      <c r="ILK332" s="105"/>
      <c r="ILL332" s="105"/>
      <c r="ILM332" s="105"/>
      <c r="ILN332" s="105"/>
      <c r="ILO332" s="105"/>
      <c r="ILP332" s="105"/>
      <c r="ILQ332" s="105"/>
      <c r="ILR332" s="105"/>
      <c r="ILS332" s="105"/>
      <c r="ILT332" s="105"/>
      <c r="ILU332" s="105"/>
      <c r="ILV332" s="105"/>
      <c r="ILW332" s="105"/>
      <c r="ILX332" s="105"/>
      <c r="ILY332" s="105"/>
      <c r="ILZ332" s="105"/>
      <c r="IMA332" s="105"/>
      <c r="IMB332" s="105"/>
      <c r="IMC332" s="105"/>
      <c r="IMD332" s="105"/>
      <c r="IME332" s="105"/>
      <c r="IMF332" s="105"/>
      <c r="IMG332" s="105"/>
      <c r="IMH332" s="105"/>
      <c r="IMI332" s="105"/>
      <c r="IMJ332" s="105"/>
      <c r="IMK332" s="105"/>
      <c r="IML332" s="105"/>
      <c r="IMM332" s="105"/>
      <c r="IMN332" s="105"/>
      <c r="IMO332" s="105"/>
      <c r="IMP332" s="105"/>
      <c r="IMQ332" s="105"/>
      <c r="IMR332" s="105"/>
      <c r="IMS332" s="105"/>
      <c r="IMT332" s="105"/>
      <c r="IMU332" s="105"/>
      <c r="IMV332" s="105"/>
      <c r="IMW332" s="105"/>
      <c r="IMX332" s="105"/>
      <c r="IMY332" s="105"/>
      <c r="IMZ332" s="105"/>
      <c r="INA332" s="105"/>
      <c r="INB332" s="105"/>
      <c r="INC332" s="105"/>
      <c r="IND332" s="105"/>
      <c r="INE332" s="105"/>
      <c r="INF332" s="105"/>
      <c r="ING332" s="105"/>
      <c r="INH332" s="105"/>
      <c r="INI332" s="105"/>
      <c r="INJ332" s="105"/>
      <c r="INK332" s="105"/>
      <c r="INL332" s="105"/>
      <c r="INM332" s="105"/>
      <c r="INN332" s="105"/>
      <c r="INO332" s="105"/>
      <c r="INP332" s="105"/>
      <c r="INQ332" s="105"/>
      <c r="INR332" s="105"/>
      <c r="INS332" s="105"/>
      <c r="INT332" s="105"/>
      <c r="INU332" s="105"/>
      <c r="INV332" s="105"/>
      <c r="INW332" s="105"/>
      <c r="INX332" s="105"/>
      <c r="INY332" s="105"/>
      <c r="INZ332" s="105"/>
      <c r="IOA332" s="105"/>
      <c r="IOB332" s="105"/>
      <c r="IOC332" s="105"/>
      <c r="IOD332" s="105"/>
      <c r="IOE332" s="105"/>
      <c r="IOF332" s="105"/>
      <c r="IOG332" s="105"/>
      <c r="IOH332" s="105"/>
      <c r="IOI332" s="105"/>
      <c r="IOJ332" s="105"/>
      <c r="IOK332" s="105"/>
      <c r="IOL332" s="105"/>
      <c r="IOM332" s="105"/>
      <c r="ION332" s="105"/>
      <c r="IOO332" s="105"/>
      <c r="IOP332" s="105"/>
      <c r="IOQ332" s="105"/>
      <c r="IOR332" s="105"/>
      <c r="IOS332" s="105"/>
      <c r="IOT332" s="105"/>
      <c r="IOU332" s="105"/>
      <c r="IOV332" s="105"/>
      <c r="IOW332" s="105"/>
      <c r="IOX332" s="105"/>
      <c r="IOY332" s="105"/>
      <c r="IOZ332" s="105"/>
      <c r="IPA332" s="105"/>
      <c r="IPB332" s="105"/>
      <c r="IPC332" s="105"/>
      <c r="IPD332" s="105"/>
      <c r="IPE332" s="105"/>
      <c r="IPF332" s="105"/>
      <c r="IPG332" s="105"/>
      <c r="IPH332" s="105"/>
      <c r="IPI332" s="105"/>
      <c r="IPJ332" s="105"/>
      <c r="IPK332" s="105"/>
      <c r="IPL332" s="105"/>
      <c r="IPM332" s="105"/>
      <c r="IPN332" s="105"/>
      <c r="IPO332" s="105"/>
      <c r="IPP332" s="105"/>
      <c r="IPQ332" s="105"/>
      <c r="IPR332" s="105"/>
      <c r="IPS332" s="105"/>
      <c r="IPT332" s="105"/>
      <c r="IPU332" s="105"/>
      <c r="IPV332" s="105"/>
      <c r="IPW332" s="105"/>
      <c r="IPX332" s="105"/>
      <c r="IPY332" s="105"/>
      <c r="IPZ332" s="105"/>
      <c r="IQA332" s="105"/>
      <c r="IQB332" s="105"/>
      <c r="IQC332" s="105"/>
      <c r="IQD332" s="105"/>
      <c r="IQE332" s="105"/>
      <c r="IQF332" s="105"/>
      <c r="IQG332" s="105"/>
      <c r="IQH332" s="105"/>
      <c r="IQI332" s="105"/>
      <c r="IQJ332" s="105"/>
      <c r="IQK332" s="105"/>
      <c r="IQL332" s="105"/>
      <c r="IQM332" s="105"/>
      <c r="IQN332" s="105"/>
      <c r="IQO332" s="105"/>
      <c r="IQP332" s="105"/>
      <c r="IQQ332" s="105"/>
      <c r="IQR332" s="105"/>
      <c r="IQS332" s="105"/>
      <c r="IQT332" s="105"/>
      <c r="IQU332" s="105"/>
      <c r="IQV332" s="105"/>
      <c r="IQW332" s="105"/>
      <c r="IQX332" s="105"/>
      <c r="IQY332" s="105"/>
      <c r="IQZ332" s="105"/>
      <c r="IRA332" s="105"/>
      <c r="IRB332" s="105"/>
      <c r="IRC332" s="105"/>
      <c r="IRD332" s="105"/>
      <c r="IRE332" s="105"/>
      <c r="IRF332" s="105"/>
      <c r="IRG332" s="105"/>
      <c r="IRH332" s="105"/>
      <c r="IRI332" s="105"/>
      <c r="IRJ332" s="105"/>
      <c r="IRK332" s="105"/>
      <c r="IRL332" s="105"/>
      <c r="IRM332" s="105"/>
      <c r="IRN332" s="105"/>
      <c r="IRO332" s="105"/>
      <c r="IRP332" s="105"/>
      <c r="IRQ332" s="105"/>
      <c r="IRR332" s="105"/>
      <c r="IRS332" s="105"/>
      <c r="IRT332" s="105"/>
      <c r="IRU332" s="105"/>
      <c r="IRV332" s="105"/>
      <c r="IRW332" s="105"/>
      <c r="IRX332" s="105"/>
      <c r="IRY332" s="105"/>
      <c r="IRZ332" s="105"/>
      <c r="ISA332" s="105"/>
      <c r="ISB332" s="105"/>
      <c r="ISC332" s="105"/>
      <c r="ISD332" s="105"/>
      <c r="ISE332" s="105"/>
      <c r="ISF332" s="105"/>
      <c r="ISG332" s="105"/>
      <c r="ISH332" s="105"/>
      <c r="ISI332" s="105"/>
      <c r="ISJ332" s="105"/>
      <c r="ISK332" s="105"/>
      <c r="ISL332" s="105"/>
      <c r="ISM332" s="105"/>
      <c r="ISN332" s="105"/>
      <c r="ISO332" s="105"/>
      <c r="ISP332" s="105"/>
      <c r="ISQ332" s="105"/>
      <c r="ISR332" s="105"/>
      <c r="ISS332" s="105"/>
      <c r="IST332" s="105"/>
      <c r="ISU332" s="105"/>
      <c r="ISV332" s="105"/>
      <c r="ISW332" s="105"/>
      <c r="ISX332" s="105"/>
      <c r="ISY332" s="105"/>
      <c r="ISZ332" s="105"/>
      <c r="ITA332" s="105"/>
      <c r="ITB332" s="105"/>
      <c r="ITC332" s="105"/>
      <c r="ITD332" s="105"/>
      <c r="ITE332" s="105"/>
      <c r="ITF332" s="105"/>
      <c r="ITG332" s="105"/>
      <c r="ITH332" s="105"/>
      <c r="ITI332" s="105"/>
      <c r="ITJ332" s="105"/>
      <c r="ITK332" s="105"/>
      <c r="ITL332" s="105"/>
      <c r="ITM332" s="105"/>
      <c r="ITN332" s="105"/>
      <c r="ITO332" s="105"/>
      <c r="ITP332" s="105"/>
      <c r="ITQ332" s="105"/>
      <c r="ITR332" s="105"/>
      <c r="ITS332" s="105"/>
      <c r="ITT332" s="105"/>
      <c r="ITU332" s="105"/>
      <c r="ITV332" s="105"/>
      <c r="ITW332" s="105"/>
      <c r="ITX332" s="105"/>
      <c r="ITY332" s="105"/>
      <c r="ITZ332" s="105"/>
      <c r="IUA332" s="105"/>
      <c r="IUB332" s="105"/>
      <c r="IUC332" s="105"/>
      <c r="IUD332" s="105"/>
      <c r="IUE332" s="105"/>
      <c r="IUF332" s="105"/>
      <c r="IUG332" s="105"/>
      <c r="IUH332" s="105"/>
      <c r="IUI332" s="105"/>
      <c r="IUJ332" s="105"/>
      <c r="IUK332" s="105"/>
      <c r="IUL332" s="105"/>
      <c r="IUM332" s="105"/>
      <c r="IUN332" s="105"/>
      <c r="IUO332" s="105"/>
      <c r="IUP332" s="105"/>
      <c r="IUQ332" s="105"/>
      <c r="IUR332" s="105"/>
      <c r="IUS332" s="105"/>
      <c r="IUT332" s="105"/>
      <c r="IUU332" s="105"/>
      <c r="IUV332" s="105"/>
      <c r="IUW332" s="105"/>
      <c r="IUX332" s="105"/>
      <c r="IUY332" s="105"/>
      <c r="IUZ332" s="105"/>
      <c r="IVA332" s="105"/>
      <c r="IVB332" s="105"/>
      <c r="IVC332" s="105"/>
      <c r="IVD332" s="105"/>
      <c r="IVE332" s="105"/>
      <c r="IVF332" s="105"/>
      <c r="IVG332" s="105"/>
      <c r="IVH332" s="105"/>
      <c r="IVI332" s="105"/>
      <c r="IVJ332" s="105"/>
      <c r="IVK332" s="105"/>
      <c r="IVL332" s="105"/>
      <c r="IVM332" s="105"/>
      <c r="IVN332" s="105"/>
      <c r="IVO332" s="105"/>
      <c r="IVP332" s="105"/>
      <c r="IVQ332" s="105"/>
      <c r="IVR332" s="105"/>
      <c r="IVS332" s="105"/>
      <c r="IVT332" s="105"/>
      <c r="IVU332" s="105"/>
      <c r="IVV332" s="105"/>
      <c r="IVW332" s="105"/>
      <c r="IVX332" s="105"/>
      <c r="IVY332" s="105"/>
      <c r="IVZ332" s="105"/>
      <c r="IWA332" s="105"/>
      <c r="IWB332" s="105"/>
      <c r="IWC332" s="105"/>
      <c r="IWD332" s="105"/>
      <c r="IWE332" s="105"/>
      <c r="IWF332" s="105"/>
      <c r="IWG332" s="105"/>
      <c r="IWH332" s="105"/>
      <c r="IWI332" s="105"/>
      <c r="IWJ332" s="105"/>
      <c r="IWK332" s="105"/>
      <c r="IWL332" s="105"/>
      <c r="IWM332" s="105"/>
      <c r="IWN332" s="105"/>
      <c r="IWO332" s="105"/>
      <c r="IWP332" s="105"/>
      <c r="IWQ332" s="105"/>
      <c r="IWR332" s="105"/>
      <c r="IWS332" s="105"/>
      <c r="IWT332" s="105"/>
      <c r="IWU332" s="105"/>
      <c r="IWV332" s="105"/>
      <c r="IWW332" s="105"/>
      <c r="IWX332" s="105"/>
      <c r="IWY332" s="105"/>
      <c r="IWZ332" s="105"/>
      <c r="IXA332" s="105"/>
      <c r="IXB332" s="105"/>
      <c r="IXC332" s="105"/>
      <c r="IXD332" s="105"/>
      <c r="IXE332" s="105"/>
      <c r="IXF332" s="105"/>
      <c r="IXG332" s="105"/>
      <c r="IXH332" s="105"/>
      <c r="IXI332" s="105"/>
      <c r="IXJ332" s="105"/>
      <c r="IXK332" s="105"/>
      <c r="IXL332" s="105"/>
      <c r="IXM332" s="105"/>
      <c r="IXN332" s="105"/>
      <c r="IXO332" s="105"/>
      <c r="IXP332" s="105"/>
      <c r="IXQ332" s="105"/>
      <c r="IXR332" s="105"/>
      <c r="IXS332" s="105"/>
      <c r="IXT332" s="105"/>
      <c r="IXU332" s="105"/>
      <c r="IXV332" s="105"/>
      <c r="IXW332" s="105"/>
      <c r="IXX332" s="105"/>
      <c r="IXY332" s="105"/>
      <c r="IXZ332" s="105"/>
      <c r="IYA332" s="105"/>
      <c r="IYB332" s="105"/>
      <c r="IYC332" s="105"/>
      <c r="IYD332" s="105"/>
      <c r="IYE332" s="105"/>
      <c r="IYF332" s="105"/>
      <c r="IYG332" s="105"/>
      <c r="IYH332" s="105"/>
      <c r="IYI332" s="105"/>
      <c r="IYJ332" s="105"/>
      <c r="IYK332" s="105"/>
      <c r="IYL332" s="105"/>
      <c r="IYM332" s="105"/>
      <c r="IYN332" s="105"/>
      <c r="IYO332" s="105"/>
      <c r="IYP332" s="105"/>
      <c r="IYQ332" s="105"/>
      <c r="IYR332" s="105"/>
      <c r="IYS332" s="105"/>
      <c r="IYT332" s="105"/>
      <c r="IYU332" s="105"/>
      <c r="IYV332" s="105"/>
      <c r="IYW332" s="105"/>
      <c r="IYX332" s="105"/>
      <c r="IYY332" s="105"/>
      <c r="IYZ332" s="105"/>
      <c r="IZA332" s="105"/>
      <c r="IZB332" s="105"/>
      <c r="IZC332" s="105"/>
      <c r="IZD332" s="105"/>
      <c r="IZE332" s="105"/>
      <c r="IZF332" s="105"/>
      <c r="IZG332" s="105"/>
      <c r="IZH332" s="105"/>
      <c r="IZI332" s="105"/>
      <c r="IZJ332" s="105"/>
      <c r="IZK332" s="105"/>
      <c r="IZL332" s="105"/>
      <c r="IZM332" s="105"/>
      <c r="IZN332" s="105"/>
      <c r="IZO332" s="105"/>
      <c r="IZP332" s="105"/>
      <c r="IZQ332" s="105"/>
      <c r="IZR332" s="105"/>
      <c r="IZS332" s="105"/>
      <c r="IZT332" s="105"/>
      <c r="IZU332" s="105"/>
      <c r="IZV332" s="105"/>
      <c r="IZW332" s="105"/>
      <c r="IZX332" s="105"/>
      <c r="IZY332" s="105"/>
      <c r="IZZ332" s="105"/>
      <c r="JAA332" s="105"/>
      <c r="JAB332" s="105"/>
      <c r="JAC332" s="105"/>
      <c r="JAD332" s="105"/>
      <c r="JAE332" s="105"/>
      <c r="JAF332" s="105"/>
      <c r="JAG332" s="105"/>
      <c r="JAH332" s="105"/>
      <c r="JAI332" s="105"/>
      <c r="JAJ332" s="105"/>
      <c r="JAK332" s="105"/>
      <c r="JAL332" s="105"/>
      <c r="JAM332" s="105"/>
      <c r="JAN332" s="105"/>
      <c r="JAO332" s="105"/>
      <c r="JAP332" s="105"/>
      <c r="JAQ332" s="105"/>
      <c r="JAR332" s="105"/>
      <c r="JAS332" s="105"/>
      <c r="JAT332" s="105"/>
      <c r="JAU332" s="105"/>
      <c r="JAV332" s="105"/>
      <c r="JAW332" s="105"/>
      <c r="JAX332" s="105"/>
      <c r="JAY332" s="105"/>
      <c r="JAZ332" s="105"/>
      <c r="JBA332" s="105"/>
      <c r="JBB332" s="105"/>
      <c r="JBC332" s="105"/>
      <c r="JBD332" s="105"/>
      <c r="JBE332" s="105"/>
      <c r="JBF332" s="105"/>
      <c r="JBG332" s="105"/>
      <c r="JBH332" s="105"/>
      <c r="JBI332" s="105"/>
      <c r="JBJ332" s="105"/>
      <c r="JBK332" s="105"/>
      <c r="JBL332" s="105"/>
      <c r="JBM332" s="105"/>
      <c r="JBN332" s="105"/>
      <c r="JBO332" s="105"/>
      <c r="JBP332" s="105"/>
      <c r="JBQ332" s="105"/>
      <c r="JBR332" s="105"/>
      <c r="JBS332" s="105"/>
      <c r="JBT332" s="105"/>
      <c r="JBU332" s="105"/>
      <c r="JBV332" s="105"/>
      <c r="JBW332" s="105"/>
      <c r="JBX332" s="105"/>
      <c r="JBY332" s="105"/>
      <c r="JBZ332" s="105"/>
      <c r="JCA332" s="105"/>
      <c r="JCB332" s="105"/>
      <c r="JCC332" s="105"/>
      <c r="JCD332" s="105"/>
      <c r="JCE332" s="105"/>
      <c r="JCF332" s="105"/>
      <c r="JCG332" s="105"/>
      <c r="JCH332" s="105"/>
      <c r="JCI332" s="105"/>
      <c r="JCJ332" s="105"/>
      <c r="JCK332" s="105"/>
      <c r="JCL332" s="105"/>
      <c r="JCM332" s="105"/>
      <c r="JCN332" s="105"/>
      <c r="JCO332" s="105"/>
      <c r="JCP332" s="105"/>
      <c r="JCQ332" s="105"/>
      <c r="JCR332" s="105"/>
      <c r="JCS332" s="105"/>
      <c r="JCT332" s="105"/>
      <c r="JCU332" s="105"/>
      <c r="JCV332" s="105"/>
      <c r="JCW332" s="105"/>
      <c r="JCX332" s="105"/>
      <c r="JCY332" s="105"/>
      <c r="JCZ332" s="105"/>
      <c r="JDA332" s="105"/>
      <c r="JDB332" s="105"/>
      <c r="JDC332" s="105"/>
      <c r="JDD332" s="105"/>
      <c r="JDE332" s="105"/>
      <c r="JDF332" s="105"/>
      <c r="JDG332" s="105"/>
      <c r="JDH332" s="105"/>
      <c r="JDI332" s="105"/>
      <c r="JDJ332" s="105"/>
      <c r="JDK332" s="105"/>
      <c r="JDL332" s="105"/>
      <c r="JDM332" s="105"/>
      <c r="JDN332" s="105"/>
      <c r="JDO332" s="105"/>
      <c r="JDP332" s="105"/>
      <c r="JDQ332" s="105"/>
      <c r="JDR332" s="105"/>
      <c r="JDS332" s="105"/>
      <c r="JDT332" s="105"/>
      <c r="JDU332" s="105"/>
      <c r="JDV332" s="105"/>
      <c r="JDW332" s="105"/>
      <c r="JDX332" s="105"/>
      <c r="JDY332" s="105"/>
      <c r="JDZ332" s="105"/>
      <c r="JEA332" s="105"/>
      <c r="JEB332" s="105"/>
      <c r="JEC332" s="105"/>
      <c r="JED332" s="105"/>
      <c r="JEE332" s="105"/>
      <c r="JEF332" s="105"/>
      <c r="JEG332" s="105"/>
      <c r="JEH332" s="105"/>
      <c r="JEI332" s="105"/>
      <c r="JEJ332" s="105"/>
      <c r="JEK332" s="105"/>
      <c r="JEL332" s="105"/>
      <c r="JEM332" s="105"/>
      <c r="JEN332" s="105"/>
      <c r="JEO332" s="105"/>
      <c r="JEP332" s="105"/>
      <c r="JEQ332" s="105"/>
      <c r="JER332" s="105"/>
      <c r="JES332" s="105"/>
      <c r="JET332" s="105"/>
      <c r="JEU332" s="105"/>
      <c r="JEV332" s="105"/>
      <c r="JEW332" s="105"/>
      <c r="JEX332" s="105"/>
      <c r="JEY332" s="105"/>
      <c r="JEZ332" s="105"/>
      <c r="JFA332" s="105"/>
      <c r="JFB332" s="105"/>
      <c r="JFC332" s="105"/>
      <c r="JFD332" s="105"/>
      <c r="JFE332" s="105"/>
      <c r="JFF332" s="105"/>
      <c r="JFG332" s="105"/>
      <c r="JFH332" s="105"/>
      <c r="JFI332" s="105"/>
      <c r="JFJ332" s="105"/>
      <c r="JFK332" s="105"/>
      <c r="JFL332" s="105"/>
      <c r="JFM332" s="105"/>
      <c r="JFN332" s="105"/>
      <c r="JFO332" s="105"/>
      <c r="JFP332" s="105"/>
      <c r="JFQ332" s="105"/>
      <c r="JFR332" s="105"/>
      <c r="JFS332" s="105"/>
      <c r="JFT332" s="105"/>
      <c r="JFU332" s="105"/>
      <c r="JFV332" s="105"/>
      <c r="JFW332" s="105"/>
      <c r="JFX332" s="105"/>
      <c r="JFY332" s="105"/>
      <c r="JFZ332" s="105"/>
      <c r="JGA332" s="105"/>
      <c r="JGB332" s="105"/>
      <c r="JGC332" s="105"/>
      <c r="JGD332" s="105"/>
      <c r="JGE332" s="105"/>
      <c r="JGF332" s="105"/>
      <c r="JGG332" s="105"/>
      <c r="JGH332" s="105"/>
      <c r="JGI332" s="105"/>
      <c r="JGJ332" s="105"/>
      <c r="JGK332" s="105"/>
      <c r="JGL332" s="105"/>
      <c r="JGM332" s="105"/>
      <c r="JGN332" s="105"/>
      <c r="JGO332" s="105"/>
      <c r="JGP332" s="105"/>
      <c r="JGQ332" s="105"/>
      <c r="JGR332" s="105"/>
      <c r="JGS332" s="105"/>
      <c r="JGT332" s="105"/>
      <c r="JGU332" s="105"/>
      <c r="JGV332" s="105"/>
      <c r="JGW332" s="105"/>
      <c r="JGX332" s="105"/>
      <c r="JGY332" s="105"/>
      <c r="JGZ332" s="105"/>
      <c r="JHA332" s="105"/>
      <c r="JHB332" s="105"/>
      <c r="JHC332" s="105"/>
      <c r="JHD332" s="105"/>
      <c r="JHE332" s="105"/>
      <c r="JHF332" s="105"/>
      <c r="JHG332" s="105"/>
      <c r="JHH332" s="105"/>
      <c r="JHI332" s="105"/>
      <c r="JHJ332" s="105"/>
      <c r="JHK332" s="105"/>
      <c r="JHL332" s="105"/>
      <c r="JHM332" s="105"/>
      <c r="JHN332" s="105"/>
      <c r="JHO332" s="105"/>
      <c r="JHP332" s="105"/>
      <c r="JHQ332" s="105"/>
      <c r="JHR332" s="105"/>
      <c r="JHS332" s="105"/>
      <c r="JHT332" s="105"/>
      <c r="JHU332" s="105"/>
      <c r="JHV332" s="105"/>
      <c r="JHW332" s="105"/>
      <c r="JHX332" s="105"/>
      <c r="JHY332" s="105"/>
      <c r="JHZ332" s="105"/>
      <c r="JIA332" s="105"/>
      <c r="JIB332" s="105"/>
      <c r="JIC332" s="105"/>
      <c r="JID332" s="105"/>
      <c r="JIE332" s="105"/>
      <c r="JIF332" s="105"/>
      <c r="JIG332" s="105"/>
      <c r="JIH332" s="105"/>
      <c r="JII332" s="105"/>
      <c r="JIJ332" s="105"/>
      <c r="JIK332" s="105"/>
      <c r="JIL332" s="105"/>
      <c r="JIM332" s="105"/>
      <c r="JIN332" s="105"/>
      <c r="JIO332" s="105"/>
      <c r="JIP332" s="105"/>
      <c r="JIQ332" s="105"/>
      <c r="JIR332" s="105"/>
      <c r="JIS332" s="105"/>
      <c r="JIT332" s="105"/>
      <c r="JIU332" s="105"/>
      <c r="JIV332" s="105"/>
      <c r="JIW332" s="105"/>
      <c r="JIX332" s="105"/>
      <c r="JIY332" s="105"/>
      <c r="JIZ332" s="105"/>
      <c r="JJA332" s="105"/>
      <c r="JJB332" s="105"/>
      <c r="JJC332" s="105"/>
      <c r="JJD332" s="105"/>
      <c r="JJE332" s="105"/>
      <c r="JJF332" s="105"/>
      <c r="JJG332" s="105"/>
      <c r="JJH332" s="105"/>
      <c r="JJI332" s="105"/>
      <c r="JJJ332" s="105"/>
      <c r="JJK332" s="105"/>
      <c r="JJL332" s="105"/>
      <c r="JJM332" s="105"/>
      <c r="JJN332" s="105"/>
      <c r="JJO332" s="105"/>
      <c r="JJP332" s="105"/>
      <c r="JJQ332" s="105"/>
      <c r="JJR332" s="105"/>
      <c r="JJS332" s="105"/>
      <c r="JJT332" s="105"/>
      <c r="JJU332" s="105"/>
      <c r="JJV332" s="105"/>
      <c r="JJW332" s="105"/>
      <c r="JJX332" s="105"/>
      <c r="JJY332" s="105"/>
      <c r="JJZ332" s="105"/>
      <c r="JKA332" s="105"/>
      <c r="JKB332" s="105"/>
      <c r="JKC332" s="105"/>
      <c r="JKD332" s="105"/>
      <c r="JKE332" s="105"/>
      <c r="JKF332" s="105"/>
      <c r="JKG332" s="105"/>
      <c r="JKH332" s="105"/>
      <c r="JKI332" s="105"/>
      <c r="JKJ332" s="105"/>
      <c r="JKK332" s="105"/>
      <c r="JKL332" s="105"/>
      <c r="JKM332" s="105"/>
      <c r="JKN332" s="105"/>
      <c r="JKO332" s="105"/>
      <c r="JKP332" s="105"/>
      <c r="JKQ332" s="105"/>
      <c r="JKR332" s="105"/>
      <c r="JKS332" s="105"/>
      <c r="JKT332" s="105"/>
      <c r="JKU332" s="105"/>
      <c r="JKV332" s="105"/>
      <c r="JKW332" s="105"/>
      <c r="JKX332" s="105"/>
      <c r="JKY332" s="105"/>
      <c r="JKZ332" s="105"/>
      <c r="JLA332" s="105"/>
      <c r="JLB332" s="105"/>
      <c r="JLC332" s="105"/>
      <c r="JLD332" s="105"/>
      <c r="JLE332" s="105"/>
      <c r="JLF332" s="105"/>
      <c r="JLG332" s="105"/>
      <c r="JLH332" s="105"/>
      <c r="JLI332" s="105"/>
      <c r="JLJ332" s="105"/>
      <c r="JLK332" s="105"/>
      <c r="JLL332" s="105"/>
      <c r="JLM332" s="105"/>
      <c r="JLN332" s="105"/>
      <c r="JLO332" s="105"/>
      <c r="JLP332" s="105"/>
      <c r="JLQ332" s="105"/>
      <c r="JLR332" s="105"/>
      <c r="JLS332" s="105"/>
      <c r="JLT332" s="105"/>
      <c r="JLU332" s="105"/>
      <c r="JLV332" s="105"/>
      <c r="JLW332" s="105"/>
      <c r="JLX332" s="105"/>
      <c r="JLY332" s="105"/>
      <c r="JLZ332" s="105"/>
      <c r="JMA332" s="105"/>
      <c r="JMB332" s="105"/>
      <c r="JMC332" s="105"/>
      <c r="JMD332" s="105"/>
      <c r="JME332" s="105"/>
      <c r="JMF332" s="105"/>
      <c r="JMG332" s="105"/>
      <c r="JMH332" s="105"/>
      <c r="JMI332" s="105"/>
      <c r="JMJ332" s="105"/>
      <c r="JMK332" s="105"/>
      <c r="JML332" s="105"/>
      <c r="JMM332" s="105"/>
      <c r="JMN332" s="105"/>
      <c r="JMO332" s="105"/>
      <c r="JMP332" s="105"/>
      <c r="JMQ332" s="105"/>
      <c r="JMR332" s="105"/>
      <c r="JMS332" s="105"/>
      <c r="JMT332" s="105"/>
      <c r="JMU332" s="105"/>
      <c r="JMV332" s="105"/>
      <c r="JMW332" s="105"/>
      <c r="JMX332" s="105"/>
      <c r="JMY332" s="105"/>
      <c r="JMZ332" s="105"/>
      <c r="JNA332" s="105"/>
      <c r="JNB332" s="105"/>
      <c r="JNC332" s="105"/>
      <c r="JND332" s="105"/>
      <c r="JNE332" s="105"/>
      <c r="JNF332" s="105"/>
      <c r="JNG332" s="105"/>
      <c r="JNH332" s="105"/>
      <c r="JNI332" s="105"/>
      <c r="JNJ332" s="105"/>
      <c r="JNK332" s="105"/>
      <c r="JNL332" s="105"/>
      <c r="JNM332" s="105"/>
      <c r="JNN332" s="105"/>
      <c r="JNO332" s="105"/>
      <c r="JNP332" s="105"/>
      <c r="JNQ332" s="105"/>
      <c r="JNR332" s="105"/>
      <c r="JNS332" s="105"/>
      <c r="JNT332" s="105"/>
      <c r="JNU332" s="105"/>
      <c r="JNV332" s="105"/>
      <c r="JNW332" s="105"/>
      <c r="JNX332" s="105"/>
      <c r="JNY332" s="105"/>
      <c r="JNZ332" s="105"/>
      <c r="JOA332" s="105"/>
      <c r="JOB332" s="105"/>
      <c r="JOC332" s="105"/>
      <c r="JOD332" s="105"/>
      <c r="JOE332" s="105"/>
      <c r="JOF332" s="105"/>
      <c r="JOG332" s="105"/>
      <c r="JOH332" s="105"/>
      <c r="JOI332" s="105"/>
      <c r="JOJ332" s="105"/>
      <c r="JOK332" s="105"/>
      <c r="JOL332" s="105"/>
      <c r="JOM332" s="105"/>
      <c r="JON332" s="105"/>
      <c r="JOO332" s="105"/>
      <c r="JOP332" s="105"/>
      <c r="JOQ332" s="105"/>
      <c r="JOR332" s="105"/>
      <c r="JOS332" s="105"/>
      <c r="JOT332" s="105"/>
      <c r="JOU332" s="105"/>
      <c r="JOV332" s="105"/>
      <c r="JOW332" s="105"/>
      <c r="JOX332" s="105"/>
      <c r="JOY332" s="105"/>
      <c r="JOZ332" s="105"/>
      <c r="JPA332" s="105"/>
      <c r="JPB332" s="105"/>
      <c r="JPC332" s="105"/>
      <c r="JPD332" s="105"/>
      <c r="JPE332" s="105"/>
      <c r="JPF332" s="105"/>
      <c r="JPG332" s="105"/>
      <c r="JPH332" s="105"/>
      <c r="JPI332" s="105"/>
      <c r="JPJ332" s="105"/>
      <c r="JPK332" s="105"/>
      <c r="JPL332" s="105"/>
      <c r="JPM332" s="105"/>
      <c r="JPN332" s="105"/>
      <c r="JPO332" s="105"/>
      <c r="JPP332" s="105"/>
      <c r="JPQ332" s="105"/>
      <c r="JPR332" s="105"/>
      <c r="JPS332" s="105"/>
      <c r="JPT332" s="105"/>
      <c r="JPU332" s="105"/>
      <c r="JPV332" s="105"/>
      <c r="JPW332" s="105"/>
      <c r="JPX332" s="105"/>
      <c r="JPY332" s="105"/>
      <c r="JPZ332" s="105"/>
      <c r="JQA332" s="105"/>
      <c r="JQB332" s="105"/>
      <c r="JQC332" s="105"/>
      <c r="JQD332" s="105"/>
      <c r="JQE332" s="105"/>
      <c r="JQF332" s="105"/>
      <c r="JQG332" s="105"/>
      <c r="JQH332" s="105"/>
      <c r="JQI332" s="105"/>
      <c r="JQJ332" s="105"/>
      <c r="JQK332" s="105"/>
      <c r="JQL332" s="105"/>
      <c r="JQM332" s="105"/>
      <c r="JQN332" s="105"/>
      <c r="JQO332" s="105"/>
      <c r="JQP332" s="105"/>
      <c r="JQQ332" s="105"/>
      <c r="JQR332" s="105"/>
      <c r="JQS332" s="105"/>
      <c r="JQT332" s="105"/>
      <c r="JQU332" s="105"/>
      <c r="JQV332" s="105"/>
      <c r="JQW332" s="105"/>
      <c r="JQX332" s="105"/>
      <c r="JQY332" s="105"/>
      <c r="JQZ332" s="105"/>
      <c r="JRA332" s="105"/>
      <c r="JRB332" s="105"/>
      <c r="JRC332" s="105"/>
      <c r="JRD332" s="105"/>
      <c r="JRE332" s="105"/>
      <c r="JRF332" s="105"/>
      <c r="JRG332" s="105"/>
      <c r="JRH332" s="105"/>
      <c r="JRI332" s="105"/>
      <c r="JRJ332" s="105"/>
      <c r="JRK332" s="105"/>
      <c r="JRL332" s="105"/>
      <c r="JRM332" s="105"/>
      <c r="JRN332" s="105"/>
      <c r="JRO332" s="105"/>
      <c r="JRP332" s="105"/>
      <c r="JRQ332" s="105"/>
      <c r="JRR332" s="105"/>
      <c r="JRS332" s="105"/>
      <c r="JRT332" s="105"/>
      <c r="JRU332" s="105"/>
      <c r="JRV332" s="105"/>
      <c r="JRW332" s="105"/>
      <c r="JRX332" s="105"/>
      <c r="JRY332" s="105"/>
      <c r="JRZ332" s="105"/>
      <c r="JSA332" s="105"/>
      <c r="JSB332" s="105"/>
      <c r="JSC332" s="105"/>
      <c r="JSD332" s="105"/>
      <c r="JSE332" s="105"/>
      <c r="JSF332" s="105"/>
      <c r="JSG332" s="105"/>
      <c r="JSH332" s="105"/>
      <c r="JSI332" s="105"/>
      <c r="JSJ332" s="105"/>
      <c r="JSK332" s="105"/>
      <c r="JSL332" s="105"/>
      <c r="JSM332" s="105"/>
      <c r="JSN332" s="105"/>
      <c r="JSO332" s="105"/>
      <c r="JSP332" s="105"/>
      <c r="JSQ332" s="105"/>
      <c r="JSR332" s="105"/>
      <c r="JSS332" s="105"/>
      <c r="JST332" s="105"/>
      <c r="JSU332" s="105"/>
      <c r="JSV332" s="105"/>
      <c r="JSW332" s="105"/>
      <c r="JSX332" s="105"/>
      <c r="JSY332" s="105"/>
      <c r="JSZ332" s="105"/>
      <c r="JTA332" s="105"/>
      <c r="JTB332" s="105"/>
      <c r="JTC332" s="105"/>
      <c r="JTD332" s="105"/>
      <c r="JTE332" s="105"/>
      <c r="JTF332" s="105"/>
      <c r="JTG332" s="105"/>
      <c r="JTH332" s="105"/>
      <c r="JTI332" s="105"/>
      <c r="JTJ332" s="105"/>
      <c r="JTK332" s="105"/>
      <c r="JTL332" s="105"/>
      <c r="JTM332" s="105"/>
      <c r="JTN332" s="105"/>
      <c r="JTO332" s="105"/>
      <c r="JTP332" s="105"/>
      <c r="JTQ332" s="105"/>
      <c r="JTR332" s="105"/>
      <c r="JTS332" s="105"/>
      <c r="JTT332" s="105"/>
      <c r="JTU332" s="105"/>
      <c r="JTV332" s="105"/>
      <c r="JTW332" s="105"/>
      <c r="JTX332" s="105"/>
      <c r="JTY332" s="105"/>
      <c r="JTZ332" s="105"/>
      <c r="JUA332" s="105"/>
      <c r="JUB332" s="105"/>
      <c r="JUC332" s="105"/>
      <c r="JUD332" s="105"/>
      <c r="JUE332" s="105"/>
      <c r="JUF332" s="105"/>
      <c r="JUG332" s="105"/>
      <c r="JUH332" s="105"/>
      <c r="JUI332" s="105"/>
      <c r="JUJ332" s="105"/>
      <c r="JUK332" s="105"/>
      <c r="JUL332" s="105"/>
      <c r="JUM332" s="105"/>
      <c r="JUN332" s="105"/>
      <c r="JUO332" s="105"/>
      <c r="JUP332" s="105"/>
      <c r="JUQ332" s="105"/>
      <c r="JUR332" s="105"/>
      <c r="JUS332" s="105"/>
      <c r="JUT332" s="105"/>
      <c r="JUU332" s="105"/>
      <c r="JUV332" s="105"/>
      <c r="JUW332" s="105"/>
      <c r="JUX332" s="105"/>
      <c r="JUY332" s="105"/>
      <c r="JUZ332" s="105"/>
      <c r="JVA332" s="105"/>
      <c r="JVB332" s="105"/>
      <c r="JVC332" s="105"/>
      <c r="JVD332" s="105"/>
      <c r="JVE332" s="105"/>
      <c r="JVF332" s="105"/>
      <c r="JVG332" s="105"/>
      <c r="JVH332" s="105"/>
      <c r="JVI332" s="105"/>
      <c r="JVJ332" s="105"/>
      <c r="JVK332" s="105"/>
      <c r="JVL332" s="105"/>
      <c r="JVM332" s="105"/>
      <c r="JVN332" s="105"/>
      <c r="JVO332" s="105"/>
      <c r="JVP332" s="105"/>
      <c r="JVQ332" s="105"/>
      <c r="JVR332" s="105"/>
      <c r="JVS332" s="105"/>
      <c r="JVT332" s="105"/>
      <c r="JVU332" s="105"/>
      <c r="JVV332" s="105"/>
      <c r="JVW332" s="105"/>
      <c r="JVX332" s="105"/>
      <c r="JVY332" s="105"/>
      <c r="JVZ332" s="105"/>
      <c r="JWA332" s="105"/>
      <c r="JWB332" s="105"/>
      <c r="JWC332" s="105"/>
      <c r="JWD332" s="105"/>
      <c r="JWE332" s="105"/>
      <c r="JWF332" s="105"/>
      <c r="JWG332" s="105"/>
      <c r="JWH332" s="105"/>
      <c r="JWI332" s="105"/>
      <c r="JWJ332" s="105"/>
      <c r="JWK332" s="105"/>
      <c r="JWL332" s="105"/>
      <c r="JWM332" s="105"/>
      <c r="JWN332" s="105"/>
      <c r="JWO332" s="105"/>
      <c r="JWP332" s="105"/>
      <c r="JWQ332" s="105"/>
      <c r="JWR332" s="105"/>
      <c r="JWS332" s="105"/>
      <c r="JWT332" s="105"/>
      <c r="JWU332" s="105"/>
      <c r="JWV332" s="105"/>
      <c r="JWW332" s="105"/>
      <c r="JWX332" s="105"/>
      <c r="JWY332" s="105"/>
      <c r="JWZ332" s="105"/>
      <c r="JXA332" s="105"/>
      <c r="JXB332" s="105"/>
      <c r="JXC332" s="105"/>
      <c r="JXD332" s="105"/>
      <c r="JXE332" s="105"/>
      <c r="JXF332" s="105"/>
      <c r="JXG332" s="105"/>
      <c r="JXH332" s="105"/>
      <c r="JXI332" s="105"/>
      <c r="JXJ332" s="105"/>
      <c r="JXK332" s="105"/>
      <c r="JXL332" s="105"/>
      <c r="JXM332" s="105"/>
      <c r="JXN332" s="105"/>
      <c r="JXO332" s="105"/>
      <c r="JXP332" s="105"/>
      <c r="JXQ332" s="105"/>
      <c r="JXR332" s="105"/>
      <c r="JXS332" s="105"/>
      <c r="JXT332" s="105"/>
      <c r="JXU332" s="105"/>
      <c r="JXV332" s="105"/>
      <c r="JXW332" s="105"/>
      <c r="JXX332" s="105"/>
      <c r="JXY332" s="105"/>
      <c r="JXZ332" s="105"/>
      <c r="JYA332" s="105"/>
      <c r="JYB332" s="105"/>
      <c r="JYC332" s="105"/>
      <c r="JYD332" s="105"/>
      <c r="JYE332" s="105"/>
      <c r="JYF332" s="105"/>
      <c r="JYG332" s="105"/>
      <c r="JYH332" s="105"/>
      <c r="JYI332" s="105"/>
      <c r="JYJ332" s="105"/>
      <c r="JYK332" s="105"/>
      <c r="JYL332" s="105"/>
      <c r="JYM332" s="105"/>
      <c r="JYN332" s="105"/>
      <c r="JYO332" s="105"/>
      <c r="JYP332" s="105"/>
      <c r="JYQ332" s="105"/>
      <c r="JYR332" s="105"/>
      <c r="JYS332" s="105"/>
      <c r="JYT332" s="105"/>
      <c r="JYU332" s="105"/>
      <c r="JYV332" s="105"/>
      <c r="JYW332" s="105"/>
      <c r="JYX332" s="105"/>
      <c r="JYY332" s="105"/>
      <c r="JYZ332" s="105"/>
      <c r="JZA332" s="105"/>
      <c r="JZB332" s="105"/>
      <c r="JZC332" s="105"/>
      <c r="JZD332" s="105"/>
      <c r="JZE332" s="105"/>
      <c r="JZF332" s="105"/>
      <c r="JZG332" s="105"/>
      <c r="JZH332" s="105"/>
      <c r="JZI332" s="105"/>
      <c r="JZJ332" s="105"/>
      <c r="JZK332" s="105"/>
      <c r="JZL332" s="105"/>
      <c r="JZM332" s="105"/>
      <c r="JZN332" s="105"/>
      <c r="JZO332" s="105"/>
      <c r="JZP332" s="105"/>
      <c r="JZQ332" s="105"/>
      <c r="JZR332" s="105"/>
      <c r="JZS332" s="105"/>
      <c r="JZT332" s="105"/>
      <c r="JZU332" s="105"/>
      <c r="JZV332" s="105"/>
      <c r="JZW332" s="105"/>
      <c r="JZX332" s="105"/>
      <c r="JZY332" s="105"/>
      <c r="JZZ332" s="105"/>
      <c r="KAA332" s="105"/>
      <c r="KAB332" s="105"/>
      <c r="KAC332" s="105"/>
      <c r="KAD332" s="105"/>
      <c r="KAE332" s="105"/>
      <c r="KAF332" s="105"/>
      <c r="KAG332" s="105"/>
      <c r="KAH332" s="105"/>
      <c r="KAI332" s="105"/>
      <c r="KAJ332" s="105"/>
      <c r="KAK332" s="105"/>
      <c r="KAL332" s="105"/>
      <c r="KAM332" s="105"/>
      <c r="KAN332" s="105"/>
      <c r="KAO332" s="105"/>
      <c r="KAP332" s="105"/>
      <c r="KAQ332" s="105"/>
      <c r="KAR332" s="105"/>
      <c r="KAS332" s="105"/>
      <c r="KAT332" s="105"/>
      <c r="KAU332" s="105"/>
      <c r="KAV332" s="105"/>
      <c r="KAW332" s="105"/>
      <c r="KAX332" s="105"/>
      <c r="KAY332" s="105"/>
      <c r="KAZ332" s="105"/>
      <c r="KBA332" s="105"/>
      <c r="KBB332" s="105"/>
      <c r="KBC332" s="105"/>
      <c r="KBD332" s="105"/>
      <c r="KBE332" s="105"/>
      <c r="KBF332" s="105"/>
      <c r="KBG332" s="105"/>
      <c r="KBH332" s="105"/>
      <c r="KBI332" s="105"/>
      <c r="KBJ332" s="105"/>
      <c r="KBK332" s="105"/>
      <c r="KBL332" s="105"/>
      <c r="KBM332" s="105"/>
      <c r="KBN332" s="105"/>
      <c r="KBO332" s="105"/>
      <c r="KBP332" s="105"/>
      <c r="KBQ332" s="105"/>
      <c r="KBR332" s="105"/>
      <c r="KBS332" s="105"/>
      <c r="KBT332" s="105"/>
      <c r="KBU332" s="105"/>
      <c r="KBV332" s="105"/>
      <c r="KBW332" s="105"/>
      <c r="KBX332" s="105"/>
      <c r="KBY332" s="105"/>
      <c r="KBZ332" s="105"/>
      <c r="KCA332" s="105"/>
      <c r="KCB332" s="105"/>
      <c r="KCC332" s="105"/>
      <c r="KCD332" s="105"/>
      <c r="KCE332" s="105"/>
      <c r="KCF332" s="105"/>
      <c r="KCG332" s="105"/>
      <c r="KCH332" s="105"/>
      <c r="KCI332" s="105"/>
      <c r="KCJ332" s="105"/>
      <c r="KCK332" s="105"/>
      <c r="KCL332" s="105"/>
      <c r="KCM332" s="105"/>
      <c r="KCN332" s="105"/>
      <c r="KCO332" s="105"/>
      <c r="KCP332" s="105"/>
      <c r="KCQ332" s="105"/>
      <c r="KCR332" s="105"/>
      <c r="KCS332" s="105"/>
      <c r="KCT332" s="105"/>
      <c r="KCU332" s="105"/>
      <c r="KCV332" s="105"/>
      <c r="KCW332" s="105"/>
      <c r="KCX332" s="105"/>
      <c r="KCY332" s="105"/>
      <c r="KCZ332" s="105"/>
      <c r="KDA332" s="105"/>
      <c r="KDB332" s="105"/>
      <c r="KDC332" s="105"/>
      <c r="KDD332" s="105"/>
      <c r="KDE332" s="105"/>
      <c r="KDF332" s="105"/>
      <c r="KDG332" s="105"/>
      <c r="KDH332" s="105"/>
      <c r="KDI332" s="105"/>
      <c r="KDJ332" s="105"/>
      <c r="KDK332" s="105"/>
      <c r="KDL332" s="105"/>
      <c r="KDM332" s="105"/>
      <c r="KDN332" s="105"/>
      <c r="KDO332" s="105"/>
      <c r="KDP332" s="105"/>
      <c r="KDQ332" s="105"/>
      <c r="KDR332" s="105"/>
      <c r="KDS332" s="105"/>
      <c r="KDT332" s="105"/>
      <c r="KDU332" s="105"/>
      <c r="KDV332" s="105"/>
      <c r="KDW332" s="105"/>
      <c r="KDX332" s="105"/>
      <c r="KDY332" s="105"/>
      <c r="KDZ332" s="105"/>
      <c r="KEA332" s="105"/>
      <c r="KEB332" s="105"/>
      <c r="KEC332" s="105"/>
      <c r="KED332" s="105"/>
      <c r="KEE332" s="105"/>
      <c r="KEF332" s="105"/>
      <c r="KEG332" s="105"/>
      <c r="KEH332" s="105"/>
      <c r="KEI332" s="105"/>
      <c r="KEJ332" s="105"/>
      <c r="KEK332" s="105"/>
      <c r="KEL332" s="105"/>
      <c r="KEM332" s="105"/>
      <c r="KEN332" s="105"/>
      <c r="KEO332" s="105"/>
      <c r="KEP332" s="105"/>
      <c r="KEQ332" s="105"/>
      <c r="KER332" s="105"/>
      <c r="KES332" s="105"/>
      <c r="KET332" s="105"/>
      <c r="KEU332" s="105"/>
      <c r="KEV332" s="105"/>
      <c r="KEW332" s="105"/>
      <c r="KEX332" s="105"/>
      <c r="KEY332" s="105"/>
      <c r="KEZ332" s="105"/>
      <c r="KFA332" s="105"/>
      <c r="KFB332" s="105"/>
      <c r="KFC332" s="105"/>
      <c r="KFD332" s="105"/>
      <c r="KFE332" s="105"/>
      <c r="KFF332" s="105"/>
      <c r="KFG332" s="105"/>
      <c r="KFH332" s="105"/>
      <c r="KFI332" s="105"/>
      <c r="KFJ332" s="105"/>
      <c r="KFK332" s="105"/>
      <c r="KFL332" s="105"/>
      <c r="KFM332" s="105"/>
      <c r="KFN332" s="105"/>
      <c r="KFO332" s="105"/>
      <c r="KFP332" s="105"/>
      <c r="KFQ332" s="105"/>
      <c r="KFR332" s="105"/>
      <c r="KFS332" s="105"/>
      <c r="KFT332" s="105"/>
      <c r="KFU332" s="105"/>
      <c r="KFV332" s="105"/>
      <c r="KFW332" s="105"/>
      <c r="KFX332" s="105"/>
      <c r="KFY332" s="105"/>
      <c r="KFZ332" s="105"/>
      <c r="KGA332" s="105"/>
      <c r="KGB332" s="105"/>
      <c r="KGC332" s="105"/>
      <c r="KGD332" s="105"/>
      <c r="KGE332" s="105"/>
      <c r="KGF332" s="105"/>
      <c r="KGG332" s="105"/>
      <c r="KGH332" s="105"/>
      <c r="KGI332" s="105"/>
      <c r="KGJ332" s="105"/>
      <c r="KGK332" s="105"/>
      <c r="KGL332" s="105"/>
      <c r="KGM332" s="105"/>
      <c r="KGN332" s="105"/>
      <c r="KGO332" s="105"/>
      <c r="KGP332" s="105"/>
      <c r="KGQ332" s="105"/>
      <c r="KGR332" s="105"/>
      <c r="KGS332" s="105"/>
      <c r="KGT332" s="105"/>
      <c r="KGU332" s="105"/>
      <c r="KGV332" s="105"/>
      <c r="KGW332" s="105"/>
      <c r="KGX332" s="105"/>
      <c r="KGY332" s="105"/>
      <c r="KGZ332" s="105"/>
      <c r="KHA332" s="105"/>
      <c r="KHB332" s="105"/>
      <c r="KHC332" s="105"/>
      <c r="KHD332" s="105"/>
      <c r="KHE332" s="105"/>
      <c r="KHF332" s="105"/>
      <c r="KHG332" s="105"/>
      <c r="KHH332" s="105"/>
      <c r="KHI332" s="105"/>
      <c r="KHJ332" s="105"/>
      <c r="KHK332" s="105"/>
      <c r="KHL332" s="105"/>
      <c r="KHM332" s="105"/>
      <c r="KHN332" s="105"/>
      <c r="KHO332" s="105"/>
      <c r="KHP332" s="105"/>
      <c r="KHQ332" s="105"/>
      <c r="KHR332" s="105"/>
      <c r="KHS332" s="105"/>
      <c r="KHT332" s="105"/>
      <c r="KHU332" s="105"/>
      <c r="KHV332" s="105"/>
      <c r="KHW332" s="105"/>
      <c r="KHX332" s="105"/>
      <c r="KHY332" s="105"/>
      <c r="KHZ332" s="105"/>
      <c r="KIA332" s="105"/>
      <c r="KIB332" s="105"/>
      <c r="KIC332" s="105"/>
      <c r="KID332" s="105"/>
      <c r="KIE332" s="105"/>
      <c r="KIF332" s="105"/>
      <c r="KIG332" s="105"/>
      <c r="KIH332" s="105"/>
      <c r="KII332" s="105"/>
      <c r="KIJ332" s="105"/>
      <c r="KIK332" s="105"/>
      <c r="KIL332" s="105"/>
      <c r="KIM332" s="105"/>
      <c r="KIN332" s="105"/>
      <c r="KIO332" s="105"/>
      <c r="KIP332" s="105"/>
      <c r="KIQ332" s="105"/>
      <c r="KIR332" s="105"/>
      <c r="KIS332" s="105"/>
      <c r="KIT332" s="105"/>
      <c r="KIU332" s="105"/>
      <c r="KIV332" s="105"/>
      <c r="KIW332" s="105"/>
      <c r="KIX332" s="105"/>
      <c r="KIY332" s="105"/>
      <c r="KIZ332" s="105"/>
      <c r="KJA332" s="105"/>
      <c r="KJB332" s="105"/>
      <c r="KJC332" s="105"/>
      <c r="KJD332" s="105"/>
      <c r="KJE332" s="105"/>
      <c r="KJF332" s="105"/>
      <c r="KJG332" s="105"/>
      <c r="KJH332" s="105"/>
      <c r="KJI332" s="105"/>
      <c r="KJJ332" s="105"/>
      <c r="KJK332" s="105"/>
      <c r="KJL332" s="105"/>
      <c r="KJM332" s="105"/>
      <c r="KJN332" s="105"/>
      <c r="KJO332" s="105"/>
      <c r="KJP332" s="105"/>
      <c r="KJQ332" s="105"/>
      <c r="KJR332" s="105"/>
      <c r="KJS332" s="105"/>
      <c r="KJT332" s="105"/>
      <c r="KJU332" s="105"/>
      <c r="KJV332" s="105"/>
      <c r="KJW332" s="105"/>
      <c r="KJX332" s="105"/>
      <c r="KJY332" s="105"/>
      <c r="KJZ332" s="105"/>
      <c r="KKA332" s="105"/>
      <c r="KKB332" s="105"/>
      <c r="KKC332" s="105"/>
      <c r="KKD332" s="105"/>
      <c r="KKE332" s="105"/>
      <c r="KKF332" s="105"/>
      <c r="KKG332" s="105"/>
      <c r="KKH332" s="105"/>
      <c r="KKI332" s="105"/>
      <c r="KKJ332" s="105"/>
      <c r="KKK332" s="105"/>
      <c r="KKL332" s="105"/>
      <c r="KKM332" s="105"/>
      <c r="KKN332" s="105"/>
      <c r="KKO332" s="105"/>
      <c r="KKP332" s="105"/>
      <c r="KKQ332" s="105"/>
      <c r="KKR332" s="105"/>
      <c r="KKS332" s="105"/>
      <c r="KKT332" s="105"/>
      <c r="KKU332" s="105"/>
      <c r="KKV332" s="105"/>
      <c r="KKW332" s="105"/>
      <c r="KKX332" s="105"/>
      <c r="KKY332" s="105"/>
      <c r="KKZ332" s="105"/>
      <c r="KLA332" s="105"/>
      <c r="KLB332" s="105"/>
      <c r="KLC332" s="105"/>
      <c r="KLD332" s="105"/>
      <c r="KLE332" s="105"/>
      <c r="KLF332" s="105"/>
      <c r="KLG332" s="105"/>
      <c r="KLH332" s="105"/>
      <c r="KLI332" s="105"/>
      <c r="KLJ332" s="105"/>
      <c r="KLK332" s="105"/>
      <c r="KLL332" s="105"/>
      <c r="KLM332" s="105"/>
      <c r="KLN332" s="105"/>
      <c r="KLO332" s="105"/>
      <c r="KLP332" s="105"/>
      <c r="KLQ332" s="105"/>
      <c r="KLR332" s="105"/>
      <c r="KLS332" s="105"/>
      <c r="KLT332" s="105"/>
      <c r="KLU332" s="105"/>
      <c r="KLV332" s="105"/>
      <c r="KLW332" s="105"/>
      <c r="KLX332" s="105"/>
      <c r="KLY332" s="105"/>
      <c r="KLZ332" s="105"/>
      <c r="KMA332" s="105"/>
      <c r="KMB332" s="105"/>
      <c r="KMC332" s="105"/>
      <c r="KMD332" s="105"/>
      <c r="KME332" s="105"/>
      <c r="KMF332" s="105"/>
      <c r="KMG332" s="105"/>
      <c r="KMH332" s="105"/>
      <c r="KMI332" s="105"/>
      <c r="KMJ332" s="105"/>
      <c r="KMK332" s="105"/>
      <c r="KML332" s="105"/>
      <c r="KMM332" s="105"/>
      <c r="KMN332" s="105"/>
      <c r="KMO332" s="105"/>
      <c r="KMP332" s="105"/>
      <c r="KMQ332" s="105"/>
      <c r="KMR332" s="105"/>
      <c r="KMS332" s="105"/>
      <c r="KMT332" s="105"/>
      <c r="KMU332" s="105"/>
      <c r="KMV332" s="105"/>
      <c r="KMW332" s="105"/>
      <c r="KMX332" s="105"/>
      <c r="KMY332" s="105"/>
      <c r="KMZ332" s="105"/>
      <c r="KNA332" s="105"/>
      <c r="KNB332" s="105"/>
      <c r="KNC332" s="105"/>
      <c r="KND332" s="105"/>
      <c r="KNE332" s="105"/>
      <c r="KNF332" s="105"/>
      <c r="KNG332" s="105"/>
      <c r="KNH332" s="105"/>
      <c r="KNI332" s="105"/>
      <c r="KNJ332" s="105"/>
      <c r="KNK332" s="105"/>
      <c r="KNL332" s="105"/>
      <c r="KNM332" s="105"/>
      <c r="KNN332" s="105"/>
      <c r="KNO332" s="105"/>
      <c r="KNP332" s="105"/>
      <c r="KNQ332" s="105"/>
      <c r="KNR332" s="105"/>
      <c r="KNS332" s="105"/>
      <c r="KNT332" s="105"/>
      <c r="KNU332" s="105"/>
      <c r="KNV332" s="105"/>
      <c r="KNW332" s="105"/>
      <c r="KNX332" s="105"/>
      <c r="KNY332" s="105"/>
      <c r="KNZ332" s="105"/>
      <c r="KOA332" s="105"/>
      <c r="KOB332" s="105"/>
      <c r="KOC332" s="105"/>
      <c r="KOD332" s="105"/>
      <c r="KOE332" s="105"/>
      <c r="KOF332" s="105"/>
      <c r="KOG332" s="105"/>
      <c r="KOH332" s="105"/>
      <c r="KOI332" s="105"/>
      <c r="KOJ332" s="105"/>
      <c r="KOK332" s="105"/>
      <c r="KOL332" s="105"/>
      <c r="KOM332" s="105"/>
      <c r="KON332" s="105"/>
      <c r="KOO332" s="105"/>
      <c r="KOP332" s="105"/>
      <c r="KOQ332" s="105"/>
      <c r="KOR332" s="105"/>
      <c r="KOS332" s="105"/>
      <c r="KOT332" s="105"/>
      <c r="KOU332" s="105"/>
      <c r="KOV332" s="105"/>
      <c r="KOW332" s="105"/>
      <c r="KOX332" s="105"/>
      <c r="KOY332" s="105"/>
      <c r="KOZ332" s="105"/>
      <c r="KPA332" s="105"/>
      <c r="KPB332" s="105"/>
      <c r="KPC332" s="105"/>
      <c r="KPD332" s="105"/>
      <c r="KPE332" s="105"/>
      <c r="KPF332" s="105"/>
      <c r="KPG332" s="105"/>
      <c r="KPH332" s="105"/>
      <c r="KPI332" s="105"/>
      <c r="KPJ332" s="105"/>
      <c r="KPK332" s="105"/>
      <c r="KPL332" s="105"/>
      <c r="KPM332" s="105"/>
      <c r="KPN332" s="105"/>
      <c r="KPO332" s="105"/>
      <c r="KPP332" s="105"/>
      <c r="KPQ332" s="105"/>
      <c r="KPR332" s="105"/>
      <c r="KPS332" s="105"/>
      <c r="KPT332" s="105"/>
      <c r="KPU332" s="105"/>
      <c r="KPV332" s="105"/>
      <c r="KPW332" s="105"/>
      <c r="KPX332" s="105"/>
      <c r="KPY332" s="105"/>
      <c r="KPZ332" s="105"/>
      <c r="KQA332" s="105"/>
      <c r="KQB332" s="105"/>
      <c r="KQC332" s="105"/>
      <c r="KQD332" s="105"/>
      <c r="KQE332" s="105"/>
      <c r="KQF332" s="105"/>
      <c r="KQG332" s="105"/>
      <c r="KQH332" s="105"/>
      <c r="KQI332" s="105"/>
      <c r="KQJ332" s="105"/>
      <c r="KQK332" s="105"/>
      <c r="KQL332" s="105"/>
      <c r="KQM332" s="105"/>
      <c r="KQN332" s="105"/>
      <c r="KQO332" s="105"/>
      <c r="KQP332" s="105"/>
      <c r="KQQ332" s="105"/>
      <c r="KQR332" s="105"/>
      <c r="KQS332" s="105"/>
      <c r="KQT332" s="105"/>
      <c r="KQU332" s="105"/>
      <c r="KQV332" s="105"/>
      <c r="KQW332" s="105"/>
      <c r="KQX332" s="105"/>
      <c r="KQY332" s="105"/>
      <c r="KQZ332" s="105"/>
      <c r="KRA332" s="105"/>
      <c r="KRB332" s="105"/>
      <c r="KRC332" s="105"/>
      <c r="KRD332" s="105"/>
      <c r="KRE332" s="105"/>
      <c r="KRF332" s="105"/>
      <c r="KRG332" s="105"/>
      <c r="KRH332" s="105"/>
      <c r="KRI332" s="105"/>
      <c r="KRJ332" s="105"/>
      <c r="KRK332" s="105"/>
      <c r="KRL332" s="105"/>
      <c r="KRM332" s="105"/>
      <c r="KRN332" s="105"/>
      <c r="KRO332" s="105"/>
      <c r="KRP332" s="105"/>
      <c r="KRQ332" s="105"/>
      <c r="KRR332" s="105"/>
      <c r="KRS332" s="105"/>
      <c r="KRT332" s="105"/>
      <c r="KRU332" s="105"/>
      <c r="KRV332" s="105"/>
      <c r="KRW332" s="105"/>
      <c r="KRX332" s="105"/>
      <c r="KRY332" s="105"/>
      <c r="KRZ332" s="105"/>
      <c r="KSA332" s="105"/>
      <c r="KSB332" s="105"/>
      <c r="KSC332" s="105"/>
      <c r="KSD332" s="105"/>
      <c r="KSE332" s="105"/>
      <c r="KSF332" s="105"/>
      <c r="KSG332" s="105"/>
      <c r="KSH332" s="105"/>
      <c r="KSI332" s="105"/>
      <c r="KSJ332" s="105"/>
      <c r="KSK332" s="105"/>
      <c r="KSL332" s="105"/>
      <c r="KSM332" s="105"/>
      <c r="KSN332" s="105"/>
      <c r="KSO332" s="105"/>
      <c r="KSP332" s="105"/>
      <c r="KSQ332" s="105"/>
      <c r="KSR332" s="105"/>
      <c r="KSS332" s="105"/>
      <c r="KST332" s="105"/>
      <c r="KSU332" s="105"/>
      <c r="KSV332" s="105"/>
      <c r="KSW332" s="105"/>
      <c r="KSX332" s="105"/>
      <c r="KSY332" s="105"/>
      <c r="KSZ332" s="105"/>
      <c r="KTA332" s="105"/>
      <c r="KTB332" s="105"/>
      <c r="KTC332" s="105"/>
      <c r="KTD332" s="105"/>
      <c r="KTE332" s="105"/>
      <c r="KTF332" s="105"/>
      <c r="KTG332" s="105"/>
      <c r="KTH332" s="105"/>
      <c r="KTI332" s="105"/>
      <c r="KTJ332" s="105"/>
      <c r="KTK332" s="105"/>
      <c r="KTL332" s="105"/>
      <c r="KTM332" s="105"/>
      <c r="KTN332" s="105"/>
      <c r="KTO332" s="105"/>
      <c r="KTP332" s="105"/>
      <c r="KTQ332" s="105"/>
      <c r="KTR332" s="105"/>
      <c r="KTS332" s="105"/>
      <c r="KTT332" s="105"/>
      <c r="KTU332" s="105"/>
      <c r="KTV332" s="105"/>
      <c r="KTW332" s="105"/>
      <c r="KTX332" s="105"/>
      <c r="KTY332" s="105"/>
      <c r="KTZ332" s="105"/>
      <c r="KUA332" s="105"/>
      <c r="KUB332" s="105"/>
      <c r="KUC332" s="105"/>
      <c r="KUD332" s="105"/>
      <c r="KUE332" s="105"/>
      <c r="KUF332" s="105"/>
      <c r="KUG332" s="105"/>
      <c r="KUH332" s="105"/>
      <c r="KUI332" s="105"/>
      <c r="KUJ332" s="105"/>
      <c r="KUK332" s="105"/>
      <c r="KUL332" s="105"/>
      <c r="KUM332" s="105"/>
      <c r="KUN332" s="105"/>
      <c r="KUO332" s="105"/>
      <c r="KUP332" s="105"/>
      <c r="KUQ332" s="105"/>
      <c r="KUR332" s="105"/>
      <c r="KUS332" s="105"/>
      <c r="KUT332" s="105"/>
      <c r="KUU332" s="105"/>
      <c r="KUV332" s="105"/>
      <c r="KUW332" s="105"/>
      <c r="KUX332" s="105"/>
      <c r="KUY332" s="105"/>
      <c r="KUZ332" s="105"/>
      <c r="KVA332" s="105"/>
      <c r="KVB332" s="105"/>
      <c r="KVC332" s="105"/>
      <c r="KVD332" s="105"/>
      <c r="KVE332" s="105"/>
      <c r="KVF332" s="105"/>
      <c r="KVG332" s="105"/>
      <c r="KVH332" s="105"/>
      <c r="KVI332" s="105"/>
      <c r="KVJ332" s="105"/>
      <c r="KVK332" s="105"/>
      <c r="KVL332" s="105"/>
      <c r="KVM332" s="105"/>
      <c r="KVN332" s="105"/>
      <c r="KVO332" s="105"/>
      <c r="KVP332" s="105"/>
      <c r="KVQ332" s="105"/>
      <c r="KVR332" s="105"/>
      <c r="KVS332" s="105"/>
      <c r="KVT332" s="105"/>
      <c r="KVU332" s="105"/>
      <c r="KVV332" s="105"/>
      <c r="KVW332" s="105"/>
      <c r="KVX332" s="105"/>
      <c r="KVY332" s="105"/>
      <c r="KVZ332" s="105"/>
      <c r="KWA332" s="105"/>
      <c r="KWB332" s="105"/>
      <c r="KWC332" s="105"/>
      <c r="KWD332" s="105"/>
      <c r="KWE332" s="105"/>
      <c r="KWF332" s="105"/>
      <c r="KWG332" s="105"/>
      <c r="KWH332" s="105"/>
      <c r="KWI332" s="105"/>
      <c r="KWJ332" s="105"/>
      <c r="KWK332" s="105"/>
      <c r="KWL332" s="105"/>
      <c r="KWM332" s="105"/>
      <c r="KWN332" s="105"/>
      <c r="KWO332" s="105"/>
      <c r="KWP332" s="105"/>
      <c r="KWQ332" s="105"/>
      <c r="KWR332" s="105"/>
      <c r="KWS332" s="105"/>
      <c r="KWT332" s="105"/>
      <c r="KWU332" s="105"/>
      <c r="KWV332" s="105"/>
      <c r="KWW332" s="105"/>
      <c r="KWX332" s="105"/>
      <c r="KWY332" s="105"/>
      <c r="KWZ332" s="105"/>
      <c r="KXA332" s="105"/>
      <c r="KXB332" s="105"/>
      <c r="KXC332" s="105"/>
      <c r="KXD332" s="105"/>
      <c r="KXE332" s="105"/>
      <c r="KXF332" s="105"/>
      <c r="KXG332" s="105"/>
      <c r="KXH332" s="105"/>
      <c r="KXI332" s="105"/>
      <c r="KXJ332" s="105"/>
      <c r="KXK332" s="105"/>
      <c r="KXL332" s="105"/>
      <c r="KXM332" s="105"/>
      <c r="KXN332" s="105"/>
      <c r="KXO332" s="105"/>
      <c r="KXP332" s="105"/>
      <c r="KXQ332" s="105"/>
      <c r="KXR332" s="105"/>
      <c r="KXS332" s="105"/>
      <c r="KXT332" s="105"/>
      <c r="KXU332" s="105"/>
      <c r="KXV332" s="105"/>
      <c r="KXW332" s="105"/>
      <c r="KXX332" s="105"/>
      <c r="KXY332" s="105"/>
      <c r="KXZ332" s="105"/>
      <c r="KYA332" s="105"/>
      <c r="KYB332" s="105"/>
      <c r="KYC332" s="105"/>
      <c r="KYD332" s="105"/>
      <c r="KYE332" s="105"/>
      <c r="KYF332" s="105"/>
      <c r="KYG332" s="105"/>
      <c r="KYH332" s="105"/>
      <c r="KYI332" s="105"/>
      <c r="KYJ332" s="105"/>
      <c r="KYK332" s="105"/>
      <c r="KYL332" s="105"/>
      <c r="KYM332" s="105"/>
      <c r="KYN332" s="105"/>
      <c r="KYO332" s="105"/>
      <c r="KYP332" s="105"/>
      <c r="KYQ332" s="105"/>
      <c r="KYR332" s="105"/>
      <c r="KYS332" s="105"/>
      <c r="KYT332" s="105"/>
      <c r="KYU332" s="105"/>
      <c r="KYV332" s="105"/>
      <c r="KYW332" s="105"/>
      <c r="KYX332" s="105"/>
      <c r="KYY332" s="105"/>
      <c r="KYZ332" s="105"/>
      <c r="KZA332" s="105"/>
      <c r="KZB332" s="105"/>
      <c r="KZC332" s="105"/>
      <c r="KZD332" s="105"/>
      <c r="KZE332" s="105"/>
      <c r="KZF332" s="105"/>
      <c r="KZG332" s="105"/>
      <c r="KZH332" s="105"/>
      <c r="KZI332" s="105"/>
      <c r="KZJ332" s="105"/>
      <c r="KZK332" s="105"/>
      <c r="KZL332" s="105"/>
      <c r="KZM332" s="105"/>
      <c r="KZN332" s="105"/>
      <c r="KZO332" s="105"/>
      <c r="KZP332" s="105"/>
      <c r="KZQ332" s="105"/>
      <c r="KZR332" s="105"/>
      <c r="KZS332" s="105"/>
      <c r="KZT332" s="105"/>
      <c r="KZU332" s="105"/>
      <c r="KZV332" s="105"/>
      <c r="KZW332" s="105"/>
      <c r="KZX332" s="105"/>
      <c r="KZY332" s="105"/>
      <c r="KZZ332" s="105"/>
      <c r="LAA332" s="105"/>
      <c r="LAB332" s="105"/>
      <c r="LAC332" s="105"/>
      <c r="LAD332" s="105"/>
      <c r="LAE332" s="105"/>
      <c r="LAF332" s="105"/>
      <c r="LAG332" s="105"/>
      <c r="LAH332" s="105"/>
      <c r="LAI332" s="105"/>
      <c r="LAJ332" s="105"/>
      <c r="LAK332" s="105"/>
      <c r="LAL332" s="105"/>
      <c r="LAM332" s="105"/>
      <c r="LAN332" s="105"/>
      <c r="LAO332" s="105"/>
      <c r="LAP332" s="105"/>
      <c r="LAQ332" s="105"/>
      <c r="LAR332" s="105"/>
      <c r="LAS332" s="105"/>
      <c r="LAT332" s="105"/>
      <c r="LAU332" s="105"/>
      <c r="LAV332" s="105"/>
      <c r="LAW332" s="105"/>
      <c r="LAX332" s="105"/>
      <c r="LAY332" s="105"/>
      <c r="LAZ332" s="105"/>
      <c r="LBA332" s="105"/>
      <c r="LBB332" s="105"/>
      <c r="LBC332" s="105"/>
      <c r="LBD332" s="105"/>
      <c r="LBE332" s="105"/>
      <c r="LBF332" s="105"/>
      <c r="LBG332" s="105"/>
      <c r="LBH332" s="105"/>
      <c r="LBI332" s="105"/>
      <c r="LBJ332" s="105"/>
      <c r="LBK332" s="105"/>
      <c r="LBL332" s="105"/>
      <c r="LBM332" s="105"/>
      <c r="LBN332" s="105"/>
      <c r="LBO332" s="105"/>
      <c r="LBP332" s="105"/>
      <c r="LBQ332" s="105"/>
      <c r="LBR332" s="105"/>
      <c r="LBS332" s="105"/>
      <c r="LBT332" s="105"/>
      <c r="LBU332" s="105"/>
      <c r="LBV332" s="105"/>
      <c r="LBW332" s="105"/>
      <c r="LBX332" s="105"/>
      <c r="LBY332" s="105"/>
      <c r="LBZ332" s="105"/>
      <c r="LCA332" s="105"/>
      <c r="LCB332" s="105"/>
      <c r="LCC332" s="105"/>
      <c r="LCD332" s="105"/>
      <c r="LCE332" s="105"/>
      <c r="LCF332" s="105"/>
      <c r="LCG332" s="105"/>
      <c r="LCH332" s="105"/>
      <c r="LCI332" s="105"/>
      <c r="LCJ332" s="105"/>
      <c r="LCK332" s="105"/>
      <c r="LCL332" s="105"/>
      <c r="LCM332" s="105"/>
      <c r="LCN332" s="105"/>
      <c r="LCO332" s="105"/>
      <c r="LCP332" s="105"/>
      <c r="LCQ332" s="105"/>
      <c r="LCR332" s="105"/>
      <c r="LCS332" s="105"/>
      <c r="LCT332" s="105"/>
      <c r="LCU332" s="105"/>
      <c r="LCV332" s="105"/>
      <c r="LCW332" s="105"/>
      <c r="LCX332" s="105"/>
      <c r="LCY332" s="105"/>
      <c r="LCZ332" s="105"/>
      <c r="LDA332" s="105"/>
      <c r="LDB332" s="105"/>
      <c r="LDC332" s="105"/>
      <c r="LDD332" s="105"/>
      <c r="LDE332" s="105"/>
      <c r="LDF332" s="105"/>
      <c r="LDG332" s="105"/>
      <c r="LDH332" s="105"/>
      <c r="LDI332" s="105"/>
      <c r="LDJ332" s="105"/>
      <c r="LDK332" s="105"/>
      <c r="LDL332" s="105"/>
      <c r="LDM332" s="105"/>
      <c r="LDN332" s="105"/>
      <c r="LDO332" s="105"/>
      <c r="LDP332" s="105"/>
      <c r="LDQ332" s="105"/>
      <c r="LDR332" s="105"/>
      <c r="LDS332" s="105"/>
      <c r="LDT332" s="105"/>
      <c r="LDU332" s="105"/>
      <c r="LDV332" s="105"/>
      <c r="LDW332" s="105"/>
      <c r="LDX332" s="105"/>
      <c r="LDY332" s="105"/>
      <c r="LDZ332" s="105"/>
      <c r="LEA332" s="105"/>
      <c r="LEB332" s="105"/>
      <c r="LEC332" s="105"/>
      <c r="LED332" s="105"/>
      <c r="LEE332" s="105"/>
      <c r="LEF332" s="105"/>
      <c r="LEG332" s="105"/>
      <c r="LEH332" s="105"/>
      <c r="LEI332" s="105"/>
      <c r="LEJ332" s="105"/>
      <c r="LEK332" s="105"/>
      <c r="LEL332" s="105"/>
      <c r="LEM332" s="105"/>
      <c r="LEN332" s="105"/>
      <c r="LEO332" s="105"/>
      <c r="LEP332" s="105"/>
      <c r="LEQ332" s="105"/>
      <c r="LER332" s="105"/>
      <c r="LES332" s="105"/>
      <c r="LET332" s="105"/>
      <c r="LEU332" s="105"/>
      <c r="LEV332" s="105"/>
      <c r="LEW332" s="105"/>
      <c r="LEX332" s="105"/>
      <c r="LEY332" s="105"/>
      <c r="LEZ332" s="105"/>
      <c r="LFA332" s="105"/>
      <c r="LFB332" s="105"/>
      <c r="LFC332" s="105"/>
      <c r="LFD332" s="105"/>
      <c r="LFE332" s="105"/>
      <c r="LFF332" s="105"/>
      <c r="LFG332" s="105"/>
      <c r="LFH332" s="105"/>
      <c r="LFI332" s="105"/>
      <c r="LFJ332" s="105"/>
      <c r="LFK332" s="105"/>
      <c r="LFL332" s="105"/>
      <c r="LFM332" s="105"/>
      <c r="LFN332" s="105"/>
      <c r="LFO332" s="105"/>
      <c r="LFP332" s="105"/>
      <c r="LFQ332" s="105"/>
      <c r="LFR332" s="105"/>
      <c r="LFS332" s="105"/>
      <c r="LFT332" s="105"/>
      <c r="LFU332" s="105"/>
      <c r="LFV332" s="105"/>
      <c r="LFW332" s="105"/>
      <c r="LFX332" s="105"/>
      <c r="LFY332" s="105"/>
      <c r="LFZ332" s="105"/>
      <c r="LGA332" s="105"/>
      <c r="LGB332" s="105"/>
      <c r="LGC332" s="105"/>
      <c r="LGD332" s="105"/>
      <c r="LGE332" s="105"/>
      <c r="LGF332" s="105"/>
      <c r="LGG332" s="105"/>
      <c r="LGH332" s="105"/>
      <c r="LGI332" s="105"/>
      <c r="LGJ332" s="105"/>
      <c r="LGK332" s="105"/>
      <c r="LGL332" s="105"/>
      <c r="LGM332" s="105"/>
      <c r="LGN332" s="105"/>
      <c r="LGO332" s="105"/>
      <c r="LGP332" s="105"/>
      <c r="LGQ332" s="105"/>
      <c r="LGR332" s="105"/>
      <c r="LGS332" s="105"/>
      <c r="LGT332" s="105"/>
      <c r="LGU332" s="105"/>
      <c r="LGV332" s="105"/>
      <c r="LGW332" s="105"/>
      <c r="LGX332" s="105"/>
      <c r="LGY332" s="105"/>
      <c r="LGZ332" s="105"/>
      <c r="LHA332" s="105"/>
      <c r="LHB332" s="105"/>
      <c r="LHC332" s="105"/>
      <c r="LHD332" s="105"/>
      <c r="LHE332" s="105"/>
      <c r="LHF332" s="105"/>
      <c r="LHG332" s="105"/>
      <c r="LHH332" s="105"/>
      <c r="LHI332" s="105"/>
      <c r="LHJ332" s="105"/>
      <c r="LHK332" s="105"/>
      <c r="LHL332" s="105"/>
      <c r="LHM332" s="105"/>
      <c r="LHN332" s="105"/>
      <c r="LHO332" s="105"/>
      <c r="LHP332" s="105"/>
      <c r="LHQ332" s="105"/>
      <c r="LHR332" s="105"/>
      <c r="LHS332" s="105"/>
      <c r="LHT332" s="105"/>
      <c r="LHU332" s="105"/>
      <c r="LHV332" s="105"/>
      <c r="LHW332" s="105"/>
      <c r="LHX332" s="105"/>
      <c r="LHY332" s="105"/>
      <c r="LHZ332" s="105"/>
      <c r="LIA332" s="105"/>
      <c r="LIB332" s="105"/>
      <c r="LIC332" s="105"/>
      <c r="LID332" s="105"/>
      <c r="LIE332" s="105"/>
      <c r="LIF332" s="105"/>
      <c r="LIG332" s="105"/>
      <c r="LIH332" s="105"/>
      <c r="LII332" s="105"/>
      <c r="LIJ332" s="105"/>
      <c r="LIK332" s="105"/>
      <c r="LIL332" s="105"/>
      <c r="LIM332" s="105"/>
      <c r="LIN332" s="105"/>
      <c r="LIO332" s="105"/>
      <c r="LIP332" s="105"/>
      <c r="LIQ332" s="105"/>
      <c r="LIR332" s="105"/>
      <c r="LIS332" s="105"/>
      <c r="LIT332" s="105"/>
      <c r="LIU332" s="105"/>
      <c r="LIV332" s="105"/>
      <c r="LIW332" s="105"/>
      <c r="LIX332" s="105"/>
      <c r="LIY332" s="105"/>
      <c r="LIZ332" s="105"/>
      <c r="LJA332" s="105"/>
      <c r="LJB332" s="105"/>
      <c r="LJC332" s="105"/>
      <c r="LJD332" s="105"/>
      <c r="LJE332" s="105"/>
      <c r="LJF332" s="105"/>
      <c r="LJG332" s="105"/>
      <c r="LJH332" s="105"/>
      <c r="LJI332" s="105"/>
      <c r="LJJ332" s="105"/>
      <c r="LJK332" s="105"/>
      <c r="LJL332" s="105"/>
      <c r="LJM332" s="105"/>
      <c r="LJN332" s="105"/>
      <c r="LJO332" s="105"/>
      <c r="LJP332" s="105"/>
      <c r="LJQ332" s="105"/>
      <c r="LJR332" s="105"/>
      <c r="LJS332" s="105"/>
      <c r="LJT332" s="105"/>
      <c r="LJU332" s="105"/>
      <c r="LJV332" s="105"/>
      <c r="LJW332" s="105"/>
      <c r="LJX332" s="105"/>
      <c r="LJY332" s="105"/>
      <c r="LJZ332" s="105"/>
      <c r="LKA332" s="105"/>
      <c r="LKB332" s="105"/>
      <c r="LKC332" s="105"/>
      <c r="LKD332" s="105"/>
      <c r="LKE332" s="105"/>
      <c r="LKF332" s="105"/>
      <c r="LKG332" s="105"/>
      <c r="LKH332" s="105"/>
      <c r="LKI332" s="105"/>
      <c r="LKJ332" s="105"/>
      <c r="LKK332" s="105"/>
      <c r="LKL332" s="105"/>
      <c r="LKM332" s="105"/>
      <c r="LKN332" s="105"/>
      <c r="LKO332" s="105"/>
      <c r="LKP332" s="105"/>
      <c r="LKQ332" s="105"/>
      <c r="LKR332" s="105"/>
      <c r="LKS332" s="105"/>
      <c r="LKT332" s="105"/>
      <c r="LKU332" s="105"/>
      <c r="LKV332" s="105"/>
      <c r="LKW332" s="105"/>
      <c r="LKX332" s="105"/>
      <c r="LKY332" s="105"/>
      <c r="LKZ332" s="105"/>
      <c r="LLA332" s="105"/>
      <c r="LLB332" s="105"/>
      <c r="LLC332" s="105"/>
      <c r="LLD332" s="105"/>
      <c r="LLE332" s="105"/>
      <c r="LLF332" s="105"/>
      <c r="LLG332" s="105"/>
      <c r="LLH332" s="105"/>
      <c r="LLI332" s="105"/>
      <c r="LLJ332" s="105"/>
      <c r="LLK332" s="105"/>
      <c r="LLL332" s="105"/>
      <c r="LLM332" s="105"/>
      <c r="LLN332" s="105"/>
      <c r="LLO332" s="105"/>
      <c r="LLP332" s="105"/>
      <c r="LLQ332" s="105"/>
      <c r="LLR332" s="105"/>
      <c r="LLS332" s="105"/>
      <c r="LLT332" s="105"/>
      <c r="LLU332" s="105"/>
      <c r="LLV332" s="105"/>
      <c r="LLW332" s="105"/>
      <c r="LLX332" s="105"/>
      <c r="LLY332" s="105"/>
      <c r="LLZ332" s="105"/>
      <c r="LMA332" s="105"/>
      <c r="LMB332" s="105"/>
      <c r="LMC332" s="105"/>
      <c r="LMD332" s="105"/>
      <c r="LME332" s="105"/>
      <c r="LMF332" s="105"/>
      <c r="LMG332" s="105"/>
      <c r="LMH332" s="105"/>
      <c r="LMI332" s="105"/>
      <c r="LMJ332" s="105"/>
      <c r="LMK332" s="105"/>
      <c r="LML332" s="105"/>
      <c r="LMM332" s="105"/>
      <c r="LMN332" s="105"/>
      <c r="LMO332" s="105"/>
      <c r="LMP332" s="105"/>
      <c r="LMQ332" s="105"/>
      <c r="LMR332" s="105"/>
      <c r="LMS332" s="105"/>
      <c r="LMT332" s="105"/>
      <c r="LMU332" s="105"/>
      <c r="LMV332" s="105"/>
      <c r="LMW332" s="105"/>
      <c r="LMX332" s="105"/>
      <c r="LMY332" s="105"/>
      <c r="LMZ332" s="105"/>
      <c r="LNA332" s="105"/>
      <c r="LNB332" s="105"/>
      <c r="LNC332" s="105"/>
      <c r="LND332" s="105"/>
      <c r="LNE332" s="105"/>
      <c r="LNF332" s="105"/>
      <c r="LNG332" s="105"/>
      <c r="LNH332" s="105"/>
      <c r="LNI332" s="105"/>
      <c r="LNJ332" s="105"/>
      <c r="LNK332" s="105"/>
      <c r="LNL332" s="105"/>
      <c r="LNM332" s="105"/>
      <c r="LNN332" s="105"/>
      <c r="LNO332" s="105"/>
      <c r="LNP332" s="105"/>
      <c r="LNQ332" s="105"/>
      <c r="LNR332" s="105"/>
      <c r="LNS332" s="105"/>
      <c r="LNT332" s="105"/>
      <c r="LNU332" s="105"/>
      <c r="LNV332" s="105"/>
      <c r="LNW332" s="105"/>
      <c r="LNX332" s="105"/>
      <c r="LNY332" s="105"/>
      <c r="LNZ332" s="105"/>
      <c r="LOA332" s="105"/>
      <c r="LOB332" s="105"/>
      <c r="LOC332" s="105"/>
      <c r="LOD332" s="105"/>
      <c r="LOE332" s="105"/>
      <c r="LOF332" s="105"/>
      <c r="LOG332" s="105"/>
      <c r="LOH332" s="105"/>
      <c r="LOI332" s="105"/>
      <c r="LOJ332" s="105"/>
      <c r="LOK332" s="105"/>
      <c r="LOL332" s="105"/>
      <c r="LOM332" s="105"/>
      <c r="LON332" s="105"/>
      <c r="LOO332" s="105"/>
      <c r="LOP332" s="105"/>
      <c r="LOQ332" s="105"/>
      <c r="LOR332" s="105"/>
      <c r="LOS332" s="105"/>
      <c r="LOT332" s="105"/>
      <c r="LOU332" s="105"/>
      <c r="LOV332" s="105"/>
      <c r="LOW332" s="105"/>
      <c r="LOX332" s="105"/>
      <c r="LOY332" s="105"/>
      <c r="LOZ332" s="105"/>
      <c r="LPA332" s="105"/>
      <c r="LPB332" s="105"/>
      <c r="LPC332" s="105"/>
      <c r="LPD332" s="105"/>
      <c r="LPE332" s="105"/>
      <c r="LPF332" s="105"/>
      <c r="LPG332" s="105"/>
      <c r="LPH332" s="105"/>
      <c r="LPI332" s="105"/>
      <c r="LPJ332" s="105"/>
      <c r="LPK332" s="105"/>
      <c r="LPL332" s="105"/>
      <c r="LPM332" s="105"/>
      <c r="LPN332" s="105"/>
      <c r="LPO332" s="105"/>
      <c r="LPP332" s="105"/>
      <c r="LPQ332" s="105"/>
      <c r="LPR332" s="105"/>
      <c r="LPS332" s="105"/>
      <c r="LPT332" s="105"/>
      <c r="LPU332" s="105"/>
      <c r="LPV332" s="105"/>
      <c r="LPW332" s="105"/>
      <c r="LPX332" s="105"/>
      <c r="LPY332" s="105"/>
      <c r="LPZ332" s="105"/>
      <c r="LQA332" s="105"/>
      <c r="LQB332" s="105"/>
      <c r="LQC332" s="105"/>
      <c r="LQD332" s="105"/>
      <c r="LQE332" s="105"/>
      <c r="LQF332" s="105"/>
      <c r="LQG332" s="105"/>
      <c r="LQH332" s="105"/>
      <c r="LQI332" s="105"/>
      <c r="LQJ332" s="105"/>
      <c r="LQK332" s="105"/>
      <c r="LQL332" s="105"/>
      <c r="LQM332" s="105"/>
      <c r="LQN332" s="105"/>
      <c r="LQO332" s="105"/>
      <c r="LQP332" s="105"/>
      <c r="LQQ332" s="105"/>
      <c r="LQR332" s="105"/>
      <c r="LQS332" s="105"/>
      <c r="LQT332" s="105"/>
      <c r="LQU332" s="105"/>
      <c r="LQV332" s="105"/>
      <c r="LQW332" s="105"/>
      <c r="LQX332" s="105"/>
      <c r="LQY332" s="105"/>
      <c r="LQZ332" s="105"/>
      <c r="LRA332" s="105"/>
      <c r="LRB332" s="105"/>
      <c r="LRC332" s="105"/>
      <c r="LRD332" s="105"/>
      <c r="LRE332" s="105"/>
      <c r="LRF332" s="105"/>
      <c r="LRG332" s="105"/>
      <c r="LRH332" s="105"/>
      <c r="LRI332" s="105"/>
      <c r="LRJ332" s="105"/>
      <c r="LRK332" s="105"/>
      <c r="LRL332" s="105"/>
      <c r="LRM332" s="105"/>
      <c r="LRN332" s="105"/>
      <c r="LRO332" s="105"/>
      <c r="LRP332" s="105"/>
      <c r="LRQ332" s="105"/>
      <c r="LRR332" s="105"/>
      <c r="LRS332" s="105"/>
      <c r="LRT332" s="105"/>
      <c r="LRU332" s="105"/>
      <c r="LRV332" s="105"/>
      <c r="LRW332" s="105"/>
      <c r="LRX332" s="105"/>
      <c r="LRY332" s="105"/>
      <c r="LRZ332" s="105"/>
      <c r="LSA332" s="105"/>
      <c r="LSB332" s="105"/>
      <c r="LSC332" s="105"/>
      <c r="LSD332" s="105"/>
      <c r="LSE332" s="105"/>
      <c r="LSF332" s="105"/>
      <c r="LSG332" s="105"/>
      <c r="LSH332" s="105"/>
      <c r="LSI332" s="105"/>
      <c r="LSJ332" s="105"/>
      <c r="LSK332" s="105"/>
      <c r="LSL332" s="105"/>
      <c r="LSM332" s="105"/>
      <c r="LSN332" s="105"/>
      <c r="LSO332" s="105"/>
      <c r="LSP332" s="105"/>
      <c r="LSQ332" s="105"/>
      <c r="LSR332" s="105"/>
      <c r="LSS332" s="105"/>
      <c r="LST332" s="105"/>
      <c r="LSU332" s="105"/>
      <c r="LSV332" s="105"/>
      <c r="LSW332" s="105"/>
      <c r="LSX332" s="105"/>
      <c r="LSY332" s="105"/>
      <c r="LSZ332" s="105"/>
      <c r="LTA332" s="105"/>
      <c r="LTB332" s="105"/>
      <c r="LTC332" s="105"/>
      <c r="LTD332" s="105"/>
      <c r="LTE332" s="105"/>
      <c r="LTF332" s="105"/>
      <c r="LTG332" s="105"/>
      <c r="LTH332" s="105"/>
      <c r="LTI332" s="105"/>
      <c r="LTJ332" s="105"/>
      <c r="LTK332" s="105"/>
      <c r="LTL332" s="105"/>
      <c r="LTM332" s="105"/>
      <c r="LTN332" s="105"/>
      <c r="LTO332" s="105"/>
      <c r="LTP332" s="105"/>
      <c r="LTQ332" s="105"/>
      <c r="LTR332" s="105"/>
      <c r="LTS332" s="105"/>
      <c r="LTT332" s="105"/>
      <c r="LTU332" s="105"/>
      <c r="LTV332" s="105"/>
      <c r="LTW332" s="105"/>
      <c r="LTX332" s="105"/>
      <c r="LTY332" s="105"/>
      <c r="LTZ332" s="105"/>
      <c r="LUA332" s="105"/>
      <c r="LUB332" s="105"/>
      <c r="LUC332" s="105"/>
      <c r="LUD332" s="105"/>
      <c r="LUE332" s="105"/>
      <c r="LUF332" s="105"/>
      <c r="LUG332" s="105"/>
      <c r="LUH332" s="105"/>
      <c r="LUI332" s="105"/>
      <c r="LUJ332" s="105"/>
      <c r="LUK332" s="105"/>
      <c r="LUL332" s="105"/>
      <c r="LUM332" s="105"/>
      <c r="LUN332" s="105"/>
      <c r="LUO332" s="105"/>
      <c r="LUP332" s="105"/>
      <c r="LUQ332" s="105"/>
      <c r="LUR332" s="105"/>
      <c r="LUS332" s="105"/>
      <c r="LUT332" s="105"/>
      <c r="LUU332" s="105"/>
      <c r="LUV332" s="105"/>
      <c r="LUW332" s="105"/>
      <c r="LUX332" s="105"/>
      <c r="LUY332" s="105"/>
      <c r="LUZ332" s="105"/>
      <c r="LVA332" s="105"/>
      <c r="LVB332" s="105"/>
      <c r="LVC332" s="105"/>
      <c r="LVD332" s="105"/>
      <c r="LVE332" s="105"/>
      <c r="LVF332" s="105"/>
      <c r="LVG332" s="105"/>
      <c r="LVH332" s="105"/>
      <c r="LVI332" s="105"/>
      <c r="LVJ332" s="105"/>
      <c r="LVK332" s="105"/>
      <c r="LVL332" s="105"/>
      <c r="LVM332" s="105"/>
      <c r="LVN332" s="105"/>
      <c r="LVO332" s="105"/>
      <c r="LVP332" s="105"/>
      <c r="LVQ332" s="105"/>
      <c r="LVR332" s="105"/>
      <c r="LVS332" s="105"/>
      <c r="LVT332" s="105"/>
      <c r="LVU332" s="105"/>
      <c r="LVV332" s="105"/>
      <c r="LVW332" s="105"/>
      <c r="LVX332" s="105"/>
      <c r="LVY332" s="105"/>
      <c r="LVZ332" s="105"/>
      <c r="LWA332" s="105"/>
      <c r="LWB332" s="105"/>
      <c r="LWC332" s="105"/>
      <c r="LWD332" s="105"/>
      <c r="LWE332" s="105"/>
      <c r="LWF332" s="105"/>
      <c r="LWG332" s="105"/>
      <c r="LWH332" s="105"/>
      <c r="LWI332" s="105"/>
      <c r="LWJ332" s="105"/>
      <c r="LWK332" s="105"/>
      <c r="LWL332" s="105"/>
      <c r="LWM332" s="105"/>
      <c r="LWN332" s="105"/>
      <c r="LWO332" s="105"/>
      <c r="LWP332" s="105"/>
      <c r="LWQ332" s="105"/>
      <c r="LWR332" s="105"/>
      <c r="LWS332" s="105"/>
      <c r="LWT332" s="105"/>
      <c r="LWU332" s="105"/>
      <c r="LWV332" s="105"/>
      <c r="LWW332" s="105"/>
      <c r="LWX332" s="105"/>
      <c r="LWY332" s="105"/>
      <c r="LWZ332" s="105"/>
      <c r="LXA332" s="105"/>
      <c r="LXB332" s="105"/>
      <c r="LXC332" s="105"/>
      <c r="LXD332" s="105"/>
      <c r="LXE332" s="105"/>
      <c r="LXF332" s="105"/>
      <c r="LXG332" s="105"/>
      <c r="LXH332" s="105"/>
      <c r="LXI332" s="105"/>
      <c r="LXJ332" s="105"/>
      <c r="LXK332" s="105"/>
      <c r="LXL332" s="105"/>
      <c r="LXM332" s="105"/>
      <c r="LXN332" s="105"/>
      <c r="LXO332" s="105"/>
      <c r="LXP332" s="105"/>
      <c r="LXQ332" s="105"/>
      <c r="LXR332" s="105"/>
      <c r="LXS332" s="105"/>
      <c r="LXT332" s="105"/>
      <c r="LXU332" s="105"/>
      <c r="LXV332" s="105"/>
      <c r="LXW332" s="105"/>
      <c r="LXX332" s="105"/>
      <c r="LXY332" s="105"/>
      <c r="LXZ332" s="105"/>
      <c r="LYA332" s="105"/>
      <c r="LYB332" s="105"/>
      <c r="LYC332" s="105"/>
      <c r="LYD332" s="105"/>
      <c r="LYE332" s="105"/>
      <c r="LYF332" s="105"/>
      <c r="LYG332" s="105"/>
      <c r="LYH332" s="105"/>
      <c r="LYI332" s="105"/>
      <c r="LYJ332" s="105"/>
      <c r="LYK332" s="105"/>
      <c r="LYL332" s="105"/>
      <c r="LYM332" s="105"/>
      <c r="LYN332" s="105"/>
      <c r="LYO332" s="105"/>
      <c r="LYP332" s="105"/>
      <c r="LYQ332" s="105"/>
      <c r="LYR332" s="105"/>
      <c r="LYS332" s="105"/>
      <c r="LYT332" s="105"/>
      <c r="LYU332" s="105"/>
      <c r="LYV332" s="105"/>
      <c r="LYW332" s="105"/>
      <c r="LYX332" s="105"/>
      <c r="LYY332" s="105"/>
      <c r="LYZ332" s="105"/>
      <c r="LZA332" s="105"/>
      <c r="LZB332" s="105"/>
      <c r="LZC332" s="105"/>
      <c r="LZD332" s="105"/>
      <c r="LZE332" s="105"/>
      <c r="LZF332" s="105"/>
      <c r="LZG332" s="105"/>
      <c r="LZH332" s="105"/>
      <c r="LZI332" s="105"/>
      <c r="LZJ332" s="105"/>
      <c r="LZK332" s="105"/>
      <c r="LZL332" s="105"/>
      <c r="LZM332" s="105"/>
      <c r="LZN332" s="105"/>
      <c r="LZO332" s="105"/>
      <c r="LZP332" s="105"/>
      <c r="LZQ332" s="105"/>
      <c r="LZR332" s="105"/>
      <c r="LZS332" s="105"/>
      <c r="LZT332" s="105"/>
      <c r="LZU332" s="105"/>
      <c r="LZV332" s="105"/>
      <c r="LZW332" s="105"/>
      <c r="LZX332" s="105"/>
      <c r="LZY332" s="105"/>
      <c r="LZZ332" s="105"/>
      <c r="MAA332" s="105"/>
      <c r="MAB332" s="105"/>
      <c r="MAC332" s="105"/>
      <c r="MAD332" s="105"/>
      <c r="MAE332" s="105"/>
      <c r="MAF332" s="105"/>
      <c r="MAG332" s="105"/>
      <c r="MAH332" s="105"/>
      <c r="MAI332" s="105"/>
      <c r="MAJ332" s="105"/>
      <c r="MAK332" s="105"/>
      <c r="MAL332" s="105"/>
      <c r="MAM332" s="105"/>
      <c r="MAN332" s="105"/>
      <c r="MAO332" s="105"/>
      <c r="MAP332" s="105"/>
      <c r="MAQ332" s="105"/>
      <c r="MAR332" s="105"/>
      <c r="MAS332" s="105"/>
      <c r="MAT332" s="105"/>
      <c r="MAU332" s="105"/>
      <c r="MAV332" s="105"/>
      <c r="MAW332" s="105"/>
      <c r="MAX332" s="105"/>
      <c r="MAY332" s="105"/>
      <c r="MAZ332" s="105"/>
      <c r="MBA332" s="105"/>
      <c r="MBB332" s="105"/>
      <c r="MBC332" s="105"/>
      <c r="MBD332" s="105"/>
      <c r="MBE332" s="105"/>
      <c r="MBF332" s="105"/>
      <c r="MBG332" s="105"/>
      <c r="MBH332" s="105"/>
      <c r="MBI332" s="105"/>
      <c r="MBJ332" s="105"/>
      <c r="MBK332" s="105"/>
      <c r="MBL332" s="105"/>
      <c r="MBM332" s="105"/>
      <c r="MBN332" s="105"/>
      <c r="MBO332" s="105"/>
      <c r="MBP332" s="105"/>
      <c r="MBQ332" s="105"/>
      <c r="MBR332" s="105"/>
      <c r="MBS332" s="105"/>
      <c r="MBT332" s="105"/>
      <c r="MBU332" s="105"/>
      <c r="MBV332" s="105"/>
      <c r="MBW332" s="105"/>
      <c r="MBX332" s="105"/>
      <c r="MBY332" s="105"/>
      <c r="MBZ332" s="105"/>
      <c r="MCA332" s="105"/>
      <c r="MCB332" s="105"/>
      <c r="MCC332" s="105"/>
      <c r="MCD332" s="105"/>
      <c r="MCE332" s="105"/>
      <c r="MCF332" s="105"/>
      <c r="MCG332" s="105"/>
      <c r="MCH332" s="105"/>
      <c r="MCI332" s="105"/>
      <c r="MCJ332" s="105"/>
      <c r="MCK332" s="105"/>
      <c r="MCL332" s="105"/>
      <c r="MCM332" s="105"/>
      <c r="MCN332" s="105"/>
      <c r="MCO332" s="105"/>
      <c r="MCP332" s="105"/>
      <c r="MCQ332" s="105"/>
      <c r="MCR332" s="105"/>
      <c r="MCS332" s="105"/>
      <c r="MCT332" s="105"/>
      <c r="MCU332" s="105"/>
      <c r="MCV332" s="105"/>
      <c r="MCW332" s="105"/>
      <c r="MCX332" s="105"/>
      <c r="MCY332" s="105"/>
      <c r="MCZ332" s="105"/>
      <c r="MDA332" s="105"/>
      <c r="MDB332" s="105"/>
      <c r="MDC332" s="105"/>
      <c r="MDD332" s="105"/>
      <c r="MDE332" s="105"/>
      <c r="MDF332" s="105"/>
      <c r="MDG332" s="105"/>
      <c r="MDH332" s="105"/>
      <c r="MDI332" s="105"/>
      <c r="MDJ332" s="105"/>
      <c r="MDK332" s="105"/>
      <c r="MDL332" s="105"/>
      <c r="MDM332" s="105"/>
      <c r="MDN332" s="105"/>
      <c r="MDO332" s="105"/>
      <c r="MDP332" s="105"/>
      <c r="MDQ332" s="105"/>
      <c r="MDR332" s="105"/>
      <c r="MDS332" s="105"/>
      <c r="MDT332" s="105"/>
      <c r="MDU332" s="105"/>
      <c r="MDV332" s="105"/>
      <c r="MDW332" s="105"/>
      <c r="MDX332" s="105"/>
      <c r="MDY332" s="105"/>
      <c r="MDZ332" s="105"/>
      <c r="MEA332" s="105"/>
      <c r="MEB332" s="105"/>
      <c r="MEC332" s="105"/>
      <c r="MED332" s="105"/>
      <c r="MEE332" s="105"/>
      <c r="MEF332" s="105"/>
      <c r="MEG332" s="105"/>
      <c r="MEH332" s="105"/>
      <c r="MEI332" s="105"/>
      <c r="MEJ332" s="105"/>
      <c r="MEK332" s="105"/>
      <c r="MEL332" s="105"/>
      <c r="MEM332" s="105"/>
      <c r="MEN332" s="105"/>
      <c r="MEO332" s="105"/>
      <c r="MEP332" s="105"/>
      <c r="MEQ332" s="105"/>
      <c r="MER332" s="105"/>
      <c r="MES332" s="105"/>
      <c r="MET332" s="105"/>
      <c r="MEU332" s="105"/>
      <c r="MEV332" s="105"/>
      <c r="MEW332" s="105"/>
      <c r="MEX332" s="105"/>
      <c r="MEY332" s="105"/>
      <c r="MEZ332" s="105"/>
      <c r="MFA332" s="105"/>
      <c r="MFB332" s="105"/>
      <c r="MFC332" s="105"/>
      <c r="MFD332" s="105"/>
      <c r="MFE332" s="105"/>
      <c r="MFF332" s="105"/>
      <c r="MFG332" s="105"/>
      <c r="MFH332" s="105"/>
      <c r="MFI332" s="105"/>
      <c r="MFJ332" s="105"/>
      <c r="MFK332" s="105"/>
      <c r="MFL332" s="105"/>
      <c r="MFM332" s="105"/>
      <c r="MFN332" s="105"/>
      <c r="MFO332" s="105"/>
      <c r="MFP332" s="105"/>
      <c r="MFQ332" s="105"/>
      <c r="MFR332" s="105"/>
      <c r="MFS332" s="105"/>
      <c r="MFT332" s="105"/>
      <c r="MFU332" s="105"/>
      <c r="MFV332" s="105"/>
      <c r="MFW332" s="105"/>
      <c r="MFX332" s="105"/>
      <c r="MFY332" s="105"/>
      <c r="MFZ332" s="105"/>
      <c r="MGA332" s="105"/>
      <c r="MGB332" s="105"/>
      <c r="MGC332" s="105"/>
      <c r="MGD332" s="105"/>
      <c r="MGE332" s="105"/>
      <c r="MGF332" s="105"/>
      <c r="MGG332" s="105"/>
      <c r="MGH332" s="105"/>
      <c r="MGI332" s="105"/>
      <c r="MGJ332" s="105"/>
      <c r="MGK332" s="105"/>
      <c r="MGL332" s="105"/>
      <c r="MGM332" s="105"/>
      <c r="MGN332" s="105"/>
      <c r="MGO332" s="105"/>
      <c r="MGP332" s="105"/>
      <c r="MGQ332" s="105"/>
      <c r="MGR332" s="105"/>
      <c r="MGS332" s="105"/>
      <c r="MGT332" s="105"/>
      <c r="MGU332" s="105"/>
      <c r="MGV332" s="105"/>
      <c r="MGW332" s="105"/>
      <c r="MGX332" s="105"/>
      <c r="MGY332" s="105"/>
      <c r="MGZ332" s="105"/>
      <c r="MHA332" s="105"/>
      <c r="MHB332" s="105"/>
      <c r="MHC332" s="105"/>
      <c r="MHD332" s="105"/>
      <c r="MHE332" s="105"/>
      <c r="MHF332" s="105"/>
      <c r="MHG332" s="105"/>
      <c r="MHH332" s="105"/>
      <c r="MHI332" s="105"/>
      <c r="MHJ332" s="105"/>
      <c r="MHK332" s="105"/>
      <c r="MHL332" s="105"/>
      <c r="MHM332" s="105"/>
      <c r="MHN332" s="105"/>
      <c r="MHO332" s="105"/>
      <c r="MHP332" s="105"/>
      <c r="MHQ332" s="105"/>
      <c r="MHR332" s="105"/>
      <c r="MHS332" s="105"/>
      <c r="MHT332" s="105"/>
      <c r="MHU332" s="105"/>
      <c r="MHV332" s="105"/>
      <c r="MHW332" s="105"/>
      <c r="MHX332" s="105"/>
      <c r="MHY332" s="105"/>
      <c r="MHZ332" s="105"/>
      <c r="MIA332" s="105"/>
      <c r="MIB332" s="105"/>
      <c r="MIC332" s="105"/>
      <c r="MID332" s="105"/>
      <c r="MIE332" s="105"/>
      <c r="MIF332" s="105"/>
      <c r="MIG332" s="105"/>
      <c r="MIH332" s="105"/>
      <c r="MII332" s="105"/>
      <c r="MIJ332" s="105"/>
      <c r="MIK332" s="105"/>
      <c r="MIL332" s="105"/>
      <c r="MIM332" s="105"/>
      <c r="MIN332" s="105"/>
      <c r="MIO332" s="105"/>
      <c r="MIP332" s="105"/>
      <c r="MIQ332" s="105"/>
      <c r="MIR332" s="105"/>
      <c r="MIS332" s="105"/>
      <c r="MIT332" s="105"/>
      <c r="MIU332" s="105"/>
      <c r="MIV332" s="105"/>
      <c r="MIW332" s="105"/>
      <c r="MIX332" s="105"/>
      <c r="MIY332" s="105"/>
      <c r="MIZ332" s="105"/>
      <c r="MJA332" s="105"/>
      <c r="MJB332" s="105"/>
      <c r="MJC332" s="105"/>
      <c r="MJD332" s="105"/>
      <c r="MJE332" s="105"/>
      <c r="MJF332" s="105"/>
      <c r="MJG332" s="105"/>
      <c r="MJH332" s="105"/>
      <c r="MJI332" s="105"/>
      <c r="MJJ332" s="105"/>
      <c r="MJK332" s="105"/>
      <c r="MJL332" s="105"/>
      <c r="MJM332" s="105"/>
      <c r="MJN332" s="105"/>
      <c r="MJO332" s="105"/>
      <c r="MJP332" s="105"/>
      <c r="MJQ332" s="105"/>
      <c r="MJR332" s="105"/>
      <c r="MJS332" s="105"/>
      <c r="MJT332" s="105"/>
      <c r="MJU332" s="105"/>
      <c r="MJV332" s="105"/>
      <c r="MJW332" s="105"/>
      <c r="MJX332" s="105"/>
      <c r="MJY332" s="105"/>
      <c r="MJZ332" s="105"/>
      <c r="MKA332" s="105"/>
      <c r="MKB332" s="105"/>
      <c r="MKC332" s="105"/>
      <c r="MKD332" s="105"/>
      <c r="MKE332" s="105"/>
      <c r="MKF332" s="105"/>
      <c r="MKG332" s="105"/>
      <c r="MKH332" s="105"/>
      <c r="MKI332" s="105"/>
      <c r="MKJ332" s="105"/>
      <c r="MKK332" s="105"/>
      <c r="MKL332" s="105"/>
      <c r="MKM332" s="105"/>
      <c r="MKN332" s="105"/>
      <c r="MKO332" s="105"/>
      <c r="MKP332" s="105"/>
      <c r="MKQ332" s="105"/>
      <c r="MKR332" s="105"/>
      <c r="MKS332" s="105"/>
      <c r="MKT332" s="105"/>
      <c r="MKU332" s="105"/>
      <c r="MKV332" s="105"/>
      <c r="MKW332" s="105"/>
      <c r="MKX332" s="105"/>
      <c r="MKY332" s="105"/>
      <c r="MKZ332" s="105"/>
      <c r="MLA332" s="105"/>
      <c r="MLB332" s="105"/>
      <c r="MLC332" s="105"/>
      <c r="MLD332" s="105"/>
      <c r="MLE332" s="105"/>
      <c r="MLF332" s="105"/>
      <c r="MLG332" s="105"/>
      <c r="MLH332" s="105"/>
      <c r="MLI332" s="105"/>
      <c r="MLJ332" s="105"/>
      <c r="MLK332" s="105"/>
      <c r="MLL332" s="105"/>
      <c r="MLM332" s="105"/>
      <c r="MLN332" s="105"/>
      <c r="MLO332" s="105"/>
      <c r="MLP332" s="105"/>
      <c r="MLQ332" s="105"/>
      <c r="MLR332" s="105"/>
      <c r="MLS332" s="105"/>
      <c r="MLT332" s="105"/>
      <c r="MLU332" s="105"/>
      <c r="MLV332" s="105"/>
      <c r="MLW332" s="105"/>
      <c r="MLX332" s="105"/>
      <c r="MLY332" s="105"/>
      <c r="MLZ332" s="105"/>
      <c r="MMA332" s="105"/>
      <c r="MMB332" s="105"/>
      <c r="MMC332" s="105"/>
      <c r="MMD332" s="105"/>
      <c r="MME332" s="105"/>
      <c r="MMF332" s="105"/>
      <c r="MMG332" s="105"/>
      <c r="MMH332" s="105"/>
      <c r="MMI332" s="105"/>
      <c r="MMJ332" s="105"/>
      <c r="MMK332" s="105"/>
      <c r="MML332" s="105"/>
      <c r="MMM332" s="105"/>
      <c r="MMN332" s="105"/>
      <c r="MMO332" s="105"/>
      <c r="MMP332" s="105"/>
      <c r="MMQ332" s="105"/>
      <c r="MMR332" s="105"/>
      <c r="MMS332" s="105"/>
      <c r="MMT332" s="105"/>
      <c r="MMU332" s="105"/>
      <c r="MMV332" s="105"/>
      <c r="MMW332" s="105"/>
      <c r="MMX332" s="105"/>
      <c r="MMY332" s="105"/>
      <c r="MMZ332" s="105"/>
      <c r="MNA332" s="105"/>
      <c r="MNB332" s="105"/>
      <c r="MNC332" s="105"/>
      <c r="MND332" s="105"/>
      <c r="MNE332" s="105"/>
      <c r="MNF332" s="105"/>
      <c r="MNG332" s="105"/>
      <c r="MNH332" s="105"/>
      <c r="MNI332" s="105"/>
      <c r="MNJ332" s="105"/>
      <c r="MNK332" s="105"/>
      <c r="MNL332" s="105"/>
      <c r="MNM332" s="105"/>
      <c r="MNN332" s="105"/>
      <c r="MNO332" s="105"/>
      <c r="MNP332" s="105"/>
      <c r="MNQ332" s="105"/>
      <c r="MNR332" s="105"/>
      <c r="MNS332" s="105"/>
      <c r="MNT332" s="105"/>
      <c r="MNU332" s="105"/>
      <c r="MNV332" s="105"/>
      <c r="MNW332" s="105"/>
      <c r="MNX332" s="105"/>
      <c r="MNY332" s="105"/>
      <c r="MNZ332" s="105"/>
      <c r="MOA332" s="105"/>
      <c r="MOB332" s="105"/>
      <c r="MOC332" s="105"/>
      <c r="MOD332" s="105"/>
      <c r="MOE332" s="105"/>
      <c r="MOF332" s="105"/>
      <c r="MOG332" s="105"/>
      <c r="MOH332" s="105"/>
      <c r="MOI332" s="105"/>
      <c r="MOJ332" s="105"/>
      <c r="MOK332" s="105"/>
      <c r="MOL332" s="105"/>
      <c r="MOM332" s="105"/>
      <c r="MON332" s="105"/>
      <c r="MOO332" s="105"/>
      <c r="MOP332" s="105"/>
      <c r="MOQ332" s="105"/>
      <c r="MOR332" s="105"/>
      <c r="MOS332" s="105"/>
      <c r="MOT332" s="105"/>
      <c r="MOU332" s="105"/>
      <c r="MOV332" s="105"/>
      <c r="MOW332" s="105"/>
      <c r="MOX332" s="105"/>
      <c r="MOY332" s="105"/>
      <c r="MOZ332" s="105"/>
      <c r="MPA332" s="105"/>
      <c r="MPB332" s="105"/>
      <c r="MPC332" s="105"/>
      <c r="MPD332" s="105"/>
      <c r="MPE332" s="105"/>
      <c r="MPF332" s="105"/>
      <c r="MPG332" s="105"/>
      <c r="MPH332" s="105"/>
      <c r="MPI332" s="105"/>
      <c r="MPJ332" s="105"/>
      <c r="MPK332" s="105"/>
      <c r="MPL332" s="105"/>
      <c r="MPM332" s="105"/>
      <c r="MPN332" s="105"/>
      <c r="MPO332" s="105"/>
      <c r="MPP332" s="105"/>
      <c r="MPQ332" s="105"/>
      <c r="MPR332" s="105"/>
      <c r="MPS332" s="105"/>
      <c r="MPT332" s="105"/>
      <c r="MPU332" s="105"/>
      <c r="MPV332" s="105"/>
      <c r="MPW332" s="105"/>
      <c r="MPX332" s="105"/>
      <c r="MPY332" s="105"/>
      <c r="MPZ332" s="105"/>
      <c r="MQA332" s="105"/>
      <c r="MQB332" s="105"/>
      <c r="MQC332" s="105"/>
      <c r="MQD332" s="105"/>
      <c r="MQE332" s="105"/>
      <c r="MQF332" s="105"/>
      <c r="MQG332" s="105"/>
      <c r="MQH332" s="105"/>
      <c r="MQI332" s="105"/>
      <c r="MQJ332" s="105"/>
      <c r="MQK332" s="105"/>
      <c r="MQL332" s="105"/>
      <c r="MQM332" s="105"/>
      <c r="MQN332" s="105"/>
      <c r="MQO332" s="105"/>
      <c r="MQP332" s="105"/>
      <c r="MQQ332" s="105"/>
      <c r="MQR332" s="105"/>
      <c r="MQS332" s="105"/>
      <c r="MQT332" s="105"/>
      <c r="MQU332" s="105"/>
      <c r="MQV332" s="105"/>
      <c r="MQW332" s="105"/>
      <c r="MQX332" s="105"/>
      <c r="MQY332" s="105"/>
      <c r="MQZ332" s="105"/>
      <c r="MRA332" s="105"/>
      <c r="MRB332" s="105"/>
      <c r="MRC332" s="105"/>
      <c r="MRD332" s="105"/>
      <c r="MRE332" s="105"/>
      <c r="MRF332" s="105"/>
      <c r="MRG332" s="105"/>
      <c r="MRH332" s="105"/>
      <c r="MRI332" s="105"/>
      <c r="MRJ332" s="105"/>
      <c r="MRK332" s="105"/>
      <c r="MRL332" s="105"/>
      <c r="MRM332" s="105"/>
      <c r="MRN332" s="105"/>
      <c r="MRO332" s="105"/>
      <c r="MRP332" s="105"/>
      <c r="MRQ332" s="105"/>
      <c r="MRR332" s="105"/>
      <c r="MRS332" s="105"/>
      <c r="MRT332" s="105"/>
      <c r="MRU332" s="105"/>
      <c r="MRV332" s="105"/>
      <c r="MRW332" s="105"/>
      <c r="MRX332" s="105"/>
      <c r="MRY332" s="105"/>
      <c r="MRZ332" s="105"/>
      <c r="MSA332" s="105"/>
      <c r="MSB332" s="105"/>
      <c r="MSC332" s="105"/>
      <c r="MSD332" s="105"/>
      <c r="MSE332" s="105"/>
      <c r="MSF332" s="105"/>
      <c r="MSG332" s="105"/>
      <c r="MSH332" s="105"/>
      <c r="MSI332" s="105"/>
      <c r="MSJ332" s="105"/>
      <c r="MSK332" s="105"/>
      <c r="MSL332" s="105"/>
      <c r="MSM332" s="105"/>
      <c r="MSN332" s="105"/>
      <c r="MSO332" s="105"/>
      <c r="MSP332" s="105"/>
      <c r="MSQ332" s="105"/>
      <c r="MSR332" s="105"/>
      <c r="MSS332" s="105"/>
      <c r="MST332" s="105"/>
      <c r="MSU332" s="105"/>
      <c r="MSV332" s="105"/>
      <c r="MSW332" s="105"/>
      <c r="MSX332" s="105"/>
      <c r="MSY332" s="105"/>
      <c r="MSZ332" s="105"/>
      <c r="MTA332" s="105"/>
      <c r="MTB332" s="105"/>
      <c r="MTC332" s="105"/>
      <c r="MTD332" s="105"/>
      <c r="MTE332" s="105"/>
      <c r="MTF332" s="105"/>
      <c r="MTG332" s="105"/>
      <c r="MTH332" s="105"/>
      <c r="MTI332" s="105"/>
      <c r="MTJ332" s="105"/>
      <c r="MTK332" s="105"/>
      <c r="MTL332" s="105"/>
      <c r="MTM332" s="105"/>
      <c r="MTN332" s="105"/>
      <c r="MTO332" s="105"/>
      <c r="MTP332" s="105"/>
      <c r="MTQ332" s="105"/>
      <c r="MTR332" s="105"/>
      <c r="MTS332" s="105"/>
      <c r="MTT332" s="105"/>
      <c r="MTU332" s="105"/>
      <c r="MTV332" s="105"/>
      <c r="MTW332" s="105"/>
      <c r="MTX332" s="105"/>
      <c r="MTY332" s="105"/>
      <c r="MTZ332" s="105"/>
      <c r="MUA332" s="105"/>
      <c r="MUB332" s="105"/>
      <c r="MUC332" s="105"/>
      <c r="MUD332" s="105"/>
      <c r="MUE332" s="105"/>
      <c r="MUF332" s="105"/>
      <c r="MUG332" s="105"/>
      <c r="MUH332" s="105"/>
      <c r="MUI332" s="105"/>
      <c r="MUJ332" s="105"/>
      <c r="MUK332" s="105"/>
      <c r="MUL332" s="105"/>
      <c r="MUM332" s="105"/>
      <c r="MUN332" s="105"/>
      <c r="MUO332" s="105"/>
      <c r="MUP332" s="105"/>
      <c r="MUQ332" s="105"/>
      <c r="MUR332" s="105"/>
      <c r="MUS332" s="105"/>
      <c r="MUT332" s="105"/>
      <c r="MUU332" s="105"/>
      <c r="MUV332" s="105"/>
      <c r="MUW332" s="105"/>
      <c r="MUX332" s="105"/>
      <c r="MUY332" s="105"/>
      <c r="MUZ332" s="105"/>
      <c r="MVA332" s="105"/>
      <c r="MVB332" s="105"/>
      <c r="MVC332" s="105"/>
      <c r="MVD332" s="105"/>
      <c r="MVE332" s="105"/>
      <c r="MVF332" s="105"/>
      <c r="MVG332" s="105"/>
      <c r="MVH332" s="105"/>
      <c r="MVI332" s="105"/>
      <c r="MVJ332" s="105"/>
      <c r="MVK332" s="105"/>
      <c r="MVL332" s="105"/>
      <c r="MVM332" s="105"/>
      <c r="MVN332" s="105"/>
      <c r="MVO332" s="105"/>
      <c r="MVP332" s="105"/>
      <c r="MVQ332" s="105"/>
      <c r="MVR332" s="105"/>
      <c r="MVS332" s="105"/>
      <c r="MVT332" s="105"/>
      <c r="MVU332" s="105"/>
      <c r="MVV332" s="105"/>
      <c r="MVW332" s="105"/>
      <c r="MVX332" s="105"/>
      <c r="MVY332" s="105"/>
      <c r="MVZ332" s="105"/>
      <c r="MWA332" s="105"/>
      <c r="MWB332" s="105"/>
      <c r="MWC332" s="105"/>
      <c r="MWD332" s="105"/>
      <c r="MWE332" s="105"/>
      <c r="MWF332" s="105"/>
      <c r="MWG332" s="105"/>
      <c r="MWH332" s="105"/>
      <c r="MWI332" s="105"/>
      <c r="MWJ332" s="105"/>
      <c r="MWK332" s="105"/>
      <c r="MWL332" s="105"/>
      <c r="MWM332" s="105"/>
      <c r="MWN332" s="105"/>
      <c r="MWO332" s="105"/>
      <c r="MWP332" s="105"/>
      <c r="MWQ332" s="105"/>
      <c r="MWR332" s="105"/>
      <c r="MWS332" s="105"/>
      <c r="MWT332" s="105"/>
      <c r="MWU332" s="105"/>
      <c r="MWV332" s="105"/>
      <c r="MWW332" s="105"/>
      <c r="MWX332" s="105"/>
      <c r="MWY332" s="105"/>
      <c r="MWZ332" s="105"/>
      <c r="MXA332" s="105"/>
      <c r="MXB332" s="105"/>
      <c r="MXC332" s="105"/>
      <c r="MXD332" s="105"/>
      <c r="MXE332" s="105"/>
      <c r="MXF332" s="105"/>
      <c r="MXG332" s="105"/>
      <c r="MXH332" s="105"/>
      <c r="MXI332" s="105"/>
      <c r="MXJ332" s="105"/>
      <c r="MXK332" s="105"/>
      <c r="MXL332" s="105"/>
      <c r="MXM332" s="105"/>
      <c r="MXN332" s="105"/>
      <c r="MXO332" s="105"/>
      <c r="MXP332" s="105"/>
      <c r="MXQ332" s="105"/>
      <c r="MXR332" s="105"/>
      <c r="MXS332" s="105"/>
      <c r="MXT332" s="105"/>
      <c r="MXU332" s="105"/>
      <c r="MXV332" s="105"/>
      <c r="MXW332" s="105"/>
      <c r="MXX332" s="105"/>
      <c r="MXY332" s="105"/>
      <c r="MXZ332" s="105"/>
      <c r="MYA332" s="105"/>
      <c r="MYB332" s="105"/>
      <c r="MYC332" s="105"/>
      <c r="MYD332" s="105"/>
      <c r="MYE332" s="105"/>
      <c r="MYF332" s="105"/>
      <c r="MYG332" s="105"/>
      <c r="MYH332" s="105"/>
      <c r="MYI332" s="105"/>
      <c r="MYJ332" s="105"/>
      <c r="MYK332" s="105"/>
      <c r="MYL332" s="105"/>
      <c r="MYM332" s="105"/>
      <c r="MYN332" s="105"/>
      <c r="MYO332" s="105"/>
      <c r="MYP332" s="105"/>
      <c r="MYQ332" s="105"/>
      <c r="MYR332" s="105"/>
      <c r="MYS332" s="105"/>
      <c r="MYT332" s="105"/>
      <c r="MYU332" s="105"/>
      <c r="MYV332" s="105"/>
      <c r="MYW332" s="105"/>
      <c r="MYX332" s="105"/>
      <c r="MYY332" s="105"/>
      <c r="MYZ332" s="105"/>
      <c r="MZA332" s="105"/>
      <c r="MZB332" s="105"/>
      <c r="MZC332" s="105"/>
      <c r="MZD332" s="105"/>
      <c r="MZE332" s="105"/>
      <c r="MZF332" s="105"/>
      <c r="MZG332" s="105"/>
      <c r="MZH332" s="105"/>
      <c r="MZI332" s="105"/>
      <c r="MZJ332" s="105"/>
      <c r="MZK332" s="105"/>
      <c r="MZL332" s="105"/>
      <c r="MZM332" s="105"/>
      <c r="MZN332" s="105"/>
      <c r="MZO332" s="105"/>
      <c r="MZP332" s="105"/>
      <c r="MZQ332" s="105"/>
      <c r="MZR332" s="105"/>
      <c r="MZS332" s="105"/>
      <c r="MZT332" s="105"/>
      <c r="MZU332" s="105"/>
      <c r="MZV332" s="105"/>
      <c r="MZW332" s="105"/>
      <c r="MZX332" s="105"/>
      <c r="MZY332" s="105"/>
      <c r="MZZ332" s="105"/>
      <c r="NAA332" s="105"/>
      <c r="NAB332" s="105"/>
      <c r="NAC332" s="105"/>
      <c r="NAD332" s="105"/>
      <c r="NAE332" s="105"/>
      <c r="NAF332" s="105"/>
      <c r="NAG332" s="105"/>
      <c r="NAH332" s="105"/>
      <c r="NAI332" s="105"/>
      <c r="NAJ332" s="105"/>
      <c r="NAK332" s="105"/>
      <c r="NAL332" s="105"/>
      <c r="NAM332" s="105"/>
      <c r="NAN332" s="105"/>
      <c r="NAO332" s="105"/>
      <c r="NAP332" s="105"/>
      <c r="NAQ332" s="105"/>
      <c r="NAR332" s="105"/>
      <c r="NAS332" s="105"/>
      <c r="NAT332" s="105"/>
      <c r="NAU332" s="105"/>
      <c r="NAV332" s="105"/>
      <c r="NAW332" s="105"/>
      <c r="NAX332" s="105"/>
      <c r="NAY332" s="105"/>
      <c r="NAZ332" s="105"/>
      <c r="NBA332" s="105"/>
      <c r="NBB332" s="105"/>
      <c r="NBC332" s="105"/>
      <c r="NBD332" s="105"/>
      <c r="NBE332" s="105"/>
      <c r="NBF332" s="105"/>
      <c r="NBG332" s="105"/>
      <c r="NBH332" s="105"/>
      <c r="NBI332" s="105"/>
      <c r="NBJ332" s="105"/>
      <c r="NBK332" s="105"/>
      <c r="NBL332" s="105"/>
      <c r="NBM332" s="105"/>
      <c r="NBN332" s="105"/>
      <c r="NBO332" s="105"/>
      <c r="NBP332" s="105"/>
      <c r="NBQ332" s="105"/>
      <c r="NBR332" s="105"/>
      <c r="NBS332" s="105"/>
      <c r="NBT332" s="105"/>
      <c r="NBU332" s="105"/>
      <c r="NBV332" s="105"/>
      <c r="NBW332" s="105"/>
      <c r="NBX332" s="105"/>
      <c r="NBY332" s="105"/>
      <c r="NBZ332" s="105"/>
      <c r="NCA332" s="105"/>
      <c r="NCB332" s="105"/>
      <c r="NCC332" s="105"/>
      <c r="NCD332" s="105"/>
      <c r="NCE332" s="105"/>
      <c r="NCF332" s="105"/>
      <c r="NCG332" s="105"/>
      <c r="NCH332" s="105"/>
      <c r="NCI332" s="105"/>
      <c r="NCJ332" s="105"/>
      <c r="NCK332" s="105"/>
      <c r="NCL332" s="105"/>
      <c r="NCM332" s="105"/>
      <c r="NCN332" s="105"/>
      <c r="NCO332" s="105"/>
      <c r="NCP332" s="105"/>
      <c r="NCQ332" s="105"/>
      <c r="NCR332" s="105"/>
      <c r="NCS332" s="105"/>
      <c r="NCT332" s="105"/>
      <c r="NCU332" s="105"/>
      <c r="NCV332" s="105"/>
      <c r="NCW332" s="105"/>
      <c r="NCX332" s="105"/>
      <c r="NCY332" s="105"/>
      <c r="NCZ332" s="105"/>
      <c r="NDA332" s="105"/>
      <c r="NDB332" s="105"/>
      <c r="NDC332" s="105"/>
      <c r="NDD332" s="105"/>
      <c r="NDE332" s="105"/>
      <c r="NDF332" s="105"/>
      <c r="NDG332" s="105"/>
      <c r="NDH332" s="105"/>
      <c r="NDI332" s="105"/>
      <c r="NDJ332" s="105"/>
      <c r="NDK332" s="105"/>
      <c r="NDL332" s="105"/>
      <c r="NDM332" s="105"/>
      <c r="NDN332" s="105"/>
      <c r="NDO332" s="105"/>
      <c r="NDP332" s="105"/>
      <c r="NDQ332" s="105"/>
      <c r="NDR332" s="105"/>
      <c r="NDS332" s="105"/>
      <c r="NDT332" s="105"/>
      <c r="NDU332" s="105"/>
      <c r="NDV332" s="105"/>
      <c r="NDW332" s="105"/>
      <c r="NDX332" s="105"/>
      <c r="NDY332" s="105"/>
      <c r="NDZ332" s="105"/>
      <c r="NEA332" s="105"/>
      <c r="NEB332" s="105"/>
      <c r="NEC332" s="105"/>
      <c r="NED332" s="105"/>
      <c r="NEE332" s="105"/>
      <c r="NEF332" s="105"/>
      <c r="NEG332" s="105"/>
      <c r="NEH332" s="105"/>
      <c r="NEI332" s="105"/>
      <c r="NEJ332" s="105"/>
      <c r="NEK332" s="105"/>
      <c r="NEL332" s="105"/>
      <c r="NEM332" s="105"/>
      <c r="NEN332" s="105"/>
      <c r="NEO332" s="105"/>
      <c r="NEP332" s="105"/>
      <c r="NEQ332" s="105"/>
      <c r="NER332" s="105"/>
      <c r="NES332" s="105"/>
      <c r="NET332" s="105"/>
      <c r="NEU332" s="105"/>
      <c r="NEV332" s="105"/>
      <c r="NEW332" s="105"/>
      <c r="NEX332" s="105"/>
      <c r="NEY332" s="105"/>
      <c r="NEZ332" s="105"/>
      <c r="NFA332" s="105"/>
      <c r="NFB332" s="105"/>
      <c r="NFC332" s="105"/>
      <c r="NFD332" s="105"/>
      <c r="NFE332" s="105"/>
      <c r="NFF332" s="105"/>
      <c r="NFG332" s="105"/>
      <c r="NFH332" s="105"/>
      <c r="NFI332" s="105"/>
      <c r="NFJ332" s="105"/>
      <c r="NFK332" s="105"/>
      <c r="NFL332" s="105"/>
      <c r="NFM332" s="105"/>
      <c r="NFN332" s="105"/>
      <c r="NFO332" s="105"/>
      <c r="NFP332" s="105"/>
      <c r="NFQ332" s="105"/>
      <c r="NFR332" s="105"/>
      <c r="NFS332" s="105"/>
      <c r="NFT332" s="105"/>
      <c r="NFU332" s="105"/>
      <c r="NFV332" s="105"/>
      <c r="NFW332" s="105"/>
      <c r="NFX332" s="105"/>
      <c r="NFY332" s="105"/>
      <c r="NFZ332" s="105"/>
      <c r="NGA332" s="105"/>
      <c r="NGB332" s="105"/>
      <c r="NGC332" s="105"/>
      <c r="NGD332" s="105"/>
      <c r="NGE332" s="105"/>
      <c r="NGF332" s="105"/>
      <c r="NGG332" s="105"/>
      <c r="NGH332" s="105"/>
      <c r="NGI332" s="105"/>
      <c r="NGJ332" s="105"/>
      <c r="NGK332" s="105"/>
      <c r="NGL332" s="105"/>
      <c r="NGM332" s="105"/>
      <c r="NGN332" s="105"/>
      <c r="NGO332" s="105"/>
      <c r="NGP332" s="105"/>
      <c r="NGQ332" s="105"/>
      <c r="NGR332" s="105"/>
      <c r="NGS332" s="105"/>
      <c r="NGT332" s="105"/>
      <c r="NGU332" s="105"/>
      <c r="NGV332" s="105"/>
      <c r="NGW332" s="105"/>
      <c r="NGX332" s="105"/>
      <c r="NGY332" s="105"/>
      <c r="NGZ332" s="105"/>
      <c r="NHA332" s="105"/>
      <c r="NHB332" s="105"/>
      <c r="NHC332" s="105"/>
      <c r="NHD332" s="105"/>
      <c r="NHE332" s="105"/>
      <c r="NHF332" s="105"/>
      <c r="NHG332" s="105"/>
      <c r="NHH332" s="105"/>
      <c r="NHI332" s="105"/>
      <c r="NHJ332" s="105"/>
      <c r="NHK332" s="105"/>
      <c r="NHL332" s="105"/>
      <c r="NHM332" s="105"/>
      <c r="NHN332" s="105"/>
      <c r="NHO332" s="105"/>
      <c r="NHP332" s="105"/>
      <c r="NHQ332" s="105"/>
      <c r="NHR332" s="105"/>
      <c r="NHS332" s="105"/>
      <c r="NHT332" s="105"/>
      <c r="NHU332" s="105"/>
      <c r="NHV332" s="105"/>
      <c r="NHW332" s="105"/>
      <c r="NHX332" s="105"/>
      <c r="NHY332" s="105"/>
      <c r="NHZ332" s="105"/>
      <c r="NIA332" s="105"/>
      <c r="NIB332" s="105"/>
      <c r="NIC332" s="105"/>
      <c r="NID332" s="105"/>
      <c r="NIE332" s="105"/>
      <c r="NIF332" s="105"/>
      <c r="NIG332" s="105"/>
      <c r="NIH332" s="105"/>
      <c r="NII332" s="105"/>
      <c r="NIJ332" s="105"/>
      <c r="NIK332" s="105"/>
      <c r="NIL332" s="105"/>
      <c r="NIM332" s="105"/>
      <c r="NIN332" s="105"/>
      <c r="NIO332" s="105"/>
      <c r="NIP332" s="105"/>
      <c r="NIQ332" s="105"/>
      <c r="NIR332" s="105"/>
      <c r="NIS332" s="105"/>
      <c r="NIT332" s="105"/>
      <c r="NIU332" s="105"/>
      <c r="NIV332" s="105"/>
      <c r="NIW332" s="105"/>
      <c r="NIX332" s="105"/>
      <c r="NIY332" s="105"/>
      <c r="NIZ332" s="105"/>
      <c r="NJA332" s="105"/>
      <c r="NJB332" s="105"/>
      <c r="NJC332" s="105"/>
      <c r="NJD332" s="105"/>
      <c r="NJE332" s="105"/>
      <c r="NJF332" s="105"/>
      <c r="NJG332" s="105"/>
      <c r="NJH332" s="105"/>
      <c r="NJI332" s="105"/>
      <c r="NJJ332" s="105"/>
      <c r="NJK332" s="105"/>
      <c r="NJL332" s="105"/>
      <c r="NJM332" s="105"/>
      <c r="NJN332" s="105"/>
      <c r="NJO332" s="105"/>
      <c r="NJP332" s="105"/>
      <c r="NJQ332" s="105"/>
      <c r="NJR332" s="105"/>
      <c r="NJS332" s="105"/>
      <c r="NJT332" s="105"/>
      <c r="NJU332" s="105"/>
      <c r="NJV332" s="105"/>
      <c r="NJW332" s="105"/>
      <c r="NJX332" s="105"/>
      <c r="NJY332" s="105"/>
      <c r="NJZ332" s="105"/>
      <c r="NKA332" s="105"/>
      <c r="NKB332" s="105"/>
      <c r="NKC332" s="105"/>
      <c r="NKD332" s="105"/>
      <c r="NKE332" s="105"/>
      <c r="NKF332" s="105"/>
      <c r="NKG332" s="105"/>
      <c r="NKH332" s="105"/>
      <c r="NKI332" s="105"/>
      <c r="NKJ332" s="105"/>
      <c r="NKK332" s="105"/>
      <c r="NKL332" s="105"/>
      <c r="NKM332" s="105"/>
      <c r="NKN332" s="105"/>
      <c r="NKO332" s="105"/>
      <c r="NKP332" s="105"/>
      <c r="NKQ332" s="105"/>
      <c r="NKR332" s="105"/>
      <c r="NKS332" s="105"/>
      <c r="NKT332" s="105"/>
      <c r="NKU332" s="105"/>
      <c r="NKV332" s="105"/>
      <c r="NKW332" s="105"/>
      <c r="NKX332" s="105"/>
      <c r="NKY332" s="105"/>
      <c r="NKZ332" s="105"/>
      <c r="NLA332" s="105"/>
      <c r="NLB332" s="105"/>
      <c r="NLC332" s="105"/>
      <c r="NLD332" s="105"/>
      <c r="NLE332" s="105"/>
      <c r="NLF332" s="105"/>
      <c r="NLG332" s="105"/>
      <c r="NLH332" s="105"/>
      <c r="NLI332" s="105"/>
      <c r="NLJ332" s="105"/>
      <c r="NLK332" s="105"/>
      <c r="NLL332" s="105"/>
      <c r="NLM332" s="105"/>
      <c r="NLN332" s="105"/>
      <c r="NLO332" s="105"/>
      <c r="NLP332" s="105"/>
      <c r="NLQ332" s="105"/>
      <c r="NLR332" s="105"/>
      <c r="NLS332" s="105"/>
      <c r="NLT332" s="105"/>
      <c r="NLU332" s="105"/>
      <c r="NLV332" s="105"/>
      <c r="NLW332" s="105"/>
      <c r="NLX332" s="105"/>
      <c r="NLY332" s="105"/>
      <c r="NLZ332" s="105"/>
      <c r="NMA332" s="105"/>
      <c r="NMB332" s="105"/>
      <c r="NMC332" s="105"/>
      <c r="NMD332" s="105"/>
      <c r="NME332" s="105"/>
      <c r="NMF332" s="105"/>
      <c r="NMG332" s="105"/>
      <c r="NMH332" s="105"/>
      <c r="NMI332" s="105"/>
      <c r="NMJ332" s="105"/>
      <c r="NMK332" s="105"/>
      <c r="NML332" s="105"/>
      <c r="NMM332" s="105"/>
      <c r="NMN332" s="105"/>
      <c r="NMO332" s="105"/>
      <c r="NMP332" s="105"/>
      <c r="NMQ332" s="105"/>
      <c r="NMR332" s="105"/>
      <c r="NMS332" s="105"/>
      <c r="NMT332" s="105"/>
      <c r="NMU332" s="105"/>
      <c r="NMV332" s="105"/>
      <c r="NMW332" s="105"/>
      <c r="NMX332" s="105"/>
      <c r="NMY332" s="105"/>
      <c r="NMZ332" s="105"/>
      <c r="NNA332" s="105"/>
      <c r="NNB332" s="105"/>
      <c r="NNC332" s="105"/>
      <c r="NND332" s="105"/>
      <c r="NNE332" s="105"/>
      <c r="NNF332" s="105"/>
      <c r="NNG332" s="105"/>
      <c r="NNH332" s="105"/>
      <c r="NNI332" s="105"/>
      <c r="NNJ332" s="105"/>
      <c r="NNK332" s="105"/>
      <c r="NNL332" s="105"/>
      <c r="NNM332" s="105"/>
      <c r="NNN332" s="105"/>
      <c r="NNO332" s="105"/>
      <c r="NNP332" s="105"/>
      <c r="NNQ332" s="105"/>
      <c r="NNR332" s="105"/>
      <c r="NNS332" s="105"/>
      <c r="NNT332" s="105"/>
      <c r="NNU332" s="105"/>
      <c r="NNV332" s="105"/>
      <c r="NNW332" s="105"/>
      <c r="NNX332" s="105"/>
      <c r="NNY332" s="105"/>
      <c r="NNZ332" s="105"/>
      <c r="NOA332" s="105"/>
      <c r="NOB332" s="105"/>
      <c r="NOC332" s="105"/>
      <c r="NOD332" s="105"/>
      <c r="NOE332" s="105"/>
      <c r="NOF332" s="105"/>
      <c r="NOG332" s="105"/>
      <c r="NOH332" s="105"/>
      <c r="NOI332" s="105"/>
      <c r="NOJ332" s="105"/>
      <c r="NOK332" s="105"/>
      <c r="NOL332" s="105"/>
      <c r="NOM332" s="105"/>
      <c r="NON332" s="105"/>
      <c r="NOO332" s="105"/>
      <c r="NOP332" s="105"/>
      <c r="NOQ332" s="105"/>
      <c r="NOR332" s="105"/>
      <c r="NOS332" s="105"/>
      <c r="NOT332" s="105"/>
      <c r="NOU332" s="105"/>
      <c r="NOV332" s="105"/>
      <c r="NOW332" s="105"/>
      <c r="NOX332" s="105"/>
      <c r="NOY332" s="105"/>
      <c r="NOZ332" s="105"/>
      <c r="NPA332" s="105"/>
      <c r="NPB332" s="105"/>
      <c r="NPC332" s="105"/>
      <c r="NPD332" s="105"/>
      <c r="NPE332" s="105"/>
      <c r="NPF332" s="105"/>
      <c r="NPG332" s="105"/>
      <c r="NPH332" s="105"/>
      <c r="NPI332" s="105"/>
      <c r="NPJ332" s="105"/>
      <c r="NPK332" s="105"/>
      <c r="NPL332" s="105"/>
      <c r="NPM332" s="105"/>
      <c r="NPN332" s="105"/>
      <c r="NPO332" s="105"/>
      <c r="NPP332" s="105"/>
      <c r="NPQ332" s="105"/>
      <c r="NPR332" s="105"/>
      <c r="NPS332" s="105"/>
      <c r="NPT332" s="105"/>
      <c r="NPU332" s="105"/>
      <c r="NPV332" s="105"/>
      <c r="NPW332" s="105"/>
      <c r="NPX332" s="105"/>
      <c r="NPY332" s="105"/>
      <c r="NPZ332" s="105"/>
      <c r="NQA332" s="105"/>
      <c r="NQB332" s="105"/>
      <c r="NQC332" s="105"/>
      <c r="NQD332" s="105"/>
      <c r="NQE332" s="105"/>
      <c r="NQF332" s="105"/>
      <c r="NQG332" s="105"/>
      <c r="NQH332" s="105"/>
      <c r="NQI332" s="105"/>
      <c r="NQJ332" s="105"/>
      <c r="NQK332" s="105"/>
      <c r="NQL332" s="105"/>
      <c r="NQM332" s="105"/>
      <c r="NQN332" s="105"/>
      <c r="NQO332" s="105"/>
      <c r="NQP332" s="105"/>
      <c r="NQQ332" s="105"/>
      <c r="NQR332" s="105"/>
      <c r="NQS332" s="105"/>
      <c r="NQT332" s="105"/>
      <c r="NQU332" s="105"/>
      <c r="NQV332" s="105"/>
      <c r="NQW332" s="105"/>
      <c r="NQX332" s="105"/>
      <c r="NQY332" s="105"/>
      <c r="NQZ332" s="105"/>
      <c r="NRA332" s="105"/>
      <c r="NRB332" s="105"/>
      <c r="NRC332" s="105"/>
      <c r="NRD332" s="105"/>
      <c r="NRE332" s="105"/>
      <c r="NRF332" s="105"/>
      <c r="NRG332" s="105"/>
      <c r="NRH332" s="105"/>
      <c r="NRI332" s="105"/>
      <c r="NRJ332" s="105"/>
      <c r="NRK332" s="105"/>
      <c r="NRL332" s="105"/>
      <c r="NRM332" s="105"/>
      <c r="NRN332" s="105"/>
      <c r="NRO332" s="105"/>
      <c r="NRP332" s="105"/>
      <c r="NRQ332" s="105"/>
      <c r="NRR332" s="105"/>
      <c r="NRS332" s="105"/>
      <c r="NRT332" s="105"/>
      <c r="NRU332" s="105"/>
      <c r="NRV332" s="105"/>
      <c r="NRW332" s="105"/>
      <c r="NRX332" s="105"/>
      <c r="NRY332" s="105"/>
      <c r="NRZ332" s="105"/>
      <c r="NSA332" s="105"/>
      <c r="NSB332" s="105"/>
      <c r="NSC332" s="105"/>
      <c r="NSD332" s="105"/>
      <c r="NSE332" s="105"/>
      <c r="NSF332" s="105"/>
      <c r="NSG332" s="105"/>
      <c r="NSH332" s="105"/>
      <c r="NSI332" s="105"/>
      <c r="NSJ332" s="105"/>
      <c r="NSK332" s="105"/>
      <c r="NSL332" s="105"/>
      <c r="NSM332" s="105"/>
      <c r="NSN332" s="105"/>
      <c r="NSO332" s="105"/>
      <c r="NSP332" s="105"/>
      <c r="NSQ332" s="105"/>
      <c r="NSR332" s="105"/>
      <c r="NSS332" s="105"/>
      <c r="NST332" s="105"/>
      <c r="NSU332" s="105"/>
      <c r="NSV332" s="105"/>
      <c r="NSW332" s="105"/>
      <c r="NSX332" s="105"/>
      <c r="NSY332" s="105"/>
      <c r="NSZ332" s="105"/>
      <c r="NTA332" s="105"/>
      <c r="NTB332" s="105"/>
      <c r="NTC332" s="105"/>
      <c r="NTD332" s="105"/>
      <c r="NTE332" s="105"/>
      <c r="NTF332" s="105"/>
      <c r="NTG332" s="105"/>
      <c r="NTH332" s="105"/>
      <c r="NTI332" s="105"/>
      <c r="NTJ332" s="105"/>
      <c r="NTK332" s="105"/>
      <c r="NTL332" s="105"/>
      <c r="NTM332" s="105"/>
      <c r="NTN332" s="105"/>
      <c r="NTO332" s="105"/>
      <c r="NTP332" s="105"/>
      <c r="NTQ332" s="105"/>
      <c r="NTR332" s="105"/>
      <c r="NTS332" s="105"/>
      <c r="NTT332" s="105"/>
      <c r="NTU332" s="105"/>
      <c r="NTV332" s="105"/>
      <c r="NTW332" s="105"/>
      <c r="NTX332" s="105"/>
      <c r="NTY332" s="105"/>
      <c r="NTZ332" s="105"/>
      <c r="NUA332" s="105"/>
      <c r="NUB332" s="105"/>
      <c r="NUC332" s="105"/>
      <c r="NUD332" s="105"/>
      <c r="NUE332" s="105"/>
      <c r="NUF332" s="105"/>
      <c r="NUG332" s="105"/>
      <c r="NUH332" s="105"/>
      <c r="NUI332" s="105"/>
      <c r="NUJ332" s="105"/>
      <c r="NUK332" s="105"/>
      <c r="NUL332" s="105"/>
      <c r="NUM332" s="105"/>
      <c r="NUN332" s="105"/>
      <c r="NUO332" s="105"/>
      <c r="NUP332" s="105"/>
      <c r="NUQ332" s="105"/>
      <c r="NUR332" s="105"/>
      <c r="NUS332" s="105"/>
      <c r="NUT332" s="105"/>
      <c r="NUU332" s="105"/>
      <c r="NUV332" s="105"/>
      <c r="NUW332" s="105"/>
      <c r="NUX332" s="105"/>
      <c r="NUY332" s="105"/>
      <c r="NUZ332" s="105"/>
      <c r="NVA332" s="105"/>
      <c r="NVB332" s="105"/>
      <c r="NVC332" s="105"/>
      <c r="NVD332" s="105"/>
      <c r="NVE332" s="105"/>
      <c r="NVF332" s="105"/>
      <c r="NVG332" s="105"/>
      <c r="NVH332" s="105"/>
      <c r="NVI332" s="105"/>
      <c r="NVJ332" s="105"/>
      <c r="NVK332" s="105"/>
      <c r="NVL332" s="105"/>
      <c r="NVM332" s="105"/>
      <c r="NVN332" s="105"/>
      <c r="NVO332" s="105"/>
      <c r="NVP332" s="105"/>
      <c r="NVQ332" s="105"/>
      <c r="NVR332" s="105"/>
      <c r="NVS332" s="105"/>
      <c r="NVT332" s="105"/>
      <c r="NVU332" s="105"/>
      <c r="NVV332" s="105"/>
      <c r="NVW332" s="105"/>
      <c r="NVX332" s="105"/>
      <c r="NVY332" s="105"/>
      <c r="NVZ332" s="105"/>
      <c r="NWA332" s="105"/>
      <c r="NWB332" s="105"/>
      <c r="NWC332" s="105"/>
      <c r="NWD332" s="105"/>
      <c r="NWE332" s="105"/>
      <c r="NWF332" s="105"/>
      <c r="NWG332" s="105"/>
      <c r="NWH332" s="105"/>
      <c r="NWI332" s="105"/>
      <c r="NWJ332" s="105"/>
      <c r="NWK332" s="105"/>
      <c r="NWL332" s="105"/>
      <c r="NWM332" s="105"/>
      <c r="NWN332" s="105"/>
      <c r="NWO332" s="105"/>
      <c r="NWP332" s="105"/>
      <c r="NWQ332" s="105"/>
      <c r="NWR332" s="105"/>
      <c r="NWS332" s="105"/>
      <c r="NWT332" s="105"/>
      <c r="NWU332" s="105"/>
      <c r="NWV332" s="105"/>
      <c r="NWW332" s="105"/>
      <c r="NWX332" s="105"/>
      <c r="NWY332" s="105"/>
      <c r="NWZ332" s="105"/>
      <c r="NXA332" s="105"/>
      <c r="NXB332" s="105"/>
      <c r="NXC332" s="105"/>
      <c r="NXD332" s="105"/>
      <c r="NXE332" s="105"/>
      <c r="NXF332" s="105"/>
      <c r="NXG332" s="105"/>
      <c r="NXH332" s="105"/>
      <c r="NXI332" s="105"/>
      <c r="NXJ332" s="105"/>
      <c r="NXK332" s="105"/>
      <c r="NXL332" s="105"/>
      <c r="NXM332" s="105"/>
      <c r="NXN332" s="105"/>
      <c r="NXO332" s="105"/>
      <c r="NXP332" s="105"/>
      <c r="NXQ332" s="105"/>
      <c r="NXR332" s="105"/>
      <c r="NXS332" s="105"/>
      <c r="NXT332" s="105"/>
      <c r="NXU332" s="105"/>
      <c r="NXV332" s="105"/>
      <c r="NXW332" s="105"/>
      <c r="NXX332" s="105"/>
      <c r="NXY332" s="105"/>
      <c r="NXZ332" s="105"/>
      <c r="NYA332" s="105"/>
      <c r="NYB332" s="105"/>
      <c r="NYC332" s="105"/>
      <c r="NYD332" s="105"/>
      <c r="NYE332" s="105"/>
      <c r="NYF332" s="105"/>
      <c r="NYG332" s="105"/>
      <c r="NYH332" s="105"/>
      <c r="NYI332" s="105"/>
      <c r="NYJ332" s="105"/>
      <c r="NYK332" s="105"/>
      <c r="NYL332" s="105"/>
      <c r="NYM332" s="105"/>
      <c r="NYN332" s="105"/>
      <c r="NYO332" s="105"/>
      <c r="NYP332" s="105"/>
      <c r="NYQ332" s="105"/>
      <c r="NYR332" s="105"/>
      <c r="NYS332" s="105"/>
      <c r="NYT332" s="105"/>
      <c r="NYU332" s="105"/>
      <c r="NYV332" s="105"/>
      <c r="NYW332" s="105"/>
      <c r="NYX332" s="105"/>
      <c r="NYY332" s="105"/>
      <c r="NYZ332" s="105"/>
      <c r="NZA332" s="105"/>
      <c r="NZB332" s="105"/>
      <c r="NZC332" s="105"/>
      <c r="NZD332" s="105"/>
      <c r="NZE332" s="105"/>
      <c r="NZF332" s="105"/>
      <c r="NZG332" s="105"/>
      <c r="NZH332" s="105"/>
      <c r="NZI332" s="105"/>
      <c r="NZJ332" s="105"/>
      <c r="NZK332" s="105"/>
      <c r="NZL332" s="105"/>
      <c r="NZM332" s="105"/>
      <c r="NZN332" s="105"/>
      <c r="NZO332" s="105"/>
      <c r="NZP332" s="105"/>
      <c r="NZQ332" s="105"/>
      <c r="NZR332" s="105"/>
      <c r="NZS332" s="105"/>
      <c r="NZT332" s="105"/>
      <c r="NZU332" s="105"/>
      <c r="NZV332" s="105"/>
      <c r="NZW332" s="105"/>
      <c r="NZX332" s="105"/>
      <c r="NZY332" s="105"/>
      <c r="NZZ332" s="105"/>
      <c r="OAA332" s="105"/>
      <c r="OAB332" s="105"/>
      <c r="OAC332" s="105"/>
      <c r="OAD332" s="105"/>
      <c r="OAE332" s="105"/>
      <c r="OAF332" s="105"/>
      <c r="OAG332" s="105"/>
      <c r="OAH332" s="105"/>
      <c r="OAI332" s="105"/>
      <c r="OAJ332" s="105"/>
      <c r="OAK332" s="105"/>
      <c r="OAL332" s="105"/>
      <c r="OAM332" s="105"/>
      <c r="OAN332" s="105"/>
      <c r="OAO332" s="105"/>
      <c r="OAP332" s="105"/>
      <c r="OAQ332" s="105"/>
      <c r="OAR332" s="105"/>
      <c r="OAS332" s="105"/>
      <c r="OAT332" s="105"/>
      <c r="OAU332" s="105"/>
      <c r="OAV332" s="105"/>
      <c r="OAW332" s="105"/>
      <c r="OAX332" s="105"/>
      <c r="OAY332" s="105"/>
      <c r="OAZ332" s="105"/>
      <c r="OBA332" s="105"/>
      <c r="OBB332" s="105"/>
      <c r="OBC332" s="105"/>
      <c r="OBD332" s="105"/>
      <c r="OBE332" s="105"/>
      <c r="OBF332" s="105"/>
      <c r="OBG332" s="105"/>
      <c r="OBH332" s="105"/>
      <c r="OBI332" s="105"/>
      <c r="OBJ332" s="105"/>
      <c r="OBK332" s="105"/>
      <c r="OBL332" s="105"/>
      <c r="OBM332" s="105"/>
      <c r="OBN332" s="105"/>
      <c r="OBO332" s="105"/>
      <c r="OBP332" s="105"/>
      <c r="OBQ332" s="105"/>
      <c r="OBR332" s="105"/>
      <c r="OBS332" s="105"/>
      <c r="OBT332" s="105"/>
      <c r="OBU332" s="105"/>
      <c r="OBV332" s="105"/>
      <c r="OBW332" s="105"/>
      <c r="OBX332" s="105"/>
      <c r="OBY332" s="105"/>
      <c r="OBZ332" s="105"/>
      <c r="OCA332" s="105"/>
      <c r="OCB332" s="105"/>
      <c r="OCC332" s="105"/>
      <c r="OCD332" s="105"/>
      <c r="OCE332" s="105"/>
      <c r="OCF332" s="105"/>
      <c r="OCG332" s="105"/>
      <c r="OCH332" s="105"/>
      <c r="OCI332" s="105"/>
      <c r="OCJ332" s="105"/>
      <c r="OCK332" s="105"/>
      <c r="OCL332" s="105"/>
      <c r="OCM332" s="105"/>
      <c r="OCN332" s="105"/>
      <c r="OCO332" s="105"/>
      <c r="OCP332" s="105"/>
      <c r="OCQ332" s="105"/>
      <c r="OCR332" s="105"/>
      <c r="OCS332" s="105"/>
      <c r="OCT332" s="105"/>
      <c r="OCU332" s="105"/>
      <c r="OCV332" s="105"/>
      <c r="OCW332" s="105"/>
      <c r="OCX332" s="105"/>
      <c r="OCY332" s="105"/>
      <c r="OCZ332" s="105"/>
      <c r="ODA332" s="105"/>
      <c r="ODB332" s="105"/>
      <c r="ODC332" s="105"/>
      <c r="ODD332" s="105"/>
      <c r="ODE332" s="105"/>
      <c r="ODF332" s="105"/>
      <c r="ODG332" s="105"/>
      <c r="ODH332" s="105"/>
      <c r="ODI332" s="105"/>
      <c r="ODJ332" s="105"/>
      <c r="ODK332" s="105"/>
      <c r="ODL332" s="105"/>
      <c r="ODM332" s="105"/>
      <c r="ODN332" s="105"/>
      <c r="ODO332" s="105"/>
      <c r="ODP332" s="105"/>
      <c r="ODQ332" s="105"/>
      <c r="ODR332" s="105"/>
      <c r="ODS332" s="105"/>
      <c r="ODT332" s="105"/>
      <c r="ODU332" s="105"/>
      <c r="ODV332" s="105"/>
      <c r="ODW332" s="105"/>
      <c r="ODX332" s="105"/>
      <c r="ODY332" s="105"/>
      <c r="ODZ332" s="105"/>
      <c r="OEA332" s="105"/>
      <c r="OEB332" s="105"/>
      <c r="OEC332" s="105"/>
      <c r="OED332" s="105"/>
      <c r="OEE332" s="105"/>
      <c r="OEF332" s="105"/>
      <c r="OEG332" s="105"/>
      <c r="OEH332" s="105"/>
      <c r="OEI332" s="105"/>
      <c r="OEJ332" s="105"/>
      <c r="OEK332" s="105"/>
      <c r="OEL332" s="105"/>
      <c r="OEM332" s="105"/>
      <c r="OEN332" s="105"/>
      <c r="OEO332" s="105"/>
      <c r="OEP332" s="105"/>
      <c r="OEQ332" s="105"/>
      <c r="OER332" s="105"/>
      <c r="OES332" s="105"/>
      <c r="OET332" s="105"/>
      <c r="OEU332" s="105"/>
      <c r="OEV332" s="105"/>
      <c r="OEW332" s="105"/>
      <c r="OEX332" s="105"/>
      <c r="OEY332" s="105"/>
      <c r="OEZ332" s="105"/>
      <c r="OFA332" s="105"/>
      <c r="OFB332" s="105"/>
      <c r="OFC332" s="105"/>
      <c r="OFD332" s="105"/>
      <c r="OFE332" s="105"/>
      <c r="OFF332" s="105"/>
      <c r="OFG332" s="105"/>
      <c r="OFH332" s="105"/>
      <c r="OFI332" s="105"/>
      <c r="OFJ332" s="105"/>
      <c r="OFK332" s="105"/>
      <c r="OFL332" s="105"/>
      <c r="OFM332" s="105"/>
      <c r="OFN332" s="105"/>
      <c r="OFO332" s="105"/>
      <c r="OFP332" s="105"/>
      <c r="OFQ332" s="105"/>
      <c r="OFR332" s="105"/>
      <c r="OFS332" s="105"/>
      <c r="OFT332" s="105"/>
      <c r="OFU332" s="105"/>
      <c r="OFV332" s="105"/>
      <c r="OFW332" s="105"/>
      <c r="OFX332" s="105"/>
      <c r="OFY332" s="105"/>
      <c r="OFZ332" s="105"/>
      <c r="OGA332" s="105"/>
      <c r="OGB332" s="105"/>
      <c r="OGC332" s="105"/>
      <c r="OGD332" s="105"/>
      <c r="OGE332" s="105"/>
      <c r="OGF332" s="105"/>
      <c r="OGG332" s="105"/>
      <c r="OGH332" s="105"/>
      <c r="OGI332" s="105"/>
      <c r="OGJ332" s="105"/>
      <c r="OGK332" s="105"/>
      <c r="OGL332" s="105"/>
      <c r="OGM332" s="105"/>
      <c r="OGN332" s="105"/>
      <c r="OGO332" s="105"/>
      <c r="OGP332" s="105"/>
      <c r="OGQ332" s="105"/>
      <c r="OGR332" s="105"/>
      <c r="OGS332" s="105"/>
      <c r="OGT332" s="105"/>
      <c r="OGU332" s="105"/>
      <c r="OGV332" s="105"/>
      <c r="OGW332" s="105"/>
      <c r="OGX332" s="105"/>
      <c r="OGY332" s="105"/>
      <c r="OGZ332" s="105"/>
      <c r="OHA332" s="105"/>
      <c r="OHB332" s="105"/>
      <c r="OHC332" s="105"/>
      <c r="OHD332" s="105"/>
      <c r="OHE332" s="105"/>
      <c r="OHF332" s="105"/>
      <c r="OHG332" s="105"/>
      <c r="OHH332" s="105"/>
      <c r="OHI332" s="105"/>
      <c r="OHJ332" s="105"/>
      <c r="OHK332" s="105"/>
      <c r="OHL332" s="105"/>
      <c r="OHM332" s="105"/>
      <c r="OHN332" s="105"/>
      <c r="OHO332" s="105"/>
      <c r="OHP332" s="105"/>
      <c r="OHQ332" s="105"/>
      <c r="OHR332" s="105"/>
      <c r="OHS332" s="105"/>
      <c r="OHT332" s="105"/>
      <c r="OHU332" s="105"/>
      <c r="OHV332" s="105"/>
      <c r="OHW332" s="105"/>
      <c r="OHX332" s="105"/>
      <c r="OHY332" s="105"/>
      <c r="OHZ332" s="105"/>
      <c r="OIA332" s="105"/>
      <c r="OIB332" s="105"/>
      <c r="OIC332" s="105"/>
      <c r="OID332" s="105"/>
      <c r="OIE332" s="105"/>
      <c r="OIF332" s="105"/>
      <c r="OIG332" s="105"/>
      <c r="OIH332" s="105"/>
      <c r="OII332" s="105"/>
      <c r="OIJ332" s="105"/>
      <c r="OIK332" s="105"/>
      <c r="OIL332" s="105"/>
      <c r="OIM332" s="105"/>
      <c r="OIN332" s="105"/>
      <c r="OIO332" s="105"/>
      <c r="OIP332" s="105"/>
      <c r="OIQ332" s="105"/>
      <c r="OIR332" s="105"/>
      <c r="OIS332" s="105"/>
      <c r="OIT332" s="105"/>
      <c r="OIU332" s="105"/>
      <c r="OIV332" s="105"/>
      <c r="OIW332" s="105"/>
      <c r="OIX332" s="105"/>
      <c r="OIY332" s="105"/>
      <c r="OIZ332" s="105"/>
      <c r="OJA332" s="105"/>
      <c r="OJB332" s="105"/>
      <c r="OJC332" s="105"/>
      <c r="OJD332" s="105"/>
      <c r="OJE332" s="105"/>
      <c r="OJF332" s="105"/>
      <c r="OJG332" s="105"/>
      <c r="OJH332" s="105"/>
      <c r="OJI332" s="105"/>
      <c r="OJJ332" s="105"/>
      <c r="OJK332" s="105"/>
      <c r="OJL332" s="105"/>
      <c r="OJM332" s="105"/>
      <c r="OJN332" s="105"/>
      <c r="OJO332" s="105"/>
      <c r="OJP332" s="105"/>
      <c r="OJQ332" s="105"/>
      <c r="OJR332" s="105"/>
      <c r="OJS332" s="105"/>
      <c r="OJT332" s="105"/>
      <c r="OJU332" s="105"/>
      <c r="OJV332" s="105"/>
      <c r="OJW332" s="105"/>
      <c r="OJX332" s="105"/>
      <c r="OJY332" s="105"/>
      <c r="OJZ332" s="105"/>
      <c r="OKA332" s="105"/>
      <c r="OKB332" s="105"/>
      <c r="OKC332" s="105"/>
      <c r="OKD332" s="105"/>
      <c r="OKE332" s="105"/>
      <c r="OKF332" s="105"/>
      <c r="OKG332" s="105"/>
      <c r="OKH332" s="105"/>
      <c r="OKI332" s="105"/>
      <c r="OKJ332" s="105"/>
      <c r="OKK332" s="105"/>
      <c r="OKL332" s="105"/>
      <c r="OKM332" s="105"/>
      <c r="OKN332" s="105"/>
      <c r="OKO332" s="105"/>
      <c r="OKP332" s="105"/>
      <c r="OKQ332" s="105"/>
      <c r="OKR332" s="105"/>
      <c r="OKS332" s="105"/>
      <c r="OKT332" s="105"/>
      <c r="OKU332" s="105"/>
      <c r="OKV332" s="105"/>
      <c r="OKW332" s="105"/>
      <c r="OKX332" s="105"/>
      <c r="OKY332" s="105"/>
      <c r="OKZ332" s="105"/>
      <c r="OLA332" s="105"/>
      <c r="OLB332" s="105"/>
      <c r="OLC332" s="105"/>
      <c r="OLD332" s="105"/>
      <c r="OLE332" s="105"/>
      <c r="OLF332" s="105"/>
      <c r="OLG332" s="105"/>
      <c r="OLH332" s="105"/>
      <c r="OLI332" s="105"/>
      <c r="OLJ332" s="105"/>
      <c r="OLK332" s="105"/>
      <c r="OLL332" s="105"/>
      <c r="OLM332" s="105"/>
      <c r="OLN332" s="105"/>
      <c r="OLO332" s="105"/>
      <c r="OLP332" s="105"/>
      <c r="OLQ332" s="105"/>
      <c r="OLR332" s="105"/>
      <c r="OLS332" s="105"/>
      <c r="OLT332" s="105"/>
      <c r="OLU332" s="105"/>
      <c r="OLV332" s="105"/>
      <c r="OLW332" s="105"/>
      <c r="OLX332" s="105"/>
      <c r="OLY332" s="105"/>
      <c r="OLZ332" s="105"/>
      <c r="OMA332" s="105"/>
      <c r="OMB332" s="105"/>
      <c r="OMC332" s="105"/>
      <c r="OMD332" s="105"/>
      <c r="OME332" s="105"/>
      <c r="OMF332" s="105"/>
      <c r="OMG332" s="105"/>
      <c r="OMH332" s="105"/>
      <c r="OMI332" s="105"/>
      <c r="OMJ332" s="105"/>
      <c r="OMK332" s="105"/>
      <c r="OML332" s="105"/>
      <c r="OMM332" s="105"/>
      <c r="OMN332" s="105"/>
      <c r="OMO332" s="105"/>
      <c r="OMP332" s="105"/>
      <c r="OMQ332" s="105"/>
      <c r="OMR332" s="105"/>
      <c r="OMS332" s="105"/>
      <c r="OMT332" s="105"/>
      <c r="OMU332" s="105"/>
      <c r="OMV332" s="105"/>
      <c r="OMW332" s="105"/>
      <c r="OMX332" s="105"/>
      <c r="OMY332" s="105"/>
      <c r="OMZ332" s="105"/>
      <c r="ONA332" s="105"/>
      <c r="ONB332" s="105"/>
      <c r="ONC332" s="105"/>
      <c r="OND332" s="105"/>
      <c r="ONE332" s="105"/>
      <c r="ONF332" s="105"/>
      <c r="ONG332" s="105"/>
      <c r="ONH332" s="105"/>
      <c r="ONI332" s="105"/>
      <c r="ONJ332" s="105"/>
      <c r="ONK332" s="105"/>
      <c r="ONL332" s="105"/>
      <c r="ONM332" s="105"/>
      <c r="ONN332" s="105"/>
      <c r="ONO332" s="105"/>
      <c r="ONP332" s="105"/>
      <c r="ONQ332" s="105"/>
      <c r="ONR332" s="105"/>
      <c r="ONS332" s="105"/>
      <c r="ONT332" s="105"/>
      <c r="ONU332" s="105"/>
      <c r="ONV332" s="105"/>
      <c r="ONW332" s="105"/>
      <c r="ONX332" s="105"/>
      <c r="ONY332" s="105"/>
      <c r="ONZ332" s="105"/>
      <c r="OOA332" s="105"/>
      <c r="OOB332" s="105"/>
      <c r="OOC332" s="105"/>
      <c r="OOD332" s="105"/>
      <c r="OOE332" s="105"/>
      <c r="OOF332" s="105"/>
      <c r="OOG332" s="105"/>
      <c r="OOH332" s="105"/>
      <c r="OOI332" s="105"/>
      <c r="OOJ332" s="105"/>
      <c r="OOK332" s="105"/>
      <c r="OOL332" s="105"/>
      <c r="OOM332" s="105"/>
      <c r="OON332" s="105"/>
      <c r="OOO332" s="105"/>
      <c r="OOP332" s="105"/>
      <c r="OOQ332" s="105"/>
      <c r="OOR332" s="105"/>
      <c r="OOS332" s="105"/>
      <c r="OOT332" s="105"/>
      <c r="OOU332" s="105"/>
      <c r="OOV332" s="105"/>
      <c r="OOW332" s="105"/>
      <c r="OOX332" s="105"/>
      <c r="OOY332" s="105"/>
      <c r="OOZ332" s="105"/>
      <c r="OPA332" s="105"/>
      <c r="OPB332" s="105"/>
      <c r="OPC332" s="105"/>
      <c r="OPD332" s="105"/>
      <c r="OPE332" s="105"/>
      <c r="OPF332" s="105"/>
      <c r="OPG332" s="105"/>
      <c r="OPH332" s="105"/>
      <c r="OPI332" s="105"/>
      <c r="OPJ332" s="105"/>
      <c r="OPK332" s="105"/>
      <c r="OPL332" s="105"/>
      <c r="OPM332" s="105"/>
      <c r="OPN332" s="105"/>
      <c r="OPO332" s="105"/>
      <c r="OPP332" s="105"/>
      <c r="OPQ332" s="105"/>
      <c r="OPR332" s="105"/>
      <c r="OPS332" s="105"/>
      <c r="OPT332" s="105"/>
      <c r="OPU332" s="105"/>
      <c r="OPV332" s="105"/>
      <c r="OPW332" s="105"/>
      <c r="OPX332" s="105"/>
      <c r="OPY332" s="105"/>
      <c r="OPZ332" s="105"/>
      <c r="OQA332" s="105"/>
      <c r="OQB332" s="105"/>
      <c r="OQC332" s="105"/>
      <c r="OQD332" s="105"/>
      <c r="OQE332" s="105"/>
      <c r="OQF332" s="105"/>
      <c r="OQG332" s="105"/>
      <c r="OQH332" s="105"/>
      <c r="OQI332" s="105"/>
      <c r="OQJ332" s="105"/>
      <c r="OQK332" s="105"/>
      <c r="OQL332" s="105"/>
      <c r="OQM332" s="105"/>
      <c r="OQN332" s="105"/>
      <c r="OQO332" s="105"/>
      <c r="OQP332" s="105"/>
      <c r="OQQ332" s="105"/>
      <c r="OQR332" s="105"/>
      <c r="OQS332" s="105"/>
      <c r="OQT332" s="105"/>
      <c r="OQU332" s="105"/>
      <c r="OQV332" s="105"/>
      <c r="OQW332" s="105"/>
      <c r="OQX332" s="105"/>
      <c r="OQY332" s="105"/>
      <c r="OQZ332" s="105"/>
      <c r="ORA332" s="105"/>
      <c r="ORB332" s="105"/>
      <c r="ORC332" s="105"/>
      <c r="ORD332" s="105"/>
      <c r="ORE332" s="105"/>
      <c r="ORF332" s="105"/>
      <c r="ORG332" s="105"/>
      <c r="ORH332" s="105"/>
      <c r="ORI332" s="105"/>
      <c r="ORJ332" s="105"/>
      <c r="ORK332" s="105"/>
      <c r="ORL332" s="105"/>
      <c r="ORM332" s="105"/>
      <c r="ORN332" s="105"/>
      <c r="ORO332" s="105"/>
      <c r="ORP332" s="105"/>
      <c r="ORQ332" s="105"/>
      <c r="ORR332" s="105"/>
      <c r="ORS332" s="105"/>
      <c r="ORT332" s="105"/>
      <c r="ORU332" s="105"/>
      <c r="ORV332" s="105"/>
      <c r="ORW332" s="105"/>
      <c r="ORX332" s="105"/>
      <c r="ORY332" s="105"/>
      <c r="ORZ332" s="105"/>
      <c r="OSA332" s="105"/>
      <c r="OSB332" s="105"/>
      <c r="OSC332" s="105"/>
      <c r="OSD332" s="105"/>
      <c r="OSE332" s="105"/>
      <c r="OSF332" s="105"/>
      <c r="OSG332" s="105"/>
      <c r="OSH332" s="105"/>
      <c r="OSI332" s="105"/>
      <c r="OSJ332" s="105"/>
      <c r="OSK332" s="105"/>
      <c r="OSL332" s="105"/>
      <c r="OSM332" s="105"/>
      <c r="OSN332" s="105"/>
      <c r="OSO332" s="105"/>
      <c r="OSP332" s="105"/>
      <c r="OSQ332" s="105"/>
      <c r="OSR332" s="105"/>
      <c r="OSS332" s="105"/>
      <c r="OST332" s="105"/>
      <c r="OSU332" s="105"/>
      <c r="OSV332" s="105"/>
      <c r="OSW332" s="105"/>
      <c r="OSX332" s="105"/>
      <c r="OSY332" s="105"/>
      <c r="OSZ332" s="105"/>
      <c r="OTA332" s="105"/>
      <c r="OTB332" s="105"/>
      <c r="OTC332" s="105"/>
      <c r="OTD332" s="105"/>
      <c r="OTE332" s="105"/>
      <c r="OTF332" s="105"/>
      <c r="OTG332" s="105"/>
      <c r="OTH332" s="105"/>
      <c r="OTI332" s="105"/>
      <c r="OTJ332" s="105"/>
      <c r="OTK332" s="105"/>
      <c r="OTL332" s="105"/>
      <c r="OTM332" s="105"/>
      <c r="OTN332" s="105"/>
      <c r="OTO332" s="105"/>
      <c r="OTP332" s="105"/>
      <c r="OTQ332" s="105"/>
      <c r="OTR332" s="105"/>
      <c r="OTS332" s="105"/>
      <c r="OTT332" s="105"/>
      <c r="OTU332" s="105"/>
      <c r="OTV332" s="105"/>
      <c r="OTW332" s="105"/>
      <c r="OTX332" s="105"/>
      <c r="OTY332" s="105"/>
      <c r="OTZ332" s="105"/>
      <c r="OUA332" s="105"/>
      <c r="OUB332" s="105"/>
      <c r="OUC332" s="105"/>
      <c r="OUD332" s="105"/>
      <c r="OUE332" s="105"/>
      <c r="OUF332" s="105"/>
      <c r="OUG332" s="105"/>
      <c r="OUH332" s="105"/>
      <c r="OUI332" s="105"/>
      <c r="OUJ332" s="105"/>
      <c r="OUK332" s="105"/>
      <c r="OUL332" s="105"/>
      <c r="OUM332" s="105"/>
      <c r="OUN332" s="105"/>
      <c r="OUO332" s="105"/>
      <c r="OUP332" s="105"/>
      <c r="OUQ332" s="105"/>
      <c r="OUR332" s="105"/>
      <c r="OUS332" s="105"/>
      <c r="OUT332" s="105"/>
      <c r="OUU332" s="105"/>
      <c r="OUV332" s="105"/>
      <c r="OUW332" s="105"/>
      <c r="OUX332" s="105"/>
      <c r="OUY332" s="105"/>
      <c r="OUZ332" s="105"/>
      <c r="OVA332" s="105"/>
      <c r="OVB332" s="105"/>
      <c r="OVC332" s="105"/>
      <c r="OVD332" s="105"/>
      <c r="OVE332" s="105"/>
      <c r="OVF332" s="105"/>
      <c r="OVG332" s="105"/>
      <c r="OVH332" s="105"/>
      <c r="OVI332" s="105"/>
      <c r="OVJ332" s="105"/>
      <c r="OVK332" s="105"/>
      <c r="OVL332" s="105"/>
      <c r="OVM332" s="105"/>
      <c r="OVN332" s="105"/>
      <c r="OVO332" s="105"/>
      <c r="OVP332" s="105"/>
      <c r="OVQ332" s="105"/>
      <c r="OVR332" s="105"/>
      <c r="OVS332" s="105"/>
      <c r="OVT332" s="105"/>
      <c r="OVU332" s="105"/>
      <c r="OVV332" s="105"/>
      <c r="OVW332" s="105"/>
      <c r="OVX332" s="105"/>
      <c r="OVY332" s="105"/>
      <c r="OVZ332" s="105"/>
      <c r="OWA332" s="105"/>
      <c r="OWB332" s="105"/>
      <c r="OWC332" s="105"/>
      <c r="OWD332" s="105"/>
      <c r="OWE332" s="105"/>
      <c r="OWF332" s="105"/>
      <c r="OWG332" s="105"/>
      <c r="OWH332" s="105"/>
      <c r="OWI332" s="105"/>
      <c r="OWJ332" s="105"/>
      <c r="OWK332" s="105"/>
      <c r="OWL332" s="105"/>
      <c r="OWM332" s="105"/>
      <c r="OWN332" s="105"/>
      <c r="OWO332" s="105"/>
      <c r="OWP332" s="105"/>
      <c r="OWQ332" s="105"/>
      <c r="OWR332" s="105"/>
      <c r="OWS332" s="105"/>
      <c r="OWT332" s="105"/>
      <c r="OWU332" s="105"/>
      <c r="OWV332" s="105"/>
      <c r="OWW332" s="105"/>
      <c r="OWX332" s="105"/>
      <c r="OWY332" s="105"/>
      <c r="OWZ332" s="105"/>
      <c r="OXA332" s="105"/>
      <c r="OXB332" s="105"/>
      <c r="OXC332" s="105"/>
      <c r="OXD332" s="105"/>
      <c r="OXE332" s="105"/>
      <c r="OXF332" s="105"/>
      <c r="OXG332" s="105"/>
      <c r="OXH332" s="105"/>
      <c r="OXI332" s="105"/>
      <c r="OXJ332" s="105"/>
      <c r="OXK332" s="105"/>
      <c r="OXL332" s="105"/>
      <c r="OXM332" s="105"/>
      <c r="OXN332" s="105"/>
      <c r="OXO332" s="105"/>
      <c r="OXP332" s="105"/>
      <c r="OXQ332" s="105"/>
      <c r="OXR332" s="105"/>
      <c r="OXS332" s="105"/>
      <c r="OXT332" s="105"/>
      <c r="OXU332" s="105"/>
      <c r="OXV332" s="105"/>
      <c r="OXW332" s="105"/>
      <c r="OXX332" s="105"/>
      <c r="OXY332" s="105"/>
      <c r="OXZ332" s="105"/>
      <c r="OYA332" s="105"/>
      <c r="OYB332" s="105"/>
      <c r="OYC332" s="105"/>
      <c r="OYD332" s="105"/>
      <c r="OYE332" s="105"/>
      <c r="OYF332" s="105"/>
      <c r="OYG332" s="105"/>
      <c r="OYH332" s="105"/>
      <c r="OYI332" s="105"/>
      <c r="OYJ332" s="105"/>
      <c r="OYK332" s="105"/>
      <c r="OYL332" s="105"/>
      <c r="OYM332" s="105"/>
      <c r="OYN332" s="105"/>
      <c r="OYO332" s="105"/>
      <c r="OYP332" s="105"/>
      <c r="OYQ332" s="105"/>
      <c r="OYR332" s="105"/>
      <c r="OYS332" s="105"/>
      <c r="OYT332" s="105"/>
      <c r="OYU332" s="105"/>
      <c r="OYV332" s="105"/>
      <c r="OYW332" s="105"/>
      <c r="OYX332" s="105"/>
      <c r="OYY332" s="105"/>
      <c r="OYZ332" s="105"/>
      <c r="OZA332" s="105"/>
      <c r="OZB332" s="105"/>
      <c r="OZC332" s="105"/>
      <c r="OZD332" s="105"/>
      <c r="OZE332" s="105"/>
      <c r="OZF332" s="105"/>
      <c r="OZG332" s="105"/>
      <c r="OZH332" s="105"/>
      <c r="OZI332" s="105"/>
      <c r="OZJ332" s="105"/>
      <c r="OZK332" s="105"/>
      <c r="OZL332" s="105"/>
      <c r="OZM332" s="105"/>
      <c r="OZN332" s="105"/>
      <c r="OZO332" s="105"/>
      <c r="OZP332" s="105"/>
      <c r="OZQ332" s="105"/>
      <c r="OZR332" s="105"/>
      <c r="OZS332" s="105"/>
      <c r="OZT332" s="105"/>
      <c r="OZU332" s="105"/>
      <c r="OZV332" s="105"/>
      <c r="OZW332" s="105"/>
      <c r="OZX332" s="105"/>
      <c r="OZY332" s="105"/>
      <c r="OZZ332" s="105"/>
      <c r="PAA332" s="105"/>
      <c r="PAB332" s="105"/>
      <c r="PAC332" s="105"/>
      <c r="PAD332" s="105"/>
      <c r="PAE332" s="105"/>
      <c r="PAF332" s="105"/>
      <c r="PAG332" s="105"/>
      <c r="PAH332" s="105"/>
      <c r="PAI332" s="105"/>
      <c r="PAJ332" s="105"/>
      <c r="PAK332" s="105"/>
      <c r="PAL332" s="105"/>
      <c r="PAM332" s="105"/>
      <c r="PAN332" s="105"/>
      <c r="PAO332" s="105"/>
      <c r="PAP332" s="105"/>
      <c r="PAQ332" s="105"/>
      <c r="PAR332" s="105"/>
      <c r="PAS332" s="105"/>
      <c r="PAT332" s="105"/>
      <c r="PAU332" s="105"/>
      <c r="PAV332" s="105"/>
      <c r="PAW332" s="105"/>
      <c r="PAX332" s="105"/>
      <c r="PAY332" s="105"/>
      <c r="PAZ332" s="105"/>
      <c r="PBA332" s="105"/>
      <c r="PBB332" s="105"/>
      <c r="PBC332" s="105"/>
      <c r="PBD332" s="105"/>
      <c r="PBE332" s="105"/>
      <c r="PBF332" s="105"/>
      <c r="PBG332" s="105"/>
      <c r="PBH332" s="105"/>
      <c r="PBI332" s="105"/>
      <c r="PBJ332" s="105"/>
      <c r="PBK332" s="105"/>
      <c r="PBL332" s="105"/>
      <c r="PBM332" s="105"/>
      <c r="PBN332" s="105"/>
      <c r="PBO332" s="105"/>
      <c r="PBP332" s="105"/>
      <c r="PBQ332" s="105"/>
      <c r="PBR332" s="105"/>
      <c r="PBS332" s="105"/>
      <c r="PBT332" s="105"/>
      <c r="PBU332" s="105"/>
      <c r="PBV332" s="105"/>
      <c r="PBW332" s="105"/>
      <c r="PBX332" s="105"/>
      <c r="PBY332" s="105"/>
      <c r="PBZ332" s="105"/>
      <c r="PCA332" s="105"/>
      <c r="PCB332" s="105"/>
      <c r="PCC332" s="105"/>
      <c r="PCD332" s="105"/>
      <c r="PCE332" s="105"/>
      <c r="PCF332" s="105"/>
      <c r="PCG332" s="105"/>
      <c r="PCH332" s="105"/>
      <c r="PCI332" s="105"/>
      <c r="PCJ332" s="105"/>
      <c r="PCK332" s="105"/>
      <c r="PCL332" s="105"/>
      <c r="PCM332" s="105"/>
      <c r="PCN332" s="105"/>
      <c r="PCO332" s="105"/>
      <c r="PCP332" s="105"/>
      <c r="PCQ332" s="105"/>
      <c r="PCR332" s="105"/>
      <c r="PCS332" s="105"/>
      <c r="PCT332" s="105"/>
      <c r="PCU332" s="105"/>
      <c r="PCV332" s="105"/>
      <c r="PCW332" s="105"/>
      <c r="PCX332" s="105"/>
      <c r="PCY332" s="105"/>
      <c r="PCZ332" s="105"/>
      <c r="PDA332" s="105"/>
      <c r="PDB332" s="105"/>
      <c r="PDC332" s="105"/>
      <c r="PDD332" s="105"/>
      <c r="PDE332" s="105"/>
      <c r="PDF332" s="105"/>
      <c r="PDG332" s="105"/>
      <c r="PDH332" s="105"/>
      <c r="PDI332" s="105"/>
      <c r="PDJ332" s="105"/>
      <c r="PDK332" s="105"/>
      <c r="PDL332" s="105"/>
      <c r="PDM332" s="105"/>
      <c r="PDN332" s="105"/>
      <c r="PDO332" s="105"/>
      <c r="PDP332" s="105"/>
      <c r="PDQ332" s="105"/>
      <c r="PDR332" s="105"/>
      <c r="PDS332" s="105"/>
      <c r="PDT332" s="105"/>
      <c r="PDU332" s="105"/>
      <c r="PDV332" s="105"/>
      <c r="PDW332" s="105"/>
      <c r="PDX332" s="105"/>
      <c r="PDY332" s="105"/>
      <c r="PDZ332" s="105"/>
      <c r="PEA332" s="105"/>
      <c r="PEB332" s="105"/>
      <c r="PEC332" s="105"/>
      <c r="PED332" s="105"/>
      <c r="PEE332" s="105"/>
      <c r="PEF332" s="105"/>
      <c r="PEG332" s="105"/>
      <c r="PEH332" s="105"/>
      <c r="PEI332" s="105"/>
      <c r="PEJ332" s="105"/>
      <c r="PEK332" s="105"/>
      <c r="PEL332" s="105"/>
      <c r="PEM332" s="105"/>
      <c r="PEN332" s="105"/>
      <c r="PEO332" s="105"/>
      <c r="PEP332" s="105"/>
      <c r="PEQ332" s="105"/>
      <c r="PER332" s="105"/>
      <c r="PES332" s="105"/>
      <c r="PET332" s="105"/>
      <c r="PEU332" s="105"/>
      <c r="PEV332" s="105"/>
      <c r="PEW332" s="105"/>
      <c r="PEX332" s="105"/>
      <c r="PEY332" s="105"/>
      <c r="PEZ332" s="105"/>
      <c r="PFA332" s="105"/>
      <c r="PFB332" s="105"/>
      <c r="PFC332" s="105"/>
      <c r="PFD332" s="105"/>
      <c r="PFE332" s="105"/>
      <c r="PFF332" s="105"/>
      <c r="PFG332" s="105"/>
      <c r="PFH332" s="105"/>
      <c r="PFI332" s="105"/>
      <c r="PFJ332" s="105"/>
      <c r="PFK332" s="105"/>
      <c r="PFL332" s="105"/>
      <c r="PFM332" s="105"/>
      <c r="PFN332" s="105"/>
      <c r="PFO332" s="105"/>
      <c r="PFP332" s="105"/>
      <c r="PFQ332" s="105"/>
      <c r="PFR332" s="105"/>
      <c r="PFS332" s="105"/>
      <c r="PFT332" s="105"/>
      <c r="PFU332" s="105"/>
      <c r="PFV332" s="105"/>
      <c r="PFW332" s="105"/>
      <c r="PFX332" s="105"/>
      <c r="PFY332" s="105"/>
      <c r="PFZ332" s="105"/>
      <c r="PGA332" s="105"/>
      <c r="PGB332" s="105"/>
      <c r="PGC332" s="105"/>
      <c r="PGD332" s="105"/>
      <c r="PGE332" s="105"/>
      <c r="PGF332" s="105"/>
      <c r="PGG332" s="105"/>
      <c r="PGH332" s="105"/>
      <c r="PGI332" s="105"/>
      <c r="PGJ332" s="105"/>
      <c r="PGK332" s="105"/>
      <c r="PGL332" s="105"/>
      <c r="PGM332" s="105"/>
      <c r="PGN332" s="105"/>
      <c r="PGO332" s="105"/>
      <c r="PGP332" s="105"/>
      <c r="PGQ332" s="105"/>
      <c r="PGR332" s="105"/>
      <c r="PGS332" s="105"/>
      <c r="PGT332" s="105"/>
      <c r="PGU332" s="105"/>
      <c r="PGV332" s="105"/>
      <c r="PGW332" s="105"/>
      <c r="PGX332" s="105"/>
      <c r="PGY332" s="105"/>
      <c r="PGZ332" s="105"/>
      <c r="PHA332" s="105"/>
      <c r="PHB332" s="105"/>
      <c r="PHC332" s="105"/>
      <c r="PHD332" s="105"/>
      <c r="PHE332" s="105"/>
      <c r="PHF332" s="105"/>
      <c r="PHG332" s="105"/>
      <c r="PHH332" s="105"/>
      <c r="PHI332" s="105"/>
      <c r="PHJ332" s="105"/>
      <c r="PHK332" s="105"/>
      <c r="PHL332" s="105"/>
      <c r="PHM332" s="105"/>
      <c r="PHN332" s="105"/>
      <c r="PHO332" s="105"/>
      <c r="PHP332" s="105"/>
      <c r="PHQ332" s="105"/>
      <c r="PHR332" s="105"/>
      <c r="PHS332" s="105"/>
      <c r="PHT332" s="105"/>
      <c r="PHU332" s="105"/>
      <c r="PHV332" s="105"/>
      <c r="PHW332" s="105"/>
      <c r="PHX332" s="105"/>
      <c r="PHY332" s="105"/>
      <c r="PHZ332" s="105"/>
      <c r="PIA332" s="105"/>
      <c r="PIB332" s="105"/>
      <c r="PIC332" s="105"/>
      <c r="PID332" s="105"/>
      <c r="PIE332" s="105"/>
      <c r="PIF332" s="105"/>
      <c r="PIG332" s="105"/>
      <c r="PIH332" s="105"/>
      <c r="PII332" s="105"/>
      <c r="PIJ332" s="105"/>
      <c r="PIK332" s="105"/>
      <c r="PIL332" s="105"/>
      <c r="PIM332" s="105"/>
      <c r="PIN332" s="105"/>
      <c r="PIO332" s="105"/>
      <c r="PIP332" s="105"/>
      <c r="PIQ332" s="105"/>
      <c r="PIR332" s="105"/>
      <c r="PIS332" s="105"/>
      <c r="PIT332" s="105"/>
      <c r="PIU332" s="105"/>
      <c r="PIV332" s="105"/>
      <c r="PIW332" s="105"/>
      <c r="PIX332" s="105"/>
      <c r="PIY332" s="105"/>
      <c r="PIZ332" s="105"/>
      <c r="PJA332" s="105"/>
      <c r="PJB332" s="105"/>
      <c r="PJC332" s="105"/>
      <c r="PJD332" s="105"/>
      <c r="PJE332" s="105"/>
      <c r="PJF332" s="105"/>
      <c r="PJG332" s="105"/>
      <c r="PJH332" s="105"/>
      <c r="PJI332" s="105"/>
      <c r="PJJ332" s="105"/>
      <c r="PJK332" s="105"/>
      <c r="PJL332" s="105"/>
      <c r="PJM332" s="105"/>
      <c r="PJN332" s="105"/>
      <c r="PJO332" s="105"/>
      <c r="PJP332" s="105"/>
      <c r="PJQ332" s="105"/>
      <c r="PJR332" s="105"/>
      <c r="PJS332" s="105"/>
      <c r="PJT332" s="105"/>
      <c r="PJU332" s="105"/>
      <c r="PJV332" s="105"/>
      <c r="PJW332" s="105"/>
      <c r="PJX332" s="105"/>
      <c r="PJY332" s="105"/>
      <c r="PJZ332" s="105"/>
      <c r="PKA332" s="105"/>
      <c r="PKB332" s="105"/>
      <c r="PKC332" s="105"/>
      <c r="PKD332" s="105"/>
      <c r="PKE332" s="105"/>
      <c r="PKF332" s="105"/>
      <c r="PKG332" s="105"/>
      <c r="PKH332" s="105"/>
      <c r="PKI332" s="105"/>
      <c r="PKJ332" s="105"/>
      <c r="PKK332" s="105"/>
      <c r="PKL332" s="105"/>
      <c r="PKM332" s="105"/>
      <c r="PKN332" s="105"/>
      <c r="PKO332" s="105"/>
      <c r="PKP332" s="105"/>
      <c r="PKQ332" s="105"/>
      <c r="PKR332" s="105"/>
      <c r="PKS332" s="105"/>
      <c r="PKT332" s="105"/>
      <c r="PKU332" s="105"/>
      <c r="PKV332" s="105"/>
      <c r="PKW332" s="105"/>
      <c r="PKX332" s="105"/>
      <c r="PKY332" s="105"/>
      <c r="PKZ332" s="105"/>
      <c r="PLA332" s="105"/>
      <c r="PLB332" s="105"/>
      <c r="PLC332" s="105"/>
      <c r="PLD332" s="105"/>
      <c r="PLE332" s="105"/>
      <c r="PLF332" s="105"/>
      <c r="PLG332" s="105"/>
      <c r="PLH332" s="105"/>
      <c r="PLI332" s="105"/>
      <c r="PLJ332" s="105"/>
      <c r="PLK332" s="105"/>
      <c r="PLL332" s="105"/>
      <c r="PLM332" s="105"/>
      <c r="PLN332" s="105"/>
      <c r="PLO332" s="105"/>
      <c r="PLP332" s="105"/>
      <c r="PLQ332" s="105"/>
      <c r="PLR332" s="105"/>
      <c r="PLS332" s="105"/>
      <c r="PLT332" s="105"/>
      <c r="PLU332" s="105"/>
      <c r="PLV332" s="105"/>
      <c r="PLW332" s="105"/>
      <c r="PLX332" s="105"/>
      <c r="PLY332" s="105"/>
      <c r="PLZ332" s="105"/>
      <c r="PMA332" s="105"/>
      <c r="PMB332" s="105"/>
      <c r="PMC332" s="105"/>
      <c r="PMD332" s="105"/>
      <c r="PME332" s="105"/>
      <c r="PMF332" s="105"/>
      <c r="PMG332" s="105"/>
      <c r="PMH332" s="105"/>
      <c r="PMI332" s="105"/>
      <c r="PMJ332" s="105"/>
      <c r="PMK332" s="105"/>
      <c r="PML332" s="105"/>
      <c r="PMM332" s="105"/>
      <c r="PMN332" s="105"/>
      <c r="PMO332" s="105"/>
      <c r="PMP332" s="105"/>
      <c r="PMQ332" s="105"/>
      <c r="PMR332" s="105"/>
      <c r="PMS332" s="105"/>
      <c r="PMT332" s="105"/>
      <c r="PMU332" s="105"/>
      <c r="PMV332" s="105"/>
      <c r="PMW332" s="105"/>
      <c r="PMX332" s="105"/>
      <c r="PMY332" s="105"/>
      <c r="PMZ332" s="105"/>
      <c r="PNA332" s="105"/>
      <c r="PNB332" s="105"/>
      <c r="PNC332" s="105"/>
      <c r="PND332" s="105"/>
      <c r="PNE332" s="105"/>
      <c r="PNF332" s="105"/>
      <c r="PNG332" s="105"/>
      <c r="PNH332" s="105"/>
      <c r="PNI332" s="105"/>
      <c r="PNJ332" s="105"/>
      <c r="PNK332" s="105"/>
      <c r="PNL332" s="105"/>
      <c r="PNM332" s="105"/>
      <c r="PNN332" s="105"/>
      <c r="PNO332" s="105"/>
      <c r="PNP332" s="105"/>
      <c r="PNQ332" s="105"/>
      <c r="PNR332" s="105"/>
      <c r="PNS332" s="105"/>
      <c r="PNT332" s="105"/>
      <c r="PNU332" s="105"/>
      <c r="PNV332" s="105"/>
      <c r="PNW332" s="105"/>
      <c r="PNX332" s="105"/>
      <c r="PNY332" s="105"/>
      <c r="PNZ332" s="105"/>
      <c r="POA332" s="105"/>
      <c r="POB332" s="105"/>
      <c r="POC332" s="105"/>
      <c r="POD332" s="105"/>
      <c r="POE332" s="105"/>
      <c r="POF332" s="105"/>
      <c r="POG332" s="105"/>
      <c r="POH332" s="105"/>
      <c r="POI332" s="105"/>
      <c r="POJ332" s="105"/>
      <c r="POK332" s="105"/>
      <c r="POL332" s="105"/>
      <c r="POM332" s="105"/>
      <c r="PON332" s="105"/>
      <c r="POO332" s="105"/>
      <c r="POP332" s="105"/>
      <c r="POQ332" s="105"/>
      <c r="POR332" s="105"/>
      <c r="POS332" s="105"/>
      <c r="POT332" s="105"/>
      <c r="POU332" s="105"/>
      <c r="POV332" s="105"/>
      <c r="POW332" s="105"/>
      <c r="POX332" s="105"/>
      <c r="POY332" s="105"/>
      <c r="POZ332" s="105"/>
      <c r="PPA332" s="105"/>
      <c r="PPB332" s="105"/>
      <c r="PPC332" s="105"/>
      <c r="PPD332" s="105"/>
      <c r="PPE332" s="105"/>
      <c r="PPF332" s="105"/>
      <c r="PPG332" s="105"/>
      <c r="PPH332" s="105"/>
      <c r="PPI332" s="105"/>
      <c r="PPJ332" s="105"/>
      <c r="PPK332" s="105"/>
      <c r="PPL332" s="105"/>
      <c r="PPM332" s="105"/>
      <c r="PPN332" s="105"/>
      <c r="PPO332" s="105"/>
      <c r="PPP332" s="105"/>
      <c r="PPQ332" s="105"/>
      <c r="PPR332" s="105"/>
      <c r="PPS332" s="105"/>
      <c r="PPT332" s="105"/>
      <c r="PPU332" s="105"/>
      <c r="PPV332" s="105"/>
      <c r="PPW332" s="105"/>
      <c r="PPX332" s="105"/>
      <c r="PPY332" s="105"/>
      <c r="PPZ332" s="105"/>
      <c r="PQA332" s="105"/>
      <c r="PQB332" s="105"/>
      <c r="PQC332" s="105"/>
      <c r="PQD332" s="105"/>
      <c r="PQE332" s="105"/>
      <c r="PQF332" s="105"/>
      <c r="PQG332" s="105"/>
      <c r="PQH332" s="105"/>
      <c r="PQI332" s="105"/>
      <c r="PQJ332" s="105"/>
      <c r="PQK332" s="105"/>
      <c r="PQL332" s="105"/>
      <c r="PQM332" s="105"/>
      <c r="PQN332" s="105"/>
      <c r="PQO332" s="105"/>
      <c r="PQP332" s="105"/>
      <c r="PQQ332" s="105"/>
      <c r="PQR332" s="105"/>
      <c r="PQS332" s="105"/>
      <c r="PQT332" s="105"/>
      <c r="PQU332" s="105"/>
      <c r="PQV332" s="105"/>
      <c r="PQW332" s="105"/>
      <c r="PQX332" s="105"/>
      <c r="PQY332" s="105"/>
      <c r="PQZ332" s="105"/>
      <c r="PRA332" s="105"/>
      <c r="PRB332" s="105"/>
      <c r="PRC332" s="105"/>
      <c r="PRD332" s="105"/>
      <c r="PRE332" s="105"/>
      <c r="PRF332" s="105"/>
      <c r="PRG332" s="105"/>
      <c r="PRH332" s="105"/>
      <c r="PRI332" s="105"/>
      <c r="PRJ332" s="105"/>
      <c r="PRK332" s="105"/>
      <c r="PRL332" s="105"/>
      <c r="PRM332" s="105"/>
      <c r="PRN332" s="105"/>
      <c r="PRO332" s="105"/>
      <c r="PRP332" s="105"/>
      <c r="PRQ332" s="105"/>
      <c r="PRR332" s="105"/>
      <c r="PRS332" s="105"/>
      <c r="PRT332" s="105"/>
      <c r="PRU332" s="105"/>
      <c r="PRV332" s="105"/>
      <c r="PRW332" s="105"/>
      <c r="PRX332" s="105"/>
      <c r="PRY332" s="105"/>
      <c r="PRZ332" s="105"/>
      <c r="PSA332" s="105"/>
      <c r="PSB332" s="105"/>
      <c r="PSC332" s="105"/>
      <c r="PSD332" s="105"/>
      <c r="PSE332" s="105"/>
      <c r="PSF332" s="105"/>
      <c r="PSG332" s="105"/>
      <c r="PSH332" s="105"/>
      <c r="PSI332" s="105"/>
      <c r="PSJ332" s="105"/>
      <c r="PSK332" s="105"/>
      <c r="PSL332" s="105"/>
      <c r="PSM332" s="105"/>
      <c r="PSN332" s="105"/>
      <c r="PSO332" s="105"/>
      <c r="PSP332" s="105"/>
      <c r="PSQ332" s="105"/>
      <c r="PSR332" s="105"/>
      <c r="PSS332" s="105"/>
      <c r="PST332" s="105"/>
      <c r="PSU332" s="105"/>
      <c r="PSV332" s="105"/>
      <c r="PSW332" s="105"/>
      <c r="PSX332" s="105"/>
      <c r="PSY332" s="105"/>
      <c r="PSZ332" s="105"/>
      <c r="PTA332" s="105"/>
      <c r="PTB332" s="105"/>
      <c r="PTC332" s="105"/>
      <c r="PTD332" s="105"/>
      <c r="PTE332" s="105"/>
      <c r="PTF332" s="105"/>
      <c r="PTG332" s="105"/>
      <c r="PTH332" s="105"/>
      <c r="PTI332" s="105"/>
      <c r="PTJ332" s="105"/>
      <c r="PTK332" s="105"/>
      <c r="PTL332" s="105"/>
      <c r="PTM332" s="105"/>
      <c r="PTN332" s="105"/>
      <c r="PTO332" s="105"/>
      <c r="PTP332" s="105"/>
      <c r="PTQ332" s="105"/>
      <c r="PTR332" s="105"/>
      <c r="PTS332" s="105"/>
      <c r="PTT332" s="105"/>
      <c r="PTU332" s="105"/>
      <c r="PTV332" s="105"/>
      <c r="PTW332" s="105"/>
      <c r="PTX332" s="105"/>
      <c r="PTY332" s="105"/>
      <c r="PTZ332" s="105"/>
      <c r="PUA332" s="105"/>
      <c r="PUB332" s="105"/>
      <c r="PUC332" s="105"/>
      <c r="PUD332" s="105"/>
      <c r="PUE332" s="105"/>
      <c r="PUF332" s="105"/>
      <c r="PUG332" s="105"/>
      <c r="PUH332" s="105"/>
      <c r="PUI332" s="105"/>
      <c r="PUJ332" s="105"/>
      <c r="PUK332" s="105"/>
      <c r="PUL332" s="105"/>
      <c r="PUM332" s="105"/>
      <c r="PUN332" s="105"/>
      <c r="PUO332" s="105"/>
      <c r="PUP332" s="105"/>
      <c r="PUQ332" s="105"/>
      <c r="PUR332" s="105"/>
      <c r="PUS332" s="105"/>
      <c r="PUT332" s="105"/>
      <c r="PUU332" s="105"/>
      <c r="PUV332" s="105"/>
      <c r="PUW332" s="105"/>
      <c r="PUX332" s="105"/>
      <c r="PUY332" s="105"/>
      <c r="PUZ332" s="105"/>
      <c r="PVA332" s="105"/>
      <c r="PVB332" s="105"/>
      <c r="PVC332" s="105"/>
      <c r="PVD332" s="105"/>
      <c r="PVE332" s="105"/>
      <c r="PVF332" s="105"/>
      <c r="PVG332" s="105"/>
      <c r="PVH332" s="105"/>
      <c r="PVI332" s="105"/>
      <c r="PVJ332" s="105"/>
      <c r="PVK332" s="105"/>
      <c r="PVL332" s="105"/>
      <c r="PVM332" s="105"/>
      <c r="PVN332" s="105"/>
      <c r="PVO332" s="105"/>
      <c r="PVP332" s="105"/>
      <c r="PVQ332" s="105"/>
      <c r="PVR332" s="105"/>
      <c r="PVS332" s="105"/>
      <c r="PVT332" s="105"/>
      <c r="PVU332" s="105"/>
      <c r="PVV332" s="105"/>
      <c r="PVW332" s="105"/>
      <c r="PVX332" s="105"/>
      <c r="PVY332" s="105"/>
      <c r="PVZ332" s="105"/>
      <c r="PWA332" s="105"/>
      <c r="PWB332" s="105"/>
      <c r="PWC332" s="105"/>
      <c r="PWD332" s="105"/>
      <c r="PWE332" s="105"/>
      <c r="PWF332" s="105"/>
      <c r="PWG332" s="105"/>
      <c r="PWH332" s="105"/>
      <c r="PWI332" s="105"/>
      <c r="PWJ332" s="105"/>
      <c r="PWK332" s="105"/>
      <c r="PWL332" s="105"/>
      <c r="PWM332" s="105"/>
      <c r="PWN332" s="105"/>
      <c r="PWO332" s="105"/>
      <c r="PWP332" s="105"/>
      <c r="PWQ332" s="105"/>
      <c r="PWR332" s="105"/>
      <c r="PWS332" s="105"/>
      <c r="PWT332" s="105"/>
      <c r="PWU332" s="105"/>
      <c r="PWV332" s="105"/>
      <c r="PWW332" s="105"/>
      <c r="PWX332" s="105"/>
      <c r="PWY332" s="105"/>
      <c r="PWZ332" s="105"/>
      <c r="PXA332" s="105"/>
      <c r="PXB332" s="105"/>
      <c r="PXC332" s="105"/>
      <c r="PXD332" s="105"/>
      <c r="PXE332" s="105"/>
      <c r="PXF332" s="105"/>
      <c r="PXG332" s="105"/>
      <c r="PXH332" s="105"/>
      <c r="PXI332" s="105"/>
      <c r="PXJ332" s="105"/>
      <c r="PXK332" s="105"/>
      <c r="PXL332" s="105"/>
      <c r="PXM332" s="105"/>
      <c r="PXN332" s="105"/>
      <c r="PXO332" s="105"/>
      <c r="PXP332" s="105"/>
      <c r="PXQ332" s="105"/>
      <c r="PXR332" s="105"/>
      <c r="PXS332" s="105"/>
      <c r="PXT332" s="105"/>
      <c r="PXU332" s="105"/>
      <c r="PXV332" s="105"/>
      <c r="PXW332" s="105"/>
      <c r="PXX332" s="105"/>
      <c r="PXY332" s="105"/>
      <c r="PXZ332" s="105"/>
      <c r="PYA332" s="105"/>
      <c r="PYB332" s="105"/>
      <c r="PYC332" s="105"/>
      <c r="PYD332" s="105"/>
      <c r="PYE332" s="105"/>
      <c r="PYF332" s="105"/>
      <c r="PYG332" s="105"/>
      <c r="PYH332" s="105"/>
      <c r="PYI332" s="105"/>
      <c r="PYJ332" s="105"/>
      <c r="PYK332" s="105"/>
      <c r="PYL332" s="105"/>
      <c r="PYM332" s="105"/>
      <c r="PYN332" s="105"/>
      <c r="PYO332" s="105"/>
      <c r="PYP332" s="105"/>
      <c r="PYQ332" s="105"/>
      <c r="PYR332" s="105"/>
      <c r="PYS332" s="105"/>
      <c r="PYT332" s="105"/>
      <c r="PYU332" s="105"/>
      <c r="PYV332" s="105"/>
      <c r="PYW332" s="105"/>
      <c r="PYX332" s="105"/>
      <c r="PYY332" s="105"/>
      <c r="PYZ332" s="105"/>
      <c r="PZA332" s="105"/>
      <c r="PZB332" s="105"/>
      <c r="PZC332" s="105"/>
      <c r="PZD332" s="105"/>
      <c r="PZE332" s="105"/>
      <c r="PZF332" s="105"/>
      <c r="PZG332" s="105"/>
      <c r="PZH332" s="105"/>
      <c r="PZI332" s="105"/>
      <c r="PZJ332" s="105"/>
      <c r="PZK332" s="105"/>
      <c r="PZL332" s="105"/>
      <c r="PZM332" s="105"/>
      <c r="PZN332" s="105"/>
      <c r="PZO332" s="105"/>
      <c r="PZP332" s="105"/>
      <c r="PZQ332" s="105"/>
      <c r="PZR332" s="105"/>
      <c r="PZS332" s="105"/>
      <c r="PZT332" s="105"/>
      <c r="PZU332" s="105"/>
      <c r="PZV332" s="105"/>
      <c r="PZW332" s="105"/>
      <c r="PZX332" s="105"/>
      <c r="PZY332" s="105"/>
      <c r="PZZ332" s="105"/>
      <c r="QAA332" s="105"/>
      <c r="QAB332" s="105"/>
      <c r="QAC332" s="105"/>
      <c r="QAD332" s="105"/>
      <c r="QAE332" s="105"/>
      <c r="QAF332" s="105"/>
      <c r="QAG332" s="105"/>
      <c r="QAH332" s="105"/>
      <c r="QAI332" s="105"/>
      <c r="QAJ332" s="105"/>
      <c r="QAK332" s="105"/>
      <c r="QAL332" s="105"/>
      <c r="QAM332" s="105"/>
      <c r="QAN332" s="105"/>
      <c r="QAO332" s="105"/>
      <c r="QAP332" s="105"/>
      <c r="QAQ332" s="105"/>
      <c r="QAR332" s="105"/>
      <c r="QAS332" s="105"/>
      <c r="QAT332" s="105"/>
      <c r="QAU332" s="105"/>
      <c r="QAV332" s="105"/>
      <c r="QAW332" s="105"/>
      <c r="QAX332" s="105"/>
      <c r="QAY332" s="105"/>
      <c r="QAZ332" s="105"/>
      <c r="QBA332" s="105"/>
      <c r="QBB332" s="105"/>
      <c r="QBC332" s="105"/>
      <c r="QBD332" s="105"/>
      <c r="QBE332" s="105"/>
      <c r="QBF332" s="105"/>
      <c r="QBG332" s="105"/>
      <c r="QBH332" s="105"/>
      <c r="QBI332" s="105"/>
      <c r="QBJ332" s="105"/>
      <c r="QBK332" s="105"/>
      <c r="QBL332" s="105"/>
      <c r="QBM332" s="105"/>
      <c r="QBN332" s="105"/>
      <c r="QBO332" s="105"/>
      <c r="QBP332" s="105"/>
      <c r="QBQ332" s="105"/>
      <c r="QBR332" s="105"/>
      <c r="QBS332" s="105"/>
      <c r="QBT332" s="105"/>
      <c r="QBU332" s="105"/>
      <c r="QBV332" s="105"/>
      <c r="QBW332" s="105"/>
      <c r="QBX332" s="105"/>
      <c r="QBY332" s="105"/>
      <c r="QBZ332" s="105"/>
      <c r="QCA332" s="105"/>
      <c r="QCB332" s="105"/>
      <c r="QCC332" s="105"/>
      <c r="QCD332" s="105"/>
      <c r="QCE332" s="105"/>
      <c r="QCF332" s="105"/>
      <c r="QCG332" s="105"/>
      <c r="QCH332" s="105"/>
      <c r="QCI332" s="105"/>
      <c r="QCJ332" s="105"/>
      <c r="QCK332" s="105"/>
      <c r="QCL332" s="105"/>
      <c r="QCM332" s="105"/>
      <c r="QCN332" s="105"/>
      <c r="QCO332" s="105"/>
      <c r="QCP332" s="105"/>
      <c r="QCQ332" s="105"/>
      <c r="QCR332" s="105"/>
      <c r="QCS332" s="105"/>
      <c r="QCT332" s="105"/>
      <c r="QCU332" s="105"/>
      <c r="QCV332" s="105"/>
      <c r="QCW332" s="105"/>
      <c r="QCX332" s="105"/>
      <c r="QCY332" s="105"/>
      <c r="QCZ332" s="105"/>
      <c r="QDA332" s="105"/>
      <c r="QDB332" s="105"/>
      <c r="QDC332" s="105"/>
      <c r="QDD332" s="105"/>
      <c r="QDE332" s="105"/>
      <c r="QDF332" s="105"/>
      <c r="QDG332" s="105"/>
      <c r="QDH332" s="105"/>
      <c r="QDI332" s="105"/>
      <c r="QDJ332" s="105"/>
      <c r="QDK332" s="105"/>
      <c r="QDL332" s="105"/>
      <c r="QDM332" s="105"/>
      <c r="QDN332" s="105"/>
      <c r="QDO332" s="105"/>
      <c r="QDP332" s="105"/>
      <c r="QDQ332" s="105"/>
      <c r="QDR332" s="105"/>
      <c r="QDS332" s="105"/>
      <c r="QDT332" s="105"/>
      <c r="QDU332" s="105"/>
      <c r="QDV332" s="105"/>
      <c r="QDW332" s="105"/>
      <c r="QDX332" s="105"/>
      <c r="QDY332" s="105"/>
      <c r="QDZ332" s="105"/>
      <c r="QEA332" s="105"/>
      <c r="QEB332" s="105"/>
      <c r="QEC332" s="105"/>
      <c r="QED332" s="105"/>
      <c r="QEE332" s="105"/>
      <c r="QEF332" s="105"/>
      <c r="QEG332" s="105"/>
      <c r="QEH332" s="105"/>
      <c r="QEI332" s="105"/>
      <c r="QEJ332" s="105"/>
      <c r="QEK332" s="105"/>
      <c r="QEL332" s="105"/>
      <c r="QEM332" s="105"/>
      <c r="QEN332" s="105"/>
      <c r="QEO332" s="105"/>
      <c r="QEP332" s="105"/>
      <c r="QEQ332" s="105"/>
      <c r="QER332" s="105"/>
      <c r="QES332" s="105"/>
      <c r="QET332" s="105"/>
      <c r="QEU332" s="105"/>
      <c r="QEV332" s="105"/>
      <c r="QEW332" s="105"/>
      <c r="QEX332" s="105"/>
      <c r="QEY332" s="105"/>
      <c r="QEZ332" s="105"/>
      <c r="QFA332" s="105"/>
      <c r="QFB332" s="105"/>
      <c r="QFC332" s="105"/>
      <c r="QFD332" s="105"/>
      <c r="QFE332" s="105"/>
      <c r="QFF332" s="105"/>
      <c r="QFG332" s="105"/>
      <c r="QFH332" s="105"/>
      <c r="QFI332" s="105"/>
      <c r="QFJ332" s="105"/>
      <c r="QFK332" s="105"/>
      <c r="QFL332" s="105"/>
      <c r="QFM332" s="105"/>
      <c r="QFN332" s="105"/>
      <c r="QFO332" s="105"/>
      <c r="QFP332" s="105"/>
      <c r="QFQ332" s="105"/>
      <c r="QFR332" s="105"/>
      <c r="QFS332" s="105"/>
      <c r="QFT332" s="105"/>
      <c r="QFU332" s="105"/>
      <c r="QFV332" s="105"/>
      <c r="QFW332" s="105"/>
      <c r="QFX332" s="105"/>
      <c r="QFY332" s="105"/>
      <c r="QFZ332" s="105"/>
      <c r="QGA332" s="105"/>
      <c r="QGB332" s="105"/>
      <c r="QGC332" s="105"/>
      <c r="QGD332" s="105"/>
      <c r="QGE332" s="105"/>
      <c r="QGF332" s="105"/>
      <c r="QGG332" s="105"/>
      <c r="QGH332" s="105"/>
      <c r="QGI332" s="105"/>
      <c r="QGJ332" s="105"/>
      <c r="QGK332" s="105"/>
      <c r="QGL332" s="105"/>
      <c r="QGM332" s="105"/>
      <c r="QGN332" s="105"/>
      <c r="QGO332" s="105"/>
      <c r="QGP332" s="105"/>
      <c r="QGQ332" s="105"/>
      <c r="QGR332" s="105"/>
      <c r="QGS332" s="105"/>
      <c r="QGT332" s="105"/>
      <c r="QGU332" s="105"/>
      <c r="QGV332" s="105"/>
      <c r="QGW332" s="105"/>
      <c r="QGX332" s="105"/>
      <c r="QGY332" s="105"/>
      <c r="QGZ332" s="105"/>
      <c r="QHA332" s="105"/>
      <c r="QHB332" s="105"/>
      <c r="QHC332" s="105"/>
      <c r="QHD332" s="105"/>
      <c r="QHE332" s="105"/>
      <c r="QHF332" s="105"/>
      <c r="QHG332" s="105"/>
      <c r="QHH332" s="105"/>
      <c r="QHI332" s="105"/>
      <c r="QHJ332" s="105"/>
      <c r="QHK332" s="105"/>
      <c r="QHL332" s="105"/>
      <c r="QHM332" s="105"/>
      <c r="QHN332" s="105"/>
      <c r="QHO332" s="105"/>
      <c r="QHP332" s="105"/>
      <c r="QHQ332" s="105"/>
      <c r="QHR332" s="105"/>
      <c r="QHS332" s="105"/>
      <c r="QHT332" s="105"/>
      <c r="QHU332" s="105"/>
      <c r="QHV332" s="105"/>
      <c r="QHW332" s="105"/>
      <c r="QHX332" s="105"/>
      <c r="QHY332" s="105"/>
      <c r="QHZ332" s="105"/>
      <c r="QIA332" s="105"/>
      <c r="QIB332" s="105"/>
      <c r="QIC332" s="105"/>
      <c r="QID332" s="105"/>
      <c r="QIE332" s="105"/>
      <c r="QIF332" s="105"/>
      <c r="QIG332" s="105"/>
      <c r="QIH332" s="105"/>
      <c r="QII332" s="105"/>
      <c r="QIJ332" s="105"/>
      <c r="QIK332" s="105"/>
      <c r="QIL332" s="105"/>
      <c r="QIM332" s="105"/>
      <c r="QIN332" s="105"/>
      <c r="QIO332" s="105"/>
      <c r="QIP332" s="105"/>
      <c r="QIQ332" s="105"/>
      <c r="QIR332" s="105"/>
      <c r="QIS332" s="105"/>
      <c r="QIT332" s="105"/>
      <c r="QIU332" s="105"/>
      <c r="QIV332" s="105"/>
      <c r="QIW332" s="105"/>
      <c r="QIX332" s="105"/>
      <c r="QIY332" s="105"/>
      <c r="QIZ332" s="105"/>
      <c r="QJA332" s="105"/>
      <c r="QJB332" s="105"/>
      <c r="QJC332" s="105"/>
      <c r="QJD332" s="105"/>
      <c r="QJE332" s="105"/>
      <c r="QJF332" s="105"/>
      <c r="QJG332" s="105"/>
      <c r="QJH332" s="105"/>
      <c r="QJI332" s="105"/>
      <c r="QJJ332" s="105"/>
      <c r="QJK332" s="105"/>
      <c r="QJL332" s="105"/>
      <c r="QJM332" s="105"/>
      <c r="QJN332" s="105"/>
      <c r="QJO332" s="105"/>
      <c r="QJP332" s="105"/>
      <c r="QJQ332" s="105"/>
      <c r="QJR332" s="105"/>
      <c r="QJS332" s="105"/>
      <c r="QJT332" s="105"/>
      <c r="QJU332" s="105"/>
      <c r="QJV332" s="105"/>
      <c r="QJW332" s="105"/>
      <c r="QJX332" s="105"/>
      <c r="QJY332" s="105"/>
      <c r="QJZ332" s="105"/>
      <c r="QKA332" s="105"/>
      <c r="QKB332" s="105"/>
      <c r="QKC332" s="105"/>
      <c r="QKD332" s="105"/>
      <c r="QKE332" s="105"/>
      <c r="QKF332" s="105"/>
      <c r="QKG332" s="105"/>
      <c r="QKH332" s="105"/>
      <c r="QKI332" s="105"/>
      <c r="QKJ332" s="105"/>
      <c r="QKK332" s="105"/>
      <c r="QKL332" s="105"/>
      <c r="QKM332" s="105"/>
      <c r="QKN332" s="105"/>
      <c r="QKO332" s="105"/>
      <c r="QKP332" s="105"/>
      <c r="QKQ332" s="105"/>
      <c r="QKR332" s="105"/>
      <c r="QKS332" s="105"/>
      <c r="QKT332" s="105"/>
      <c r="QKU332" s="105"/>
      <c r="QKV332" s="105"/>
      <c r="QKW332" s="105"/>
      <c r="QKX332" s="105"/>
      <c r="QKY332" s="105"/>
      <c r="QKZ332" s="105"/>
      <c r="QLA332" s="105"/>
      <c r="QLB332" s="105"/>
      <c r="QLC332" s="105"/>
      <c r="QLD332" s="105"/>
      <c r="QLE332" s="105"/>
      <c r="QLF332" s="105"/>
      <c r="QLG332" s="105"/>
      <c r="QLH332" s="105"/>
      <c r="QLI332" s="105"/>
      <c r="QLJ332" s="105"/>
      <c r="QLK332" s="105"/>
      <c r="QLL332" s="105"/>
      <c r="QLM332" s="105"/>
      <c r="QLN332" s="105"/>
      <c r="QLO332" s="105"/>
      <c r="QLP332" s="105"/>
      <c r="QLQ332" s="105"/>
      <c r="QLR332" s="105"/>
      <c r="QLS332" s="105"/>
      <c r="QLT332" s="105"/>
      <c r="QLU332" s="105"/>
      <c r="QLV332" s="105"/>
      <c r="QLW332" s="105"/>
      <c r="QLX332" s="105"/>
      <c r="QLY332" s="105"/>
      <c r="QLZ332" s="105"/>
      <c r="QMA332" s="105"/>
      <c r="QMB332" s="105"/>
      <c r="QMC332" s="105"/>
      <c r="QMD332" s="105"/>
      <c r="QME332" s="105"/>
      <c r="QMF332" s="105"/>
      <c r="QMG332" s="105"/>
      <c r="QMH332" s="105"/>
      <c r="QMI332" s="105"/>
      <c r="QMJ332" s="105"/>
      <c r="QMK332" s="105"/>
      <c r="QML332" s="105"/>
      <c r="QMM332" s="105"/>
      <c r="QMN332" s="105"/>
      <c r="QMO332" s="105"/>
      <c r="QMP332" s="105"/>
      <c r="QMQ332" s="105"/>
      <c r="QMR332" s="105"/>
      <c r="QMS332" s="105"/>
      <c r="QMT332" s="105"/>
      <c r="QMU332" s="105"/>
      <c r="QMV332" s="105"/>
      <c r="QMW332" s="105"/>
      <c r="QMX332" s="105"/>
      <c r="QMY332" s="105"/>
      <c r="QMZ332" s="105"/>
      <c r="QNA332" s="105"/>
      <c r="QNB332" s="105"/>
      <c r="QNC332" s="105"/>
      <c r="QND332" s="105"/>
      <c r="QNE332" s="105"/>
      <c r="QNF332" s="105"/>
      <c r="QNG332" s="105"/>
      <c r="QNH332" s="105"/>
      <c r="QNI332" s="105"/>
      <c r="QNJ332" s="105"/>
      <c r="QNK332" s="105"/>
      <c r="QNL332" s="105"/>
      <c r="QNM332" s="105"/>
      <c r="QNN332" s="105"/>
      <c r="QNO332" s="105"/>
      <c r="QNP332" s="105"/>
      <c r="QNQ332" s="105"/>
      <c r="QNR332" s="105"/>
      <c r="QNS332" s="105"/>
      <c r="QNT332" s="105"/>
      <c r="QNU332" s="105"/>
      <c r="QNV332" s="105"/>
      <c r="QNW332" s="105"/>
      <c r="QNX332" s="105"/>
      <c r="QNY332" s="105"/>
      <c r="QNZ332" s="105"/>
      <c r="QOA332" s="105"/>
      <c r="QOB332" s="105"/>
      <c r="QOC332" s="105"/>
      <c r="QOD332" s="105"/>
      <c r="QOE332" s="105"/>
      <c r="QOF332" s="105"/>
      <c r="QOG332" s="105"/>
      <c r="QOH332" s="105"/>
      <c r="QOI332" s="105"/>
      <c r="QOJ332" s="105"/>
      <c r="QOK332" s="105"/>
      <c r="QOL332" s="105"/>
      <c r="QOM332" s="105"/>
      <c r="QON332" s="105"/>
      <c r="QOO332" s="105"/>
      <c r="QOP332" s="105"/>
      <c r="QOQ332" s="105"/>
      <c r="QOR332" s="105"/>
      <c r="QOS332" s="105"/>
      <c r="QOT332" s="105"/>
      <c r="QOU332" s="105"/>
      <c r="QOV332" s="105"/>
      <c r="QOW332" s="105"/>
      <c r="QOX332" s="105"/>
      <c r="QOY332" s="105"/>
      <c r="QOZ332" s="105"/>
      <c r="QPA332" s="105"/>
      <c r="QPB332" s="105"/>
      <c r="QPC332" s="105"/>
      <c r="QPD332" s="105"/>
      <c r="QPE332" s="105"/>
      <c r="QPF332" s="105"/>
      <c r="QPG332" s="105"/>
      <c r="QPH332" s="105"/>
      <c r="QPI332" s="105"/>
      <c r="QPJ332" s="105"/>
      <c r="QPK332" s="105"/>
      <c r="QPL332" s="105"/>
      <c r="QPM332" s="105"/>
      <c r="QPN332" s="105"/>
      <c r="QPO332" s="105"/>
      <c r="QPP332" s="105"/>
      <c r="QPQ332" s="105"/>
      <c r="QPR332" s="105"/>
      <c r="QPS332" s="105"/>
      <c r="QPT332" s="105"/>
      <c r="QPU332" s="105"/>
      <c r="QPV332" s="105"/>
      <c r="QPW332" s="105"/>
      <c r="QPX332" s="105"/>
      <c r="QPY332" s="105"/>
      <c r="QPZ332" s="105"/>
      <c r="QQA332" s="105"/>
      <c r="QQB332" s="105"/>
      <c r="QQC332" s="105"/>
      <c r="QQD332" s="105"/>
      <c r="QQE332" s="105"/>
      <c r="QQF332" s="105"/>
      <c r="QQG332" s="105"/>
      <c r="QQH332" s="105"/>
      <c r="QQI332" s="105"/>
      <c r="QQJ332" s="105"/>
      <c r="QQK332" s="105"/>
      <c r="QQL332" s="105"/>
      <c r="QQM332" s="105"/>
      <c r="QQN332" s="105"/>
      <c r="QQO332" s="105"/>
      <c r="QQP332" s="105"/>
      <c r="QQQ332" s="105"/>
      <c r="QQR332" s="105"/>
      <c r="QQS332" s="105"/>
      <c r="QQT332" s="105"/>
      <c r="QQU332" s="105"/>
      <c r="QQV332" s="105"/>
      <c r="QQW332" s="105"/>
      <c r="QQX332" s="105"/>
      <c r="QQY332" s="105"/>
      <c r="QQZ332" s="105"/>
      <c r="QRA332" s="105"/>
      <c r="QRB332" s="105"/>
      <c r="QRC332" s="105"/>
      <c r="QRD332" s="105"/>
      <c r="QRE332" s="105"/>
      <c r="QRF332" s="105"/>
      <c r="QRG332" s="105"/>
      <c r="QRH332" s="105"/>
      <c r="QRI332" s="105"/>
      <c r="QRJ332" s="105"/>
      <c r="QRK332" s="105"/>
      <c r="QRL332" s="105"/>
      <c r="QRM332" s="105"/>
      <c r="QRN332" s="105"/>
      <c r="QRO332" s="105"/>
      <c r="QRP332" s="105"/>
      <c r="QRQ332" s="105"/>
      <c r="QRR332" s="105"/>
      <c r="QRS332" s="105"/>
      <c r="QRT332" s="105"/>
      <c r="QRU332" s="105"/>
      <c r="QRV332" s="105"/>
      <c r="QRW332" s="105"/>
      <c r="QRX332" s="105"/>
      <c r="QRY332" s="105"/>
      <c r="QRZ332" s="105"/>
      <c r="QSA332" s="105"/>
      <c r="QSB332" s="105"/>
      <c r="QSC332" s="105"/>
      <c r="QSD332" s="105"/>
      <c r="QSE332" s="105"/>
      <c r="QSF332" s="105"/>
      <c r="QSG332" s="105"/>
      <c r="QSH332" s="105"/>
      <c r="QSI332" s="105"/>
      <c r="QSJ332" s="105"/>
      <c r="QSK332" s="105"/>
      <c r="QSL332" s="105"/>
      <c r="QSM332" s="105"/>
      <c r="QSN332" s="105"/>
      <c r="QSO332" s="105"/>
      <c r="QSP332" s="105"/>
      <c r="QSQ332" s="105"/>
      <c r="QSR332" s="105"/>
      <c r="QSS332" s="105"/>
      <c r="QST332" s="105"/>
      <c r="QSU332" s="105"/>
      <c r="QSV332" s="105"/>
      <c r="QSW332" s="105"/>
      <c r="QSX332" s="105"/>
      <c r="QSY332" s="105"/>
      <c r="QSZ332" s="105"/>
      <c r="QTA332" s="105"/>
      <c r="QTB332" s="105"/>
      <c r="QTC332" s="105"/>
      <c r="QTD332" s="105"/>
      <c r="QTE332" s="105"/>
      <c r="QTF332" s="105"/>
      <c r="QTG332" s="105"/>
      <c r="QTH332" s="105"/>
      <c r="QTI332" s="105"/>
      <c r="QTJ332" s="105"/>
      <c r="QTK332" s="105"/>
      <c r="QTL332" s="105"/>
      <c r="QTM332" s="105"/>
      <c r="QTN332" s="105"/>
      <c r="QTO332" s="105"/>
      <c r="QTP332" s="105"/>
      <c r="QTQ332" s="105"/>
      <c r="QTR332" s="105"/>
      <c r="QTS332" s="105"/>
      <c r="QTT332" s="105"/>
      <c r="QTU332" s="105"/>
      <c r="QTV332" s="105"/>
      <c r="QTW332" s="105"/>
      <c r="QTX332" s="105"/>
      <c r="QTY332" s="105"/>
      <c r="QTZ332" s="105"/>
      <c r="QUA332" s="105"/>
      <c r="QUB332" s="105"/>
      <c r="QUC332" s="105"/>
      <c r="QUD332" s="105"/>
      <c r="QUE332" s="105"/>
      <c r="QUF332" s="105"/>
      <c r="QUG332" s="105"/>
      <c r="QUH332" s="105"/>
      <c r="QUI332" s="105"/>
      <c r="QUJ332" s="105"/>
      <c r="QUK332" s="105"/>
      <c r="QUL332" s="105"/>
      <c r="QUM332" s="105"/>
      <c r="QUN332" s="105"/>
      <c r="QUO332" s="105"/>
      <c r="QUP332" s="105"/>
      <c r="QUQ332" s="105"/>
      <c r="QUR332" s="105"/>
      <c r="QUS332" s="105"/>
      <c r="QUT332" s="105"/>
      <c r="QUU332" s="105"/>
      <c r="QUV332" s="105"/>
      <c r="QUW332" s="105"/>
      <c r="QUX332" s="105"/>
      <c r="QUY332" s="105"/>
      <c r="QUZ332" s="105"/>
      <c r="QVA332" s="105"/>
      <c r="QVB332" s="105"/>
      <c r="QVC332" s="105"/>
      <c r="QVD332" s="105"/>
      <c r="QVE332" s="105"/>
      <c r="QVF332" s="105"/>
      <c r="QVG332" s="105"/>
      <c r="QVH332" s="105"/>
      <c r="QVI332" s="105"/>
      <c r="QVJ332" s="105"/>
      <c r="QVK332" s="105"/>
      <c r="QVL332" s="105"/>
      <c r="QVM332" s="105"/>
      <c r="QVN332" s="105"/>
      <c r="QVO332" s="105"/>
      <c r="QVP332" s="105"/>
      <c r="QVQ332" s="105"/>
      <c r="QVR332" s="105"/>
      <c r="QVS332" s="105"/>
      <c r="QVT332" s="105"/>
      <c r="QVU332" s="105"/>
      <c r="QVV332" s="105"/>
      <c r="QVW332" s="105"/>
      <c r="QVX332" s="105"/>
      <c r="QVY332" s="105"/>
      <c r="QVZ332" s="105"/>
      <c r="QWA332" s="105"/>
      <c r="QWB332" s="105"/>
      <c r="QWC332" s="105"/>
      <c r="QWD332" s="105"/>
      <c r="QWE332" s="105"/>
      <c r="QWF332" s="105"/>
      <c r="QWG332" s="105"/>
      <c r="QWH332" s="105"/>
      <c r="QWI332" s="105"/>
      <c r="QWJ332" s="105"/>
      <c r="QWK332" s="105"/>
      <c r="QWL332" s="105"/>
      <c r="QWM332" s="105"/>
      <c r="QWN332" s="105"/>
      <c r="QWO332" s="105"/>
      <c r="QWP332" s="105"/>
      <c r="QWQ332" s="105"/>
      <c r="QWR332" s="105"/>
      <c r="QWS332" s="105"/>
      <c r="QWT332" s="105"/>
      <c r="QWU332" s="105"/>
      <c r="QWV332" s="105"/>
      <c r="QWW332" s="105"/>
      <c r="QWX332" s="105"/>
      <c r="QWY332" s="105"/>
      <c r="QWZ332" s="105"/>
      <c r="QXA332" s="105"/>
      <c r="QXB332" s="105"/>
      <c r="QXC332" s="105"/>
      <c r="QXD332" s="105"/>
      <c r="QXE332" s="105"/>
      <c r="QXF332" s="105"/>
      <c r="QXG332" s="105"/>
      <c r="QXH332" s="105"/>
      <c r="QXI332" s="105"/>
      <c r="QXJ332" s="105"/>
      <c r="QXK332" s="105"/>
      <c r="QXL332" s="105"/>
      <c r="QXM332" s="105"/>
      <c r="QXN332" s="105"/>
      <c r="QXO332" s="105"/>
      <c r="QXP332" s="105"/>
      <c r="QXQ332" s="105"/>
      <c r="QXR332" s="105"/>
      <c r="QXS332" s="105"/>
      <c r="QXT332" s="105"/>
      <c r="QXU332" s="105"/>
      <c r="QXV332" s="105"/>
      <c r="QXW332" s="105"/>
      <c r="QXX332" s="105"/>
      <c r="QXY332" s="105"/>
      <c r="QXZ332" s="105"/>
      <c r="QYA332" s="105"/>
      <c r="QYB332" s="105"/>
      <c r="QYC332" s="105"/>
      <c r="QYD332" s="105"/>
      <c r="QYE332" s="105"/>
      <c r="QYF332" s="105"/>
      <c r="QYG332" s="105"/>
      <c r="QYH332" s="105"/>
      <c r="QYI332" s="105"/>
      <c r="QYJ332" s="105"/>
      <c r="QYK332" s="105"/>
      <c r="QYL332" s="105"/>
      <c r="QYM332" s="105"/>
      <c r="QYN332" s="105"/>
      <c r="QYO332" s="105"/>
      <c r="QYP332" s="105"/>
      <c r="QYQ332" s="105"/>
      <c r="QYR332" s="105"/>
      <c r="QYS332" s="105"/>
      <c r="QYT332" s="105"/>
      <c r="QYU332" s="105"/>
      <c r="QYV332" s="105"/>
      <c r="QYW332" s="105"/>
      <c r="QYX332" s="105"/>
      <c r="QYY332" s="105"/>
      <c r="QYZ332" s="105"/>
      <c r="QZA332" s="105"/>
      <c r="QZB332" s="105"/>
      <c r="QZC332" s="105"/>
      <c r="QZD332" s="105"/>
      <c r="QZE332" s="105"/>
      <c r="QZF332" s="105"/>
      <c r="QZG332" s="105"/>
      <c r="QZH332" s="105"/>
      <c r="QZI332" s="105"/>
      <c r="QZJ332" s="105"/>
      <c r="QZK332" s="105"/>
      <c r="QZL332" s="105"/>
      <c r="QZM332" s="105"/>
      <c r="QZN332" s="105"/>
      <c r="QZO332" s="105"/>
      <c r="QZP332" s="105"/>
      <c r="QZQ332" s="105"/>
      <c r="QZR332" s="105"/>
      <c r="QZS332" s="105"/>
      <c r="QZT332" s="105"/>
      <c r="QZU332" s="105"/>
      <c r="QZV332" s="105"/>
      <c r="QZW332" s="105"/>
      <c r="QZX332" s="105"/>
      <c r="QZY332" s="105"/>
      <c r="QZZ332" s="105"/>
      <c r="RAA332" s="105"/>
      <c r="RAB332" s="105"/>
      <c r="RAC332" s="105"/>
      <c r="RAD332" s="105"/>
      <c r="RAE332" s="105"/>
      <c r="RAF332" s="105"/>
      <c r="RAG332" s="105"/>
      <c r="RAH332" s="105"/>
      <c r="RAI332" s="105"/>
      <c r="RAJ332" s="105"/>
      <c r="RAK332" s="105"/>
      <c r="RAL332" s="105"/>
      <c r="RAM332" s="105"/>
      <c r="RAN332" s="105"/>
      <c r="RAO332" s="105"/>
      <c r="RAP332" s="105"/>
      <c r="RAQ332" s="105"/>
      <c r="RAR332" s="105"/>
      <c r="RAS332" s="105"/>
      <c r="RAT332" s="105"/>
      <c r="RAU332" s="105"/>
      <c r="RAV332" s="105"/>
      <c r="RAW332" s="105"/>
      <c r="RAX332" s="105"/>
      <c r="RAY332" s="105"/>
      <c r="RAZ332" s="105"/>
      <c r="RBA332" s="105"/>
      <c r="RBB332" s="105"/>
      <c r="RBC332" s="105"/>
      <c r="RBD332" s="105"/>
      <c r="RBE332" s="105"/>
      <c r="RBF332" s="105"/>
      <c r="RBG332" s="105"/>
      <c r="RBH332" s="105"/>
      <c r="RBI332" s="105"/>
      <c r="RBJ332" s="105"/>
      <c r="RBK332" s="105"/>
      <c r="RBL332" s="105"/>
      <c r="RBM332" s="105"/>
      <c r="RBN332" s="105"/>
      <c r="RBO332" s="105"/>
      <c r="RBP332" s="105"/>
      <c r="RBQ332" s="105"/>
      <c r="RBR332" s="105"/>
      <c r="RBS332" s="105"/>
      <c r="RBT332" s="105"/>
      <c r="RBU332" s="105"/>
      <c r="RBV332" s="105"/>
      <c r="RBW332" s="105"/>
      <c r="RBX332" s="105"/>
      <c r="RBY332" s="105"/>
      <c r="RBZ332" s="105"/>
      <c r="RCA332" s="105"/>
      <c r="RCB332" s="105"/>
      <c r="RCC332" s="105"/>
      <c r="RCD332" s="105"/>
      <c r="RCE332" s="105"/>
      <c r="RCF332" s="105"/>
      <c r="RCG332" s="105"/>
      <c r="RCH332" s="105"/>
      <c r="RCI332" s="105"/>
      <c r="RCJ332" s="105"/>
      <c r="RCK332" s="105"/>
      <c r="RCL332" s="105"/>
      <c r="RCM332" s="105"/>
      <c r="RCN332" s="105"/>
      <c r="RCO332" s="105"/>
      <c r="RCP332" s="105"/>
      <c r="RCQ332" s="105"/>
      <c r="RCR332" s="105"/>
      <c r="RCS332" s="105"/>
      <c r="RCT332" s="105"/>
      <c r="RCU332" s="105"/>
      <c r="RCV332" s="105"/>
      <c r="RCW332" s="105"/>
      <c r="RCX332" s="105"/>
      <c r="RCY332" s="105"/>
      <c r="RCZ332" s="105"/>
      <c r="RDA332" s="105"/>
      <c r="RDB332" s="105"/>
      <c r="RDC332" s="105"/>
      <c r="RDD332" s="105"/>
      <c r="RDE332" s="105"/>
      <c r="RDF332" s="105"/>
      <c r="RDG332" s="105"/>
      <c r="RDH332" s="105"/>
      <c r="RDI332" s="105"/>
      <c r="RDJ332" s="105"/>
      <c r="RDK332" s="105"/>
      <c r="RDL332" s="105"/>
      <c r="RDM332" s="105"/>
      <c r="RDN332" s="105"/>
      <c r="RDO332" s="105"/>
      <c r="RDP332" s="105"/>
      <c r="RDQ332" s="105"/>
      <c r="RDR332" s="105"/>
      <c r="RDS332" s="105"/>
      <c r="RDT332" s="105"/>
      <c r="RDU332" s="105"/>
      <c r="RDV332" s="105"/>
      <c r="RDW332" s="105"/>
      <c r="RDX332" s="105"/>
      <c r="RDY332" s="105"/>
      <c r="RDZ332" s="105"/>
      <c r="REA332" s="105"/>
      <c r="REB332" s="105"/>
      <c r="REC332" s="105"/>
      <c r="RED332" s="105"/>
      <c r="REE332" s="105"/>
      <c r="REF332" s="105"/>
      <c r="REG332" s="105"/>
      <c r="REH332" s="105"/>
      <c r="REI332" s="105"/>
      <c r="REJ332" s="105"/>
      <c r="REK332" s="105"/>
      <c r="REL332" s="105"/>
      <c r="REM332" s="105"/>
      <c r="REN332" s="105"/>
      <c r="REO332" s="105"/>
      <c r="REP332" s="105"/>
      <c r="REQ332" s="105"/>
      <c r="RER332" s="105"/>
      <c r="RES332" s="105"/>
      <c r="RET332" s="105"/>
      <c r="REU332" s="105"/>
      <c r="REV332" s="105"/>
      <c r="REW332" s="105"/>
      <c r="REX332" s="105"/>
      <c r="REY332" s="105"/>
      <c r="REZ332" s="105"/>
      <c r="RFA332" s="105"/>
      <c r="RFB332" s="105"/>
      <c r="RFC332" s="105"/>
      <c r="RFD332" s="105"/>
      <c r="RFE332" s="105"/>
      <c r="RFF332" s="105"/>
      <c r="RFG332" s="105"/>
      <c r="RFH332" s="105"/>
      <c r="RFI332" s="105"/>
      <c r="RFJ332" s="105"/>
      <c r="RFK332" s="105"/>
      <c r="RFL332" s="105"/>
      <c r="RFM332" s="105"/>
      <c r="RFN332" s="105"/>
      <c r="RFO332" s="105"/>
      <c r="RFP332" s="105"/>
      <c r="RFQ332" s="105"/>
      <c r="RFR332" s="105"/>
      <c r="RFS332" s="105"/>
      <c r="RFT332" s="105"/>
      <c r="RFU332" s="105"/>
      <c r="RFV332" s="105"/>
      <c r="RFW332" s="105"/>
      <c r="RFX332" s="105"/>
      <c r="RFY332" s="105"/>
      <c r="RFZ332" s="105"/>
      <c r="RGA332" s="105"/>
      <c r="RGB332" s="105"/>
      <c r="RGC332" s="105"/>
      <c r="RGD332" s="105"/>
      <c r="RGE332" s="105"/>
      <c r="RGF332" s="105"/>
      <c r="RGG332" s="105"/>
      <c r="RGH332" s="105"/>
      <c r="RGI332" s="105"/>
      <c r="RGJ332" s="105"/>
      <c r="RGK332" s="105"/>
      <c r="RGL332" s="105"/>
      <c r="RGM332" s="105"/>
      <c r="RGN332" s="105"/>
      <c r="RGO332" s="105"/>
      <c r="RGP332" s="105"/>
      <c r="RGQ332" s="105"/>
      <c r="RGR332" s="105"/>
      <c r="RGS332" s="105"/>
      <c r="RGT332" s="105"/>
      <c r="RGU332" s="105"/>
      <c r="RGV332" s="105"/>
      <c r="RGW332" s="105"/>
      <c r="RGX332" s="105"/>
      <c r="RGY332" s="105"/>
      <c r="RGZ332" s="105"/>
      <c r="RHA332" s="105"/>
      <c r="RHB332" s="105"/>
      <c r="RHC332" s="105"/>
      <c r="RHD332" s="105"/>
      <c r="RHE332" s="105"/>
      <c r="RHF332" s="105"/>
      <c r="RHG332" s="105"/>
      <c r="RHH332" s="105"/>
      <c r="RHI332" s="105"/>
      <c r="RHJ332" s="105"/>
      <c r="RHK332" s="105"/>
      <c r="RHL332" s="105"/>
      <c r="RHM332" s="105"/>
      <c r="RHN332" s="105"/>
      <c r="RHO332" s="105"/>
      <c r="RHP332" s="105"/>
      <c r="RHQ332" s="105"/>
      <c r="RHR332" s="105"/>
      <c r="RHS332" s="105"/>
      <c r="RHT332" s="105"/>
      <c r="RHU332" s="105"/>
      <c r="RHV332" s="105"/>
      <c r="RHW332" s="105"/>
      <c r="RHX332" s="105"/>
      <c r="RHY332" s="105"/>
      <c r="RHZ332" s="105"/>
      <c r="RIA332" s="105"/>
      <c r="RIB332" s="105"/>
      <c r="RIC332" s="105"/>
      <c r="RID332" s="105"/>
      <c r="RIE332" s="105"/>
      <c r="RIF332" s="105"/>
      <c r="RIG332" s="105"/>
      <c r="RIH332" s="105"/>
      <c r="RII332" s="105"/>
      <c r="RIJ332" s="105"/>
      <c r="RIK332" s="105"/>
      <c r="RIL332" s="105"/>
      <c r="RIM332" s="105"/>
      <c r="RIN332" s="105"/>
      <c r="RIO332" s="105"/>
      <c r="RIP332" s="105"/>
      <c r="RIQ332" s="105"/>
      <c r="RIR332" s="105"/>
      <c r="RIS332" s="105"/>
      <c r="RIT332" s="105"/>
      <c r="RIU332" s="105"/>
      <c r="RIV332" s="105"/>
      <c r="RIW332" s="105"/>
      <c r="RIX332" s="105"/>
      <c r="RIY332" s="105"/>
      <c r="RIZ332" s="105"/>
      <c r="RJA332" s="105"/>
      <c r="RJB332" s="105"/>
      <c r="RJC332" s="105"/>
      <c r="RJD332" s="105"/>
      <c r="RJE332" s="105"/>
      <c r="RJF332" s="105"/>
      <c r="RJG332" s="105"/>
      <c r="RJH332" s="105"/>
      <c r="RJI332" s="105"/>
      <c r="RJJ332" s="105"/>
      <c r="RJK332" s="105"/>
      <c r="RJL332" s="105"/>
      <c r="RJM332" s="105"/>
      <c r="RJN332" s="105"/>
      <c r="RJO332" s="105"/>
      <c r="RJP332" s="105"/>
      <c r="RJQ332" s="105"/>
      <c r="RJR332" s="105"/>
      <c r="RJS332" s="105"/>
      <c r="RJT332" s="105"/>
      <c r="RJU332" s="105"/>
      <c r="RJV332" s="105"/>
      <c r="RJW332" s="105"/>
      <c r="RJX332" s="105"/>
      <c r="RJY332" s="105"/>
      <c r="RJZ332" s="105"/>
      <c r="RKA332" s="105"/>
      <c r="RKB332" s="105"/>
      <c r="RKC332" s="105"/>
      <c r="RKD332" s="105"/>
      <c r="RKE332" s="105"/>
      <c r="RKF332" s="105"/>
      <c r="RKG332" s="105"/>
      <c r="RKH332" s="105"/>
      <c r="RKI332" s="105"/>
      <c r="RKJ332" s="105"/>
      <c r="RKK332" s="105"/>
      <c r="RKL332" s="105"/>
      <c r="RKM332" s="105"/>
      <c r="RKN332" s="105"/>
      <c r="RKO332" s="105"/>
      <c r="RKP332" s="105"/>
      <c r="RKQ332" s="105"/>
      <c r="RKR332" s="105"/>
      <c r="RKS332" s="105"/>
      <c r="RKT332" s="105"/>
      <c r="RKU332" s="105"/>
      <c r="RKV332" s="105"/>
      <c r="RKW332" s="105"/>
      <c r="RKX332" s="105"/>
      <c r="RKY332" s="105"/>
      <c r="RKZ332" s="105"/>
      <c r="RLA332" s="105"/>
      <c r="RLB332" s="105"/>
      <c r="RLC332" s="105"/>
      <c r="RLD332" s="105"/>
      <c r="RLE332" s="105"/>
      <c r="RLF332" s="105"/>
      <c r="RLG332" s="105"/>
      <c r="RLH332" s="105"/>
      <c r="RLI332" s="105"/>
      <c r="RLJ332" s="105"/>
      <c r="RLK332" s="105"/>
      <c r="RLL332" s="105"/>
      <c r="RLM332" s="105"/>
      <c r="RLN332" s="105"/>
      <c r="RLO332" s="105"/>
      <c r="RLP332" s="105"/>
      <c r="RLQ332" s="105"/>
      <c r="RLR332" s="105"/>
      <c r="RLS332" s="105"/>
      <c r="RLT332" s="105"/>
      <c r="RLU332" s="105"/>
      <c r="RLV332" s="105"/>
      <c r="RLW332" s="105"/>
      <c r="RLX332" s="105"/>
      <c r="RLY332" s="105"/>
      <c r="RLZ332" s="105"/>
      <c r="RMA332" s="105"/>
      <c r="RMB332" s="105"/>
      <c r="RMC332" s="105"/>
      <c r="RMD332" s="105"/>
      <c r="RME332" s="105"/>
      <c r="RMF332" s="105"/>
      <c r="RMG332" s="105"/>
      <c r="RMH332" s="105"/>
      <c r="RMI332" s="105"/>
      <c r="RMJ332" s="105"/>
      <c r="RMK332" s="105"/>
      <c r="RML332" s="105"/>
      <c r="RMM332" s="105"/>
      <c r="RMN332" s="105"/>
      <c r="RMO332" s="105"/>
      <c r="RMP332" s="105"/>
      <c r="RMQ332" s="105"/>
      <c r="RMR332" s="105"/>
      <c r="RMS332" s="105"/>
      <c r="RMT332" s="105"/>
      <c r="RMU332" s="105"/>
      <c r="RMV332" s="105"/>
      <c r="RMW332" s="105"/>
      <c r="RMX332" s="105"/>
      <c r="RMY332" s="105"/>
      <c r="RMZ332" s="105"/>
      <c r="RNA332" s="105"/>
      <c r="RNB332" s="105"/>
      <c r="RNC332" s="105"/>
      <c r="RND332" s="105"/>
      <c r="RNE332" s="105"/>
      <c r="RNF332" s="105"/>
      <c r="RNG332" s="105"/>
      <c r="RNH332" s="105"/>
      <c r="RNI332" s="105"/>
      <c r="RNJ332" s="105"/>
      <c r="RNK332" s="105"/>
      <c r="RNL332" s="105"/>
      <c r="RNM332" s="105"/>
      <c r="RNN332" s="105"/>
      <c r="RNO332" s="105"/>
      <c r="RNP332" s="105"/>
      <c r="RNQ332" s="105"/>
      <c r="RNR332" s="105"/>
      <c r="RNS332" s="105"/>
      <c r="RNT332" s="105"/>
      <c r="RNU332" s="105"/>
      <c r="RNV332" s="105"/>
      <c r="RNW332" s="105"/>
      <c r="RNX332" s="105"/>
      <c r="RNY332" s="105"/>
      <c r="RNZ332" s="105"/>
      <c r="ROA332" s="105"/>
      <c r="ROB332" s="105"/>
      <c r="ROC332" s="105"/>
      <c r="ROD332" s="105"/>
      <c r="ROE332" s="105"/>
      <c r="ROF332" s="105"/>
      <c r="ROG332" s="105"/>
      <c r="ROH332" s="105"/>
      <c r="ROI332" s="105"/>
      <c r="ROJ332" s="105"/>
      <c r="ROK332" s="105"/>
      <c r="ROL332" s="105"/>
      <c r="ROM332" s="105"/>
      <c r="RON332" s="105"/>
      <c r="ROO332" s="105"/>
      <c r="ROP332" s="105"/>
      <c r="ROQ332" s="105"/>
      <c r="ROR332" s="105"/>
      <c r="ROS332" s="105"/>
      <c r="ROT332" s="105"/>
      <c r="ROU332" s="105"/>
      <c r="ROV332" s="105"/>
      <c r="ROW332" s="105"/>
      <c r="ROX332" s="105"/>
      <c r="ROY332" s="105"/>
      <c r="ROZ332" s="105"/>
      <c r="RPA332" s="105"/>
      <c r="RPB332" s="105"/>
      <c r="RPC332" s="105"/>
      <c r="RPD332" s="105"/>
      <c r="RPE332" s="105"/>
      <c r="RPF332" s="105"/>
      <c r="RPG332" s="105"/>
      <c r="RPH332" s="105"/>
      <c r="RPI332" s="105"/>
      <c r="RPJ332" s="105"/>
      <c r="RPK332" s="105"/>
      <c r="RPL332" s="105"/>
      <c r="RPM332" s="105"/>
      <c r="RPN332" s="105"/>
      <c r="RPO332" s="105"/>
      <c r="RPP332" s="105"/>
      <c r="RPQ332" s="105"/>
      <c r="RPR332" s="105"/>
      <c r="RPS332" s="105"/>
      <c r="RPT332" s="105"/>
      <c r="RPU332" s="105"/>
      <c r="RPV332" s="105"/>
      <c r="RPW332" s="105"/>
      <c r="RPX332" s="105"/>
      <c r="RPY332" s="105"/>
      <c r="RPZ332" s="105"/>
      <c r="RQA332" s="105"/>
      <c r="RQB332" s="105"/>
      <c r="RQC332" s="105"/>
      <c r="RQD332" s="105"/>
      <c r="RQE332" s="105"/>
      <c r="RQF332" s="105"/>
      <c r="RQG332" s="105"/>
      <c r="RQH332" s="105"/>
      <c r="RQI332" s="105"/>
      <c r="RQJ332" s="105"/>
      <c r="RQK332" s="105"/>
      <c r="RQL332" s="105"/>
      <c r="RQM332" s="105"/>
      <c r="RQN332" s="105"/>
      <c r="RQO332" s="105"/>
      <c r="RQP332" s="105"/>
      <c r="RQQ332" s="105"/>
      <c r="RQR332" s="105"/>
      <c r="RQS332" s="105"/>
      <c r="RQT332" s="105"/>
      <c r="RQU332" s="105"/>
      <c r="RQV332" s="105"/>
      <c r="RQW332" s="105"/>
      <c r="RQX332" s="105"/>
      <c r="RQY332" s="105"/>
      <c r="RQZ332" s="105"/>
      <c r="RRA332" s="105"/>
      <c r="RRB332" s="105"/>
      <c r="RRC332" s="105"/>
      <c r="RRD332" s="105"/>
      <c r="RRE332" s="105"/>
      <c r="RRF332" s="105"/>
      <c r="RRG332" s="105"/>
      <c r="RRH332" s="105"/>
      <c r="RRI332" s="105"/>
      <c r="RRJ332" s="105"/>
      <c r="RRK332" s="105"/>
      <c r="RRL332" s="105"/>
      <c r="RRM332" s="105"/>
      <c r="RRN332" s="105"/>
      <c r="RRO332" s="105"/>
      <c r="RRP332" s="105"/>
      <c r="RRQ332" s="105"/>
      <c r="RRR332" s="105"/>
      <c r="RRS332" s="105"/>
      <c r="RRT332" s="105"/>
      <c r="RRU332" s="105"/>
      <c r="RRV332" s="105"/>
      <c r="RRW332" s="105"/>
      <c r="RRX332" s="105"/>
      <c r="RRY332" s="105"/>
      <c r="RRZ332" s="105"/>
      <c r="RSA332" s="105"/>
      <c r="RSB332" s="105"/>
      <c r="RSC332" s="105"/>
      <c r="RSD332" s="105"/>
      <c r="RSE332" s="105"/>
      <c r="RSF332" s="105"/>
      <c r="RSG332" s="105"/>
      <c r="RSH332" s="105"/>
      <c r="RSI332" s="105"/>
      <c r="RSJ332" s="105"/>
      <c r="RSK332" s="105"/>
      <c r="RSL332" s="105"/>
      <c r="RSM332" s="105"/>
      <c r="RSN332" s="105"/>
      <c r="RSO332" s="105"/>
      <c r="RSP332" s="105"/>
      <c r="RSQ332" s="105"/>
      <c r="RSR332" s="105"/>
      <c r="RSS332" s="105"/>
      <c r="RST332" s="105"/>
      <c r="RSU332" s="105"/>
      <c r="RSV332" s="105"/>
      <c r="RSW332" s="105"/>
      <c r="RSX332" s="105"/>
      <c r="RSY332" s="105"/>
      <c r="RSZ332" s="105"/>
      <c r="RTA332" s="105"/>
      <c r="RTB332" s="105"/>
      <c r="RTC332" s="105"/>
      <c r="RTD332" s="105"/>
      <c r="RTE332" s="105"/>
      <c r="RTF332" s="105"/>
      <c r="RTG332" s="105"/>
      <c r="RTH332" s="105"/>
      <c r="RTI332" s="105"/>
      <c r="RTJ332" s="105"/>
      <c r="RTK332" s="105"/>
      <c r="RTL332" s="105"/>
      <c r="RTM332" s="105"/>
      <c r="RTN332" s="105"/>
      <c r="RTO332" s="105"/>
      <c r="RTP332" s="105"/>
      <c r="RTQ332" s="105"/>
      <c r="RTR332" s="105"/>
      <c r="RTS332" s="105"/>
      <c r="RTT332" s="105"/>
      <c r="RTU332" s="105"/>
      <c r="RTV332" s="105"/>
      <c r="RTW332" s="105"/>
      <c r="RTX332" s="105"/>
      <c r="RTY332" s="105"/>
      <c r="RTZ332" s="105"/>
      <c r="RUA332" s="105"/>
      <c r="RUB332" s="105"/>
      <c r="RUC332" s="105"/>
      <c r="RUD332" s="105"/>
      <c r="RUE332" s="105"/>
      <c r="RUF332" s="105"/>
      <c r="RUG332" s="105"/>
      <c r="RUH332" s="105"/>
      <c r="RUI332" s="105"/>
      <c r="RUJ332" s="105"/>
      <c r="RUK332" s="105"/>
      <c r="RUL332" s="105"/>
      <c r="RUM332" s="105"/>
      <c r="RUN332" s="105"/>
      <c r="RUO332" s="105"/>
      <c r="RUP332" s="105"/>
      <c r="RUQ332" s="105"/>
      <c r="RUR332" s="105"/>
      <c r="RUS332" s="105"/>
      <c r="RUT332" s="105"/>
      <c r="RUU332" s="105"/>
      <c r="RUV332" s="105"/>
      <c r="RUW332" s="105"/>
      <c r="RUX332" s="105"/>
      <c r="RUY332" s="105"/>
      <c r="RUZ332" s="105"/>
      <c r="RVA332" s="105"/>
      <c r="RVB332" s="105"/>
      <c r="RVC332" s="105"/>
      <c r="RVD332" s="105"/>
      <c r="RVE332" s="105"/>
      <c r="RVF332" s="105"/>
      <c r="RVG332" s="105"/>
      <c r="RVH332" s="105"/>
      <c r="RVI332" s="105"/>
      <c r="RVJ332" s="105"/>
      <c r="RVK332" s="105"/>
      <c r="RVL332" s="105"/>
      <c r="RVM332" s="105"/>
      <c r="RVN332" s="105"/>
      <c r="RVO332" s="105"/>
      <c r="RVP332" s="105"/>
      <c r="RVQ332" s="105"/>
      <c r="RVR332" s="105"/>
      <c r="RVS332" s="105"/>
      <c r="RVT332" s="105"/>
      <c r="RVU332" s="105"/>
      <c r="RVV332" s="105"/>
      <c r="RVW332" s="105"/>
      <c r="RVX332" s="105"/>
      <c r="RVY332" s="105"/>
      <c r="RVZ332" s="105"/>
      <c r="RWA332" s="105"/>
      <c r="RWB332" s="105"/>
      <c r="RWC332" s="105"/>
      <c r="RWD332" s="105"/>
      <c r="RWE332" s="105"/>
      <c r="RWF332" s="105"/>
      <c r="RWG332" s="105"/>
      <c r="RWH332" s="105"/>
      <c r="RWI332" s="105"/>
      <c r="RWJ332" s="105"/>
      <c r="RWK332" s="105"/>
      <c r="RWL332" s="105"/>
      <c r="RWM332" s="105"/>
      <c r="RWN332" s="105"/>
      <c r="RWO332" s="105"/>
      <c r="RWP332" s="105"/>
      <c r="RWQ332" s="105"/>
      <c r="RWR332" s="105"/>
      <c r="RWS332" s="105"/>
      <c r="RWT332" s="105"/>
      <c r="RWU332" s="105"/>
      <c r="RWV332" s="105"/>
      <c r="RWW332" s="105"/>
      <c r="RWX332" s="105"/>
      <c r="RWY332" s="105"/>
      <c r="RWZ332" s="105"/>
      <c r="RXA332" s="105"/>
      <c r="RXB332" s="105"/>
      <c r="RXC332" s="105"/>
      <c r="RXD332" s="105"/>
      <c r="RXE332" s="105"/>
      <c r="RXF332" s="105"/>
      <c r="RXG332" s="105"/>
      <c r="RXH332" s="105"/>
      <c r="RXI332" s="105"/>
      <c r="RXJ332" s="105"/>
      <c r="RXK332" s="105"/>
      <c r="RXL332" s="105"/>
      <c r="RXM332" s="105"/>
      <c r="RXN332" s="105"/>
      <c r="RXO332" s="105"/>
      <c r="RXP332" s="105"/>
      <c r="RXQ332" s="105"/>
      <c r="RXR332" s="105"/>
      <c r="RXS332" s="105"/>
      <c r="RXT332" s="105"/>
      <c r="RXU332" s="105"/>
      <c r="RXV332" s="105"/>
      <c r="RXW332" s="105"/>
      <c r="RXX332" s="105"/>
      <c r="RXY332" s="105"/>
      <c r="RXZ332" s="105"/>
      <c r="RYA332" s="105"/>
      <c r="RYB332" s="105"/>
      <c r="RYC332" s="105"/>
      <c r="RYD332" s="105"/>
      <c r="RYE332" s="105"/>
      <c r="RYF332" s="105"/>
      <c r="RYG332" s="105"/>
      <c r="RYH332" s="105"/>
      <c r="RYI332" s="105"/>
      <c r="RYJ332" s="105"/>
      <c r="RYK332" s="105"/>
      <c r="RYL332" s="105"/>
      <c r="RYM332" s="105"/>
      <c r="RYN332" s="105"/>
      <c r="RYO332" s="105"/>
      <c r="RYP332" s="105"/>
      <c r="RYQ332" s="105"/>
      <c r="RYR332" s="105"/>
      <c r="RYS332" s="105"/>
      <c r="RYT332" s="105"/>
      <c r="RYU332" s="105"/>
      <c r="RYV332" s="105"/>
      <c r="RYW332" s="105"/>
      <c r="RYX332" s="105"/>
      <c r="RYY332" s="105"/>
      <c r="RYZ332" s="105"/>
      <c r="RZA332" s="105"/>
      <c r="RZB332" s="105"/>
      <c r="RZC332" s="105"/>
      <c r="RZD332" s="105"/>
      <c r="RZE332" s="105"/>
      <c r="RZF332" s="105"/>
      <c r="RZG332" s="105"/>
      <c r="RZH332" s="105"/>
      <c r="RZI332" s="105"/>
      <c r="RZJ332" s="105"/>
      <c r="RZK332" s="105"/>
      <c r="RZL332" s="105"/>
      <c r="RZM332" s="105"/>
      <c r="RZN332" s="105"/>
      <c r="RZO332" s="105"/>
      <c r="RZP332" s="105"/>
      <c r="RZQ332" s="105"/>
      <c r="RZR332" s="105"/>
      <c r="RZS332" s="105"/>
      <c r="RZT332" s="105"/>
      <c r="RZU332" s="105"/>
      <c r="RZV332" s="105"/>
      <c r="RZW332" s="105"/>
      <c r="RZX332" s="105"/>
      <c r="RZY332" s="105"/>
      <c r="RZZ332" s="105"/>
      <c r="SAA332" s="105"/>
      <c r="SAB332" s="105"/>
      <c r="SAC332" s="105"/>
      <c r="SAD332" s="105"/>
      <c r="SAE332" s="105"/>
      <c r="SAF332" s="105"/>
      <c r="SAG332" s="105"/>
      <c r="SAH332" s="105"/>
      <c r="SAI332" s="105"/>
      <c r="SAJ332" s="105"/>
      <c r="SAK332" s="105"/>
      <c r="SAL332" s="105"/>
      <c r="SAM332" s="105"/>
      <c r="SAN332" s="105"/>
      <c r="SAO332" s="105"/>
      <c r="SAP332" s="105"/>
      <c r="SAQ332" s="105"/>
      <c r="SAR332" s="105"/>
      <c r="SAS332" s="105"/>
      <c r="SAT332" s="105"/>
      <c r="SAU332" s="105"/>
      <c r="SAV332" s="105"/>
      <c r="SAW332" s="105"/>
      <c r="SAX332" s="105"/>
      <c r="SAY332" s="105"/>
      <c r="SAZ332" s="105"/>
      <c r="SBA332" s="105"/>
      <c r="SBB332" s="105"/>
      <c r="SBC332" s="105"/>
      <c r="SBD332" s="105"/>
      <c r="SBE332" s="105"/>
      <c r="SBF332" s="105"/>
      <c r="SBG332" s="105"/>
      <c r="SBH332" s="105"/>
      <c r="SBI332" s="105"/>
      <c r="SBJ332" s="105"/>
      <c r="SBK332" s="105"/>
      <c r="SBL332" s="105"/>
      <c r="SBM332" s="105"/>
      <c r="SBN332" s="105"/>
      <c r="SBO332" s="105"/>
      <c r="SBP332" s="105"/>
      <c r="SBQ332" s="105"/>
      <c r="SBR332" s="105"/>
      <c r="SBS332" s="105"/>
      <c r="SBT332" s="105"/>
      <c r="SBU332" s="105"/>
      <c r="SBV332" s="105"/>
      <c r="SBW332" s="105"/>
      <c r="SBX332" s="105"/>
      <c r="SBY332" s="105"/>
      <c r="SBZ332" s="105"/>
      <c r="SCA332" s="105"/>
      <c r="SCB332" s="105"/>
      <c r="SCC332" s="105"/>
      <c r="SCD332" s="105"/>
      <c r="SCE332" s="105"/>
      <c r="SCF332" s="105"/>
      <c r="SCG332" s="105"/>
      <c r="SCH332" s="105"/>
      <c r="SCI332" s="105"/>
      <c r="SCJ332" s="105"/>
      <c r="SCK332" s="105"/>
      <c r="SCL332" s="105"/>
      <c r="SCM332" s="105"/>
      <c r="SCN332" s="105"/>
      <c r="SCO332" s="105"/>
      <c r="SCP332" s="105"/>
      <c r="SCQ332" s="105"/>
      <c r="SCR332" s="105"/>
      <c r="SCS332" s="105"/>
      <c r="SCT332" s="105"/>
      <c r="SCU332" s="105"/>
      <c r="SCV332" s="105"/>
      <c r="SCW332" s="105"/>
      <c r="SCX332" s="105"/>
      <c r="SCY332" s="105"/>
      <c r="SCZ332" s="105"/>
      <c r="SDA332" s="105"/>
      <c r="SDB332" s="105"/>
      <c r="SDC332" s="105"/>
      <c r="SDD332" s="105"/>
      <c r="SDE332" s="105"/>
      <c r="SDF332" s="105"/>
      <c r="SDG332" s="105"/>
      <c r="SDH332" s="105"/>
      <c r="SDI332" s="105"/>
      <c r="SDJ332" s="105"/>
      <c r="SDK332" s="105"/>
      <c r="SDL332" s="105"/>
      <c r="SDM332" s="105"/>
      <c r="SDN332" s="105"/>
      <c r="SDO332" s="105"/>
      <c r="SDP332" s="105"/>
      <c r="SDQ332" s="105"/>
      <c r="SDR332" s="105"/>
      <c r="SDS332" s="105"/>
      <c r="SDT332" s="105"/>
      <c r="SDU332" s="105"/>
      <c r="SDV332" s="105"/>
      <c r="SDW332" s="105"/>
      <c r="SDX332" s="105"/>
      <c r="SDY332" s="105"/>
      <c r="SDZ332" s="105"/>
      <c r="SEA332" s="105"/>
      <c r="SEB332" s="105"/>
      <c r="SEC332" s="105"/>
      <c r="SED332" s="105"/>
      <c r="SEE332" s="105"/>
      <c r="SEF332" s="105"/>
      <c r="SEG332" s="105"/>
      <c r="SEH332" s="105"/>
      <c r="SEI332" s="105"/>
      <c r="SEJ332" s="105"/>
      <c r="SEK332" s="105"/>
      <c r="SEL332" s="105"/>
      <c r="SEM332" s="105"/>
      <c r="SEN332" s="105"/>
      <c r="SEO332" s="105"/>
      <c r="SEP332" s="105"/>
      <c r="SEQ332" s="105"/>
      <c r="SER332" s="105"/>
      <c r="SES332" s="105"/>
      <c r="SET332" s="105"/>
      <c r="SEU332" s="105"/>
      <c r="SEV332" s="105"/>
      <c r="SEW332" s="105"/>
      <c r="SEX332" s="105"/>
      <c r="SEY332" s="105"/>
      <c r="SEZ332" s="105"/>
      <c r="SFA332" s="105"/>
      <c r="SFB332" s="105"/>
      <c r="SFC332" s="105"/>
      <c r="SFD332" s="105"/>
      <c r="SFE332" s="105"/>
      <c r="SFF332" s="105"/>
      <c r="SFG332" s="105"/>
      <c r="SFH332" s="105"/>
      <c r="SFI332" s="105"/>
      <c r="SFJ332" s="105"/>
      <c r="SFK332" s="105"/>
      <c r="SFL332" s="105"/>
      <c r="SFM332" s="105"/>
      <c r="SFN332" s="105"/>
      <c r="SFO332" s="105"/>
      <c r="SFP332" s="105"/>
      <c r="SFQ332" s="105"/>
      <c r="SFR332" s="105"/>
      <c r="SFS332" s="105"/>
      <c r="SFT332" s="105"/>
      <c r="SFU332" s="105"/>
      <c r="SFV332" s="105"/>
      <c r="SFW332" s="105"/>
      <c r="SFX332" s="105"/>
      <c r="SFY332" s="105"/>
      <c r="SFZ332" s="105"/>
      <c r="SGA332" s="105"/>
      <c r="SGB332" s="105"/>
      <c r="SGC332" s="105"/>
      <c r="SGD332" s="105"/>
      <c r="SGE332" s="105"/>
      <c r="SGF332" s="105"/>
      <c r="SGG332" s="105"/>
      <c r="SGH332" s="105"/>
      <c r="SGI332" s="105"/>
      <c r="SGJ332" s="105"/>
      <c r="SGK332" s="105"/>
      <c r="SGL332" s="105"/>
      <c r="SGM332" s="105"/>
      <c r="SGN332" s="105"/>
      <c r="SGO332" s="105"/>
      <c r="SGP332" s="105"/>
      <c r="SGQ332" s="105"/>
      <c r="SGR332" s="105"/>
      <c r="SGS332" s="105"/>
      <c r="SGT332" s="105"/>
      <c r="SGU332" s="105"/>
      <c r="SGV332" s="105"/>
      <c r="SGW332" s="105"/>
      <c r="SGX332" s="105"/>
      <c r="SGY332" s="105"/>
      <c r="SGZ332" s="105"/>
      <c r="SHA332" s="105"/>
      <c r="SHB332" s="105"/>
      <c r="SHC332" s="105"/>
      <c r="SHD332" s="105"/>
      <c r="SHE332" s="105"/>
      <c r="SHF332" s="105"/>
      <c r="SHG332" s="105"/>
      <c r="SHH332" s="105"/>
      <c r="SHI332" s="105"/>
      <c r="SHJ332" s="105"/>
      <c r="SHK332" s="105"/>
      <c r="SHL332" s="105"/>
      <c r="SHM332" s="105"/>
      <c r="SHN332" s="105"/>
      <c r="SHO332" s="105"/>
      <c r="SHP332" s="105"/>
      <c r="SHQ332" s="105"/>
      <c r="SHR332" s="105"/>
      <c r="SHS332" s="105"/>
      <c r="SHT332" s="105"/>
      <c r="SHU332" s="105"/>
      <c r="SHV332" s="105"/>
      <c r="SHW332" s="105"/>
      <c r="SHX332" s="105"/>
      <c r="SHY332" s="105"/>
      <c r="SHZ332" s="105"/>
      <c r="SIA332" s="105"/>
      <c r="SIB332" s="105"/>
      <c r="SIC332" s="105"/>
      <c r="SID332" s="105"/>
      <c r="SIE332" s="105"/>
      <c r="SIF332" s="105"/>
      <c r="SIG332" s="105"/>
      <c r="SIH332" s="105"/>
      <c r="SII332" s="105"/>
      <c r="SIJ332" s="105"/>
      <c r="SIK332" s="105"/>
      <c r="SIL332" s="105"/>
      <c r="SIM332" s="105"/>
      <c r="SIN332" s="105"/>
      <c r="SIO332" s="105"/>
      <c r="SIP332" s="105"/>
      <c r="SIQ332" s="105"/>
      <c r="SIR332" s="105"/>
      <c r="SIS332" s="105"/>
      <c r="SIT332" s="105"/>
      <c r="SIU332" s="105"/>
      <c r="SIV332" s="105"/>
      <c r="SIW332" s="105"/>
      <c r="SIX332" s="105"/>
      <c r="SIY332" s="105"/>
      <c r="SIZ332" s="105"/>
      <c r="SJA332" s="105"/>
      <c r="SJB332" s="105"/>
      <c r="SJC332" s="105"/>
      <c r="SJD332" s="105"/>
      <c r="SJE332" s="105"/>
      <c r="SJF332" s="105"/>
      <c r="SJG332" s="105"/>
      <c r="SJH332" s="105"/>
      <c r="SJI332" s="105"/>
      <c r="SJJ332" s="105"/>
      <c r="SJK332" s="105"/>
      <c r="SJL332" s="105"/>
      <c r="SJM332" s="105"/>
      <c r="SJN332" s="105"/>
      <c r="SJO332" s="105"/>
      <c r="SJP332" s="105"/>
      <c r="SJQ332" s="105"/>
      <c r="SJR332" s="105"/>
      <c r="SJS332" s="105"/>
      <c r="SJT332" s="105"/>
      <c r="SJU332" s="105"/>
      <c r="SJV332" s="105"/>
      <c r="SJW332" s="105"/>
      <c r="SJX332" s="105"/>
      <c r="SJY332" s="105"/>
      <c r="SJZ332" s="105"/>
      <c r="SKA332" s="105"/>
      <c r="SKB332" s="105"/>
      <c r="SKC332" s="105"/>
      <c r="SKD332" s="105"/>
      <c r="SKE332" s="105"/>
      <c r="SKF332" s="105"/>
      <c r="SKG332" s="105"/>
      <c r="SKH332" s="105"/>
      <c r="SKI332" s="105"/>
      <c r="SKJ332" s="105"/>
      <c r="SKK332" s="105"/>
      <c r="SKL332" s="105"/>
      <c r="SKM332" s="105"/>
      <c r="SKN332" s="105"/>
      <c r="SKO332" s="105"/>
      <c r="SKP332" s="105"/>
      <c r="SKQ332" s="105"/>
      <c r="SKR332" s="105"/>
      <c r="SKS332" s="105"/>
      <c r="SKT332" s="105"/>
      <c r="SKU332" s="105"/>
      <c r="SKV332" s="105"/>
      <c r="SKW332" s="105"/>
      <c r="SKX332" s="105"/>
      <c r="SKY332" s="105"/>
      <c r="SKZ332" s="105"/>
      <c r="SLA332" s="105"/>
      <c r="SLB332" s="105"/>
      <c r="SLC332" s="105"/>
      <c r="SLD332" s="105"/>
      <c r="SLE332" s="105"/>
      <c r="SLF332" s="105"/>
      <c r="SLG332" s="105"/>
      <c r="SLH332" s="105"/>
      <c r="SLI332" s="105"/>
      <c r="SLJ332" s="105"/>
      <c r="SLK332" s="105"/>
      <c r="SLL332" s="105"/>
      <c r="SLM332" s="105"/>
      <c r="SLN332" s="105"/>
      <c r="SLO332" s="105"/>
      <c r="SLP332" s="105"/>
      <c r="SLQ332" s="105"/>
      <c r="SLR332" s="105"/>
      <c r="SLS332" s="105"/>
      <c r="SLT332" s="105"/>
      <c r="SLU332" s="105"/>
      <c r="SLV332" s="105"/>
      <c r="SLW332" s="105"/>
      <c r="SLX332" s="105"/>
      <c r="SLY332" s="105"/>
      <c r="SLZ332" s="105"/>
      <c r="SMA332" s="105"/>
      <c r="SMB332" s="105"/>
      <c r="SMC332" s="105"/>
      <c r="SMD332" s="105"/>
      <c r="SME332" s="105"/>
      <c r="SMF332" s="105"/>
      <c r="SMG332" s="105"/>
      <c r="SMH332" s="105"/>
      <c r="SMI332" s="105"/>
      <c r="SMJ332" s="105"/>
      <c r="SMK332" s="105"/>
      <c r="SML332" s="105"/>
      <c r="SMM332" s="105"/>
      <c r="SMN332" s="105"/>
      <c r="SMO332" s="105"/>
      <c r="SMP332" s="105"/>
      <c r="SMQ332" s="105"/>
      <c r="SMR332" s="105"/>
      <c r="SMS332" s="105"/>
      <c r="SMT332" s="105"/>
      <c r="SMU332" s="105"/>
      <c r="SMV332" s="105"/>
      <c r="SMW332" s="105"/>
      <c r="SMX332" s="105"/>
      <c r="SMY332" s="105"/>
      <c r="SMZ332" s="105"/>
      <c r="SNA332" s="105"/>
      <c r="SNB332" s="105"/>
      <c r="SNC332" s="105"/>
      <c r="SND332" s="105"/>
      <c r="SNE332" s="105"/>
      <c r="SNF332" s="105"/>
      <c r="SNG332" s="105"/>
      <c r="SNH332" s="105"/>
      <c r="SNI332" s="105"/>
      <c r="SNJ332" s="105"/>
      <c r="SNK332" s="105"/>
      <c r="SNL332" s="105"/>
      <c r="SNM332" s="105"/>
      <c r="SNN332" s="105"/>
      <c r="SNO332" s="105"/>
      <c r="SNP332" s="105"/>
      <c r="SNQ332" s="105"/>
      <c r="SNR332" s="105"/>
      <c r="SNS332" s="105"/>
      <c r="SNT332" s="105"/>
      <c r="SNU332" s="105"/>
      <c r="SNV332" s="105"/>
      <c r="SNW332" s="105"/>
      <c r="SNX332" s="105"/>
      <c r="SNY332" s="105"/>
      <c r="SNZ332" s="105"/>
      <c r="SOA332" s="105"/>
      <c r="SOB332" s="105"/>
      <c r="SOC332" s="105"/>
      <c r="SOD332" s="105"/>
      <c r="SOE332" s="105"/>
      <c r="SOF332" s="105"/>
      <c r="SOG332" s="105"/>
      <c r="SOH332" s="105"/>
      <c r="SOI332" s="105"/>
      <c r="SOJ332" s="105"/>
      <c r="SOK332" s="105"/>
      <c r="SOL332" s="105"/>
      <c r="SOM332" s="105"/>
      <c r="SON332" s="105"/>
      <c r="SOO332" s="105"/>
      <c r="SOP332" s="105"/>
      <c r="SOQ332" s="105"/>
      <c r="SOR332" s="105"/>
      <c r="SOS332" s="105"/>
      <c r="SOT332" s="105"/>
      <c r="SOU332" s="105"/>
      <c r="SOV332" s="105"/>
      <c r="SOW332" s="105"/>
      <c r="SOX332" s="105"/>
      <c r="SOY332" s="105"/>
      <c r="SOZ332" s="105"/>
      <c r="SPA332" s="105"/>
      <c r="SPB332" s="105"/>
      <c r="SPC332" s="105"/>
      <c r="SPD332" s="105"/>
      <c r="SPE332" s="105"/>
      <c r="SPF332" s="105"/>
      <c r="SPG332" s="105"/>
      <c r="SPH332" s="105"/>
      <c r="SPI332" s="105"/>
      <c r="SPJ332" s="105"/>
      <c r="SPK332" s="105"/>
      <c r="SPL332" s="105"/>
      <c r="SPM332" s="105"/>
      <c r="SPN332" s="105"/>
      <c r="SPO332" s="105"/>
      <c r="SPP332" s="105"/>
      <c r="SPQ332" s="105"/>
      <c r="SPR332" s="105"/>
      <c r="SPS332" s="105"/>
      <c r="SPT332" s="105"/>
      <c r="SPU332" s="105"/>
      <c r="SPV332" s="105"/>
      <c r="SPW332" s="105"/>
      <c r="SPX332" s="105"/>
      <c r="SPY332" s="105"/>
      <c r="SPZ332" s="105"/>
      <c r="SQA332" s="105"/>
      <c r="SQB332" s="105"/>
      <c r="SQC332" s="105"/>
      <c r="SQD332" s="105"/>
      <c r="SQE332" s="105"/>
      <c r="SQF332" s="105"/>
      <c r="SQG332" s="105"/>
      <c r="SQH332" s="105"/>
      <c r="SQI332" s="105"/>
      <c r="SQJ332" s="105"/>
      <c r="SQK332" s="105"/>
      <c r="SQL332" s="105"/>
      <c r="SQM332" s="105"/>
      <c r="SQN332" s="105"/>
      <c r="SQO332" s="105"/>
      <c r="SQP332" s="105"/>
      <c r="SQQ332" s="105"/>
      <c r="SQR332" s="105"/>
      <c r="SQS332" s="105"/>
      <c r="SQT332" s="105"/>
      <c r="SQU332" s="105"/>
      <c r="SQV332" s="105"/>
      <c r="SQW332" s="105"/>
      <c r="SQX332" s="105"/>
      <c r="SQY332" s="105"/>
      <c r="SQZ332" s="105"/>
      <c r="SRA332" s="105"/>
      <c r="SRB332" s="105"/>
      <c r="SRC332" s="105"/>
      <c r="SRD332" s="105"/>
      <c r="SRE332" s="105"/>
      <c r="SRF332" s="105"/>
      <c r="SRG332" s="105"/>
      <c r="SRH332" s="105"/>
      <c r="SRI332" s="105"/>
      <c r="SRJ332" s="105"/>
      <c r="SRK332" s="105"/>
      <c r="SRL332" s="105"/>
      <c r="SRM332" s="105"/>
      <c r="SRN332" s="105"/>
      <c r="SRO332" s="105"/>
      <c r="SRP332" s="105"/>
      <c r="SRQ332" s="105"/>
      <c r="SRR332" s="105"/>
      <c r="SRS332" s="105"/>
      <c r="SRT332" s="105"/>
      <c r="SRU332" s="105"/>
      <c r="SRV332" s="105"/>
      <c r="SRW332" s="105"/>
      <c r="SRX332" s="105"/>
      <c r="SRY332" s="105"/>
      <c r="SRZ332" s="105"/>
      <c r="SSA332" s="105"/>
      <c r="SSB332" s="105"/>
      <c r="SSC332" s="105"/>
      <c r="SSD332" s="105"/>
      <c r="SSE332" s="105"/>
      <c r="SSF332" s="105"/>
      <c r="SSG332" s="105"/>
      <c r="SSH332" s="105"/>
      <c r="SSI332" s="105"/>
      <c r="SSJ332" s="105"/>
      <c r="SSK332" s="105"/>
      <c r="SSL332" s="105"/>
      <c r="SSM332" s="105"/>
      <c r="SSN332" s="105"/>
      <c r="SSO332" s="105"/>
      <c r="SSP332" s="105"/>
      <c r="SSQ332" s="105"/>
      <c r="SSR332" s="105"/>
      <c r="SSS332" s="105"/>
      <c r="SST332" s="105"/>
      <c r="SSU332" s="105"/>
      <c r="SSV332" s="105"/>
      <c r="SSW332" s="105"/>
      <c r="SSX332" s="105"/>
      <c r="SSY332" s="105"/>
      <c r="SSZ332" s="105"/>
      <c r="STA332" s="105"/>
      <c r="STB332" s="105"/>
      <c r="STC332" s="105"/>
      <c r="STD332" s="105"/>
      <c r="STE332" s="105"/>
      <c r="STF332" s="105"/>
      <c r="STG332" s="105"/>
      <c r="STH332" s="105"/>
      <c r="STI332" s="105"/>
      <c r="STJ332" s="105"/>
      <c r="STK332" s="105"/>
      <c r="STL332" s="105"/>
      <c r="STM332" s="105"/>
      <c r="STN332" s="105"/>
      <c r="STO332" s="105"/>
      <c r="STP332" s="105"/>
      <c r="STQ332" s="105"/>
      <c r="STR332" s="105"/>
      <c r="STS332" s="105"/>
      <c r="STT332" s="105"/>
      <c r="STU332" s="105"/>
      <c r="STV332" s="105"/>
      <c r="STW332" s="105"/>
      <c r="STX332" s="105"/>
      <c r="STY332" s="105"/>
      <c r="STZ332" s="105"/>
      <c r="SUA332" s="105"/>
      <c r="SUB332" s="105"/>
      <c r="SUC332" s="105"/>
      <c r="SUD332" s="105"/>
      <c r="SUE332" s="105"/>
      <c r="SUF332" s="105"/>
      <c r="SUG332" s="105"/>
      <c r="SUH332" s="105"/>
      <c r="SUI332" s="105"/>
      <c r="SUJ332" s="105"/>
      <c r="SUK332" s="105"/>
      <c r="SUL332" s="105"/>
      <c r="SUM332" s="105"/>
      <c r="SUN332" s="105"/>
      <c r="SUO332" s="105"/>
      <c r="SUP332" s="105"/>
      <c r="SUQ332" s="105"/>
      <c r="SUR332" s="105"/>
      <c r="SUS332" s="105"/>
      <c r="SUT332" s="105"/>
      <c r="SUU332" s="105"/>
      <c r="SUV332" s="105"/>
      <c r="SUW332" s="105"/>
      <c r="SUX332" s="105"/>
      <c r="SUY332" s="105"/>
      <c r="SUZ332" s="105"/>
      <c r="SVA332" s="105"/>
      <c r="SVB332" s="105"/>
      <c r="SVC332" s="105"/>
      <c r="SVD332" s="105"/>
      <c r="SVE332" s="105"/>
      <c r="SVF332" s="105"/>
      <c r="SVG332" s="105"/>
      <c r="SVH332" s="105"/>
      <c r="SVI332" s="105"/>
      <c r="SVJ332" s="105"/>
      <c r="SVK332" s="105"/>
      <c r="SVL332" s="105"/>
      <c r="SVM332" s="105"/>
      <c r="SVN332" s="105"/>
      <c r="SVO332" s="105"/>
      <c r="SVP332" s="105"/>
      <c r="SVQ332" s="105"/>
      <c r="SVR332" s="105"/>
      <c r="SVS332" s="105"/>
      <c r="SVT332" s="105"/>
      <c r="SVU332" s="105"/>
      <c r="SVV332" s="105"/>
      <c r="SVW332" s="105"/>
      <c r="SVX332" s="105"/>
      <c r="SVY332" s="105"/>
      <c r="SVZ332" s="105"/>
      <c r="SWA332" s="105"/>
      <c r="SWB332" s="105"/>
      <c r="SWC332" s="105"/>
      <c r="SWD332" s="105"/>
      <c r="SWE332" s="105"/>
      <c r="SWF332" s="105"/>
      <c r="SWG332" s="105"/>
      <c r="SWH332" s="105"/>
      <c r="SWI332" s="105"/>
      <c r="SWJ332" s="105"/>
      <c r="SWK332" s="105"/>
      <c r="SWL332" s="105"/>
      <c r="SWM332" s="105"/>
      <c r="SWN332" s="105"/>
      <c r="SWO332" s="105"/>
      <c r="SWP332" s="105"/>
      <c r="SWQ332" s="105"/>
      <c r="SWR332" s="105"/>
      <c r="SWS332" s="105"/>
      <c r="SWT332" s="105"/>
      <c r="SWU332" s="105"/>
      <c r="SWV332" s="105"/>
      <c r="SWW332" s="105"/>
      <c r="SWX332" s="105"/>
      <c r="SWY332" s="105"/>
      <c r="SWZ332" s="105"/>
      <c r="SXA332" s="105"/>
      <c r="SXB332" s="105"/>
      <c r="SXC332" s="105"/>
      <c r="SXD332" s="105"/>
      <c r="SXE332" s="105"/>
      <c r="SXF332" s="105"/>
      <c r="SXG332" s="105"/>
      <c r="SXH332" s="105"/>
      <c r="SXI332" s="105"/>
      <c r="SXJ332" s="105"/>
      <c r="SXK332" s="105"/>
      <c r="SXL332" s="105"/>
      <c r="SXM332" s="105"/>
      <c r="SXN332" s="105"/>
      <c r="SXO332" s="105"/>
      <c r="SXP332" s="105"/>
      <c r="SXQ332" s="105"/>
      <c r="SXR332" s="105"/>
      <c r="SXS332" s="105"/>
      <c r="SXT332" s="105"/>
      <c r="SXU332" s="105"/>
      <c r="SXV332" s="105"/>
      <c r="SXW332" s="105"/>
      <c r="SXX332" s="105"/>
      <c r="SXY332" s="105"/>
      <c r="SXZ332" s="105"/>
      <c r="SYA332" s="105"/>
      <c r="SYB332" s="105"/>
      <c r="SYC332" s="105"/>
      <c r="SYD332" s="105"/>
      <c r="SYE332" s="105"/>
      <c r="SYF332" s="105"/>
      <c r="SYG332" s="105"/>
      <c r="SYH332" s="105"/>
      <c r="SYI332" s="105"/>
      <c r="SYJ332" s="105"/>
      <c r="SYK332" s="105"/>
      <c r="SYL332" s="105"/>
      <c r="SYM332" s="105"/>
      <c r="SYN332" s="105"/>
      <c r="SYO332" s="105"/>
      <c r="SYP332" s="105"/>
      <c r="SYQ332" s="105"/>
      <c r="SYR332" s="105"/>
      <c r="SYS332" s="105"/>
      <c r="SYT332" s="105"/>
      <c r="SYU332" s="105"/>
      <c r="SYV332" s="105"/>
      <c r="SYW332" s="105"/>
      <c r="SYX332" s="105"/>
      <c r="SYY332" s="105"/>
      <c r="SYZ332" s="105"/>
      <c r="SZA332" s="105"/>
      <c r="SZB332" s="105"/>
      <c r="SZC332" s="105"/>
      <c r="SZD332" s="105"/>
      <c r="SZE332" s="105"/>
      <c r="SZF332" s="105"/>
      <c r="SZG332" s="105"/>
      <c r="SZH332" s="105"/>
      <c r="SZI332" s="105"/>
      <c r="SZJ332" s="105"/>
      <c r="SZK332" s="105"/>
      <c r="SZL332" s="105"/>
      <c r="SZM332" s="105"/>
      <c r="SZN332" s="105"/>
      <c r="SZO332" s="105"/>
      <c r="SZP332" s="105"/>
      <c r="SZQ332" s="105"/>
      <c r="SZR332" s="105"/>
      <c r="SZS332" s="105"/>
      <c r="SZT332" s="105"/>
      <c r="SZU332" s="105"/>
      <c r="SZV332" s="105"/>
      <c r="SZW332" s="105"/>
      <c r="SZX332" s="105"/>
      <c r="SZY332" s="105"/>
      <c r="SZZ332" s="105"/>
      <c r="TAA332" s="105"/>
      <c r="TAB332" s="105"/>
      <c r="TAC332" s="105"/>
      <c r="TAD332" s="105"/>
      <c r="TAE332" s="105"/>
      <c r="TAF332" s="105"/>
      <c r="TAG332" s="105"/>
      <c r="TAH332" s="105"/>
      <c r="TAI332" s="105"/>
      <c r="TAJ332" s="105"/>
      <c r="TAK332" s="105"/>
      <c r="TAL332" s="105"/>
      <c r="TAM332" s="105"/>
      <c r="TAN332" s="105"/>
      <c r="TAO332" s="105"/>
      <c r="TAP332" s="105"/>
      <c r="TAQ332" s="105"/>
      <c r="TAR332" s="105"/>
      <c r="TAS332" s="105"/>
      <c r="TAT332" s="105"/>
      <c r="TAU332" s="105"/>
      <c r="TAV332" s="105"/>
      <c r="TAW332" s="105"/>
      <c r="TAX332" s="105"/>
      <c r="TAY332" s="105"/>
      <c r="TAZ332" s="105"/>
      <c r="TBA332" s="105"/>
      <c r="TBB332" s="105"/>
      <c r="TBC332" s="105"/>
      <c r="TBD332" s="105"/>
      <c r="TBE332" s="105"/>
      <c r="TBF332" s="105"/>
      <c r="TBG332" s="105"/>
      <c r="TBH332" s="105"/>
      <c r="TBI332" s="105"/>
      <c r="TBJ332" s="105"/>
      <c r="TBK332" s="105"/>
      <c r="TBL332" s="105"/>
      <c r="TBM332" s="105"/>
      <c r="TBN332" s="105"/>
      <c r="TBO332" s="105"/>
      <c r="TBP332" s="105"/>
      <c r="TBQ332" s="105"/>
      <c r="TBR332" s="105"/>
      <c r="TBS332" s="105"/>
      <c r="TBT332" s="105"/>
      <c r="TBU332" s="105"/>
      <c r="TBV332" s="105"/>
      <c r="TBW332" s="105"/>
      <c r="TBX332" s="105"/>
      <c r="TBY332" s="105"/>
      <c r="TBZ332" s="105"/>
      <c r="TCA332" s="105"/>
      <c r="TCB332" s="105"/>
      <c r="TCC332" s="105"/>
      <c r="TCD332" s="105"/>
      <c r="TCE332" s="105"/>
      <c r="TCF332" s="105"/>
      <c r="TCG332" s="105"/>
      <c r="TCH332" s="105"/>
      <c r="TCI332" s="105"/>
      <c r="TCJ332" s="105"/>
      <c r="TCK332" s="105"/>
      <c r="TCL332" s="105"/>
      <c r="TCM332" s="105"/>
      <c r="TCN332" s="105"/>
      <c r="TCO332" s="105"/>
      <c r="TCP332" s="105"/>
      <c r="TCQ332" s="105"/>
      <c r="TCR332" s="105"/>
      <c r="TCS332" s="105"/>
      <c r="TCT332" s="105"/>
      <c r="TCU332" s="105"/>
      <c r="TCV332" s="105"/>
      <c r="TCW332" s="105"/>
      <c r="TCX332" s="105"/>
      <c r="TCY332" s="105"/>
      <c r="TCZ332" s="105"/>
      <c r="TDA332" s="105"/>
      <c r="TDB332" s="105"/>
      <c r="TDC332" s="105"/>
      <c r="TDD332" s="105"/>
      <c r="TDE332" s="105"/>
      <c r="TDF332" s="105"/>
      <c r="TDG332" s="105"/>
      <c r="TDH332" s="105"/>
      <c r="TDI332" s="105"/>
      <c r="TDJ332" s="105"/>
      <c r="TDK332" s="105"/>
      <c r="TDL332" s="105"/>
      <c r="TDM332" s="105"/>
      <c r="TDN332" s="105"/>
      <c r="TDO332" s="105"/>
      <c r="TDP332" s="105"/>
      <c r="TDQ332" s="105"/>
      <c r="TDR332" s="105"/>
      <c r="TDS332" s="105"/>
      <c r="TDT332" s="105"/>
      <c r="TDU332" s="105"/>
      <c r="TDV332" s="105"/>
      <c r="TDW332" s="105"/>
      <c r="TDX332" s="105"/>
      <c r="TDY332" s="105"/>
      <c r="TDZ332" s="105"/>
      <c r="TEA332" s="105"/>
      <c r="TEB332" s="105"/>
      <c r="TEC332" s="105"/>
      <c r="TED332" s="105"/>
      <c r="TEE332" s="105"/>
      <c r="TEF332" s="105"/>
      <c r="TEG332" s="105"/>
      <c r="TEH332" s="105"/>
      <c r="TEI332" s="105"/>
      <c r="TEJ332" s="105"/>
      <c r="TEK332" s="105"/>
      <c r="TEL332" s="105"/>
      <c r="TEM332" s="105"/>
      <c r="TEN332" s="105"/>
      <c r="TEO332" s="105"/>
      <c r="TEP332" s="105"/>
      <c r="TEQ332" s="105"/>
      <c r="TER332" s="105"/>
      <c r="TES332" s="105"/>
      <c r="TET332" s="105"/>
      <c r="TEU332" s="105"/>
      <c r="TEV332" s="105"/>
      <c r="TEW332" s="105"/>
      <c r="TEX332" s="105"/>
      <c r="TEY332" s="105"/>
      <c r="TEZ332" s="105"/>
      <c r="TFA332" s="105"/>
      <c r="TFB332" s="105"/>
      <c r="TFC332" s="105"/>
      <c r="TFD332" s="105"/>
      <c r="TFE332" s="105"/>
      <c r="TFF332" s="105"/>
      <c r="TFG332" s="105"/>
      <c r="TFH332" s="105"/>
      <c r="TFI332" s="105"/>
      <c r="TFJ332" s="105"/>
      <c r="TFK332" s="105"/>
      <c r="TFL332" s="105"/>
      <c r="TFM332" s="105"/>
      <c r="TFN332" s="105"/>
      <c r="TFO332" s="105"/>
      <c r="TFP332" s="105"/>
      <c r="TFQ332" s="105"/>
      <c r="TFR332" s="105"/>
      <c r="TFS332" s="105"/>
      <c r="TFT332" s="105"/>
      <c r="TFU332" s="105"/>
      <c r="TFV332" s="105"/>
      <c r="TFW332" s="105"/>
      <c r="TFX332" s="105"/>
      <c r="TFY332" s="105"/>
      <c r="TFZ332" s="105"/>
      <c r="TGA332" s="105"/>
      <c r="TGB332" s="105"/>
      <c r="TGC332" s="105"/>
      <c r="TGD332" s="105"/>
      <c r="TGE332" s="105"/>
      <c r="TGF332" s="105"/>
      <c r="TGG332" s="105"/>
      <c r="TGH332" s="105"/>
      <c r="TGI332" s="105"/>
      <c r="TGJ332" s="105"/>
      <c r="TGK332" s="105"/>
      <c r="TGL332" s="105"/>
      <c r="TGM332" s="105"/>
      <c r="TGN332" s="105"/>
      <c r="TGO332" s="105"/>
      <c r="TGP332" s="105"/>
      <c r="TGQ332" s="105"/>
      <c r="TGR332" s="105"/>
      <c r="TGS332" s="105"/>
      <c r="TGT332" s="105"/>
      <c r="TGU332" s="105"/>
      <c r="TGV332" s="105"/>
      <c r="TGW332" s="105"/>
      <c r="TGX332" s="105"/>
      <c r="TGY332" s="105"/>
      <c r="TGZ332" s="105"/>
      <c r="THA332" s="105"/>
      <c r="THB332" s="105"/>
      <c r="THC332" s="105"/>
      <c r="THD332" s="105"/>
      <c r="THE332" s="105"/>
      <c r="THF332" s="105"/>
      <c r="THG332" s="105"/>
      <c r="THH332" s="105"/>
      <c r="THI332" s="105"/>
      <c r="THJ332" s="105"/>
      <c r="THK332" s="105"/>
      <c r="THL332" s="105"/>
      <c r="THM332" s="105"/>
      <c r="THN332" s="105"/>
      <c r="THO332" s="105"/>
      <c r="THP332" s="105"/>
      <c r="THQ332" s="105"/>
      <c r="THR332" s="105"/>
      <c r="THS332" s="105"/>
      <c r="THT332" s="105"/>
      <c r="THU332" s="105"/>
      <c r="THV332" s="105"/>
      <c r="THW332" s="105"/>
      <c r="THX332" s="105"/>
      <c r="THY332" s="105"/>
      <c r="THZ332" s="105"/>
      <c r="TIA332" s="105"/>
      <c r="TIB332" s="105"/>
      <c r="TIC332" s="105"/>
      <c r="TID332" s="105"/>
      <c r="TIE332" s="105"/>
      <c r="TIF332" s="105"/>
      <c r="TIG332" s="105"/>
      <c r="TIH332" s="105"/>
      <c r="TII332" s="105"/>
      <c r="TIJ332" s="105"/>
      <c r="TIK332" s="105"/>
      <c r="TIL332" s="105"/>
      <c r="TIM332" s="105"/>
      <c r="TIN332" s="105"/>
      <c r="TIO332" s="105"/>
      <c r="TIP332" s="105"/>
      <c r="TIQ332" s="105"/>
      <c r="TIR332" s="105"/>
      <c r="TIS332" s="105"/>
      <c r="TIT332" s="105"/>
      <c r="TIU332" s="105"/>
      <c r="TIV332" s="105"/>
      <c r="TIW332" s="105"/>
      <c r="TIX332" s="105"/>
      <c r="TIY332" s="105"/>
      <c r="TIZ332" s="105"/>
      <c r="TJA332" s="105"/>
      <c r="TJB332" s="105"/>
      <c r="TJC332" s="105"/>
      <c r="TJD332" s="105"/>
      <c r="TJE332" s="105"/>
      <c r="TJF332" s="105"/>
      <c r="TJG332" s="105"/>
      <c r="TJH332" s="105"/>
      <c r="TJI332" s="105"/>
      <c r="TJJ332" s="105"/>
      <c r="TJK332" s="105"/>
      <c r="TJL332" s="105"/>
      <c r="TJM332" s="105"/>
      <c r="TJN332" s="105"/>
      <c r="TJO332" s="105"/>
      <c r="TJP332" s="105"/>
      <c r="TJQ332" s="105"/>
      <c r="TJR332" s="105"/>
      <c r="TJS332" s="105"/>
      <c r="TJT332" s="105"/>
      <c r="TJU332" s="105"/>
      <c r="TJV332" s="105"/>
      <c r="TJW332" s="105"/>
      <c r="TJX332" s="105"/>
      <c r="TJY332" s="105"/>
      <c r="TJZ332" s="105"/>
      <c r="TKA332" s="105"/>
      <c r="TKB332" s="105"/>
      <c r="TKC332" s="105"/>
      <c r="TKD332" s="105"/>
      <c r="TKE332" s="105"/>
      <c r="TKF332" s="105"/>
      <c r="TKG332" s="105"/>
      <c r="TKH332" s="105"/>
      <c r="TKI332" s="105"/>
      <c r="TKJ332" s="105"/>
      <c r="TKK332" s="105"/>
      <c r="TKL332" s="105"/>
      <c r="TKM332" s="105"/>
      <c r="TKN332" s="105"/>
      <c r="TKO332" s="105"/>
      <c r="TKP332" s="105"/>
      <c r="TKQ332" s="105"/>
      <c r="TKR332" s="105"/>
      <c r="TKS332" s="105"/>
      <c r="TKT332" s="105"/>
      <c r="TKU332" s="105"/>
      <c r="TKV332" s="105"/>
      <c r="TKW332" s="105"/>
      <c r="TKX332" s="105"/>
      <c r="TKY332" s="105"/>
      <c r="TKZ332" s="105"/>
      <c r="TLA332" s="105"/>
      <c r="TLB332" s="105"/>
      <c r="TLC332" s="105"/>
      <c r="TLD332" s="105"/>
      <c r="TLE332" s="105"/>
      <c r="TLF332" s="105"/>
      <c r="TLG332" s="105"/>
      <c r="TLH332" s="105"/>
      <c r="TLI332" s="105"/>
      <c r="TLJ332" s="105"/>
      <c r="TLK332" s="105"/>
      <c r="TLL332" s="105"/>
      <c r="TLM332" s="105"/>
      <c r="TLN332" s="105"/>
      <c r="TLO332" s="105"/>
      <c r="TLP332" s="105"/>
      <c r="TLQ332" s="105"/>
      <c r="TLR332" s="105"/>
      <c r="TLS332" s="105"/>
      <c r="TLT332" s="105"/>
      <c r="TLU332" s="105"/>
      <c r="TLV332" s="105"/>
      <c r="TLW332" s="105"/>
      <c r="TLX332" s="105"/>
      <c r="TLY332" s="105"/>
      <c r="TLZ332" s="105"/>
      <c r="TMA332" s="105"/>
      <c r="TMB332" s="105"/>
      <c r="TMC332" s="105"/>
      <c r="TMD332" s="105"/>
      <c r="TME332" s="105"/>
      <c r="TMF332" s="105"/>
      <c r="TMG332" s="105"/>
      <c r="TMH332" s="105"/>
      <c r="TMI332" s="105"/>
      <c r="TMJ332" s="105"/>
      <c r="TMK332" s="105"/>
      <c r="TML332" s="105"/>
      <c r="TMM332" s="105"/>
      <c r="TMN332" s="105"/>
      <c r="TMO332" s="105"/>
      <c r="TMP332" s="105"/>
      <c r="TMQ332" s="105"/>
      <c r="TMR332" s="105"/>
      <c r="TMS332" s="105"/>
      <c r="TMT332" s="105"/>
      <c r="TMU332" s="105"/>
      <c r="TMV332" s="105"/>
      <c r="TMW332" s="105"/>
      <c r="TMX332" s="105"/>
      <c r="TMY332" s="105"/>
      <c r="TMZ332" s="105"/>
      <c r="TNA332" s="105"/>
      <c r="TNB332" s="105"/>
      <c r="TNC332" s="105"/>
      <c r="TND332" s="105"/>
      <c r="TNE332" s="105"/>
      <c r="TNF332" s="105"/>
      <c r="TNG332" s="105"/>
      <c r="TNH332" s="105"/>
      <c r="TNI332" s="105"/>
      <c r="TNJ332" s="105"/>
      <c r="TNK332" s="105"/>
      <c r="TNL332" s="105"/>
      <c r="TNM332" s="105"/>
      <c r="TNN332" s="105"/>
      <c r="TNO332" s="105"/>
      <c r="TNP332" s="105"/>
      <c r="TNQ332" s="105"/>
      <c r="TNR332" s="105"/>
      <c r="TNS332" s="105"/>
      <c r="TNT332" s="105"/>
      <c r="TNU332" s="105"/>
      <c r="TNV332" s="105"/>
      <c r="TNW332" s="105"/>
      <c r="TNX332" s="105"/>
      <c r="TNY332" s="105"/>
      <c r="TNZ332" s="105"/>
      <c r="TOA332" s="105"/>
      <c r="TOB332" s="105"/>
      <c r="TOC332" s="105"/>
      <c r="TOD332" s="105"/>
      <c r="TOE332" s="105"/>
      <c r="TOF332" s="105"/>
      <c r="TOG332" s="105"/>
      <c r="TOH332" s="105"/>
      <c r="TOI332" s="105"/>
      <c r="TOJ332" s="105"/>
      <c r="TOK332" s="105"/>
      <c r="TOL332" s="105"/>
      <c r="TOM332" s="105"/>
      <c r="TON332" s="105"/>
      <c r="TOO332" s="105"/>
      <c r="TOP332" s="105"/>
      <c r="TOQ332" s="105"/>
      <c r="TOR332" s="105"/>
      <c r="TOS332" s="105"/>
      <c r="TOT332" s="105"/>
      <c r="TOU332" s="105"/>
      <c r="TOV332" s="105"/>
      <c r="TOW332" s="105"/>
      <c r="TOX332" s="105"/>
      <c r="TOY332" s="105"/>
      <c r="TOZ332" s="105"/>
      <c r="TPA332" s="105"/>
      <c r="TPB332" s="105"/>
      <c r="TPC332" s="105"/>
      <c r="TPD332" s="105"/>
      <c r="TPE332" s="105"/>
      <c r="TPF332" s="105"/>
      <c r="TPG332" s="105"/>
      <c r="TPH332" s="105"/>
      <c r="TPI332" s="105"/>
      <c r="TPJ332" s="105"/>
      <c r="TPK332" s="105"/>
      <c r="TPL332" s="105"/>
      <c r="TPM332" s="105"/>
      <c r="TPN332" s="105"/>
      <c r="TPO332" s="105"/>
      <c r="TPP332" s="105"/>
      <c r="TPQ332" s="105"/>
      <c r="TPR332" s="105"/>
      <c r="TPS332" s="105"/>
      <c r="TPT332" s="105"/>
      <c r="TPU332" s="105"/>
      <c r="TPV332" s="105"/>
      <c r="TPW332" s="105"/>
      <c r="TPX332" s="105"/>
      <c r="TPY332" s="105"/>
      <c r="TPZ332" s="105"/>
      <c r="TQA332" s="105"/>
      <c r="TQB332" s="105"/>
      <c r="TQC332" s="105"/>
      <c r="TQD332" s="105"/>
      <c r="TQE332" s="105"/>
      <c r="TQF332" s="105"/>
      <c r="TQG332" s="105"/>
      <c r="TQH332" s="105"/>
      <c r="TQI332" s="105"/>
      <c r="TQJ332" s="105"/>
      <c r="TQK332" s="105"/>
      <c r="TQL332" s="105"/>
      <c r="TQM332" s="105"/>
      <c r="TQN332" s="105"/>
      <c r="TQO332" s="105"/>
      <c r="TQP332" s="105"/>
      <c r="TQQ332" s="105"/>
      <c r="TQR332" s="105"/>
      <c r="TQS332" s="105"/>
      <c r="TQT332" s="105"/>
      <c r="TQU332" s="105"/>
      <c r="TQV332" s="105"/>
      <c r="TQW332" s="105"/>
      <c r="TQX332" s="105"/>
      <c r="TQY332" s="105"/>
      <c r="TQZ332" s="105"/>
      <c r="TRA332" s="105"/>
      <c r="TRB332" s="105"/>
      <c r="TRC332" s="105"/>
      <c r="TRD332" s="105"/>
      <c r="TRE332" s="105"/>
      <c r="TRF332" s="105"/>
      <c r="TRG332" s="105"/>
      <c r="TRH332" s="105"/>
      <c r="TRI332" s="105"/>
      <c r="TRJ332" s="105"/>
      <c r="TRK332" s="105"/>
      <c r="TRL332" s="105"/>
      <c r="TRM332" s="105"/>
      <c r="TRN332" s="105"/>
      <c r="TRO332" s="105"/>
      <c r="TRP332" s="105"/>
      <c r="TRQ332" s="105"/>
      <c r="TRR332" s="105"/>
      <c r="TRS332" s="105"/>
      <c r="TRT332" s="105"/>
      <c r="TRU332" s="105"/>
      <c r="TRV332" s="105"/>
      <c r="TRW332" s="105"/>
      <c r="TRX332" s="105"/>
      <c r="TRY332" s="105"/>
      <c r="TRZ332" s="105"/>
      <c r="TSA332" s="105"/>
      <c r="TSB332" s="105"/>
      <c r="TSC332" s="105"/>
      <c r="TSD332" s="105"/>
      <c r="TSE332" s="105"/>
      <c r="TSF332" s="105"/>
      <c r="TSG332" s="105"/>
      <c r="TSH332" s="105"/>
      <c r="TSI332" s="105"/>
      <c r="TSJ332" s="105"/>
      <c r="TSK332" s="105"/>
      <c r="TSL332" s="105"/>
      <c r="TSM332" s="105"/>
      <c r="TSN332" s="105"/>
      <c r="TSO332" s="105"/>
      <c r="TSP332" s="105"/>
      <c r="TSQ332" s="105"/>
      <c r="TSR332" s="105"/>
      <c r="TSS332" s="105"/>
      <c r="TST332" s="105"/>
      <c r="TSU332" s="105"/>
      <c r="TSV332" s="105"/>
      <c r="TSW332" s="105"/>
      <c r="TSX332" s="105"/>
      <c r="TSY332" s="105"/>
      <c r="TSZ332" s="105"/>
      <c r="TTA332" s="105"/>
      <c r="TTB332" s="105"/>
      <c r="TTC332" s="105"/>
      <c r="TTD332" s="105"/>
      <c r="TTE332" s="105"/>
      <c r="TTF332" s="105"/>
      <c r="TTG332" s="105"/>
      <c r="TTH332" s="105"/>
      <c r="TTI332" s="105"/>
      <c r="TTJ332" s="105"/>
      <c r="TTK332" s="105"/>
      <c r="TTL332" s="105"/>
      <c r="TTM332" s="105"/>
      <c r="TTN332" s="105"/>
      <c r="TTO332" s="105"/>
      <c r="TTP332" s="105"/>
      <c r="TTQ332" s="105"/>
      <c r="TTR332" s="105"/>
      <c r="TTS332" s="105"/>
      <c r="TTT332" s="105"/>
      <c r="TTU332" s="105"/>
      <c r="TTV332" s="105"/>
      <c r="TTW332" s="105"/>
      <c r="TTX332" s="105"/>
      <c r="TTY332" s="105"/>
      <c r="TTZ332" s="105"/>
      <c r="TUA332" s="105"/>
      <c r="TUB332" s="105"/>
      <c r="TUC332" s="105"/>
      <c r="TUD332" s="105"/>
      <c r="TUE332" s="105"/>
      <c r="TUF332" s="105"/>
      <c r="TUG332" s="105"/>
      <c r="TUH332" s="105"/>
      <c r="TUI332" s="105"/>
      <c r="TUJ332" s="105"/>
      <c r="TUK332" s="105"/>
      <c r="TUL332" s="105"/>
      <c r="TUM332" s="105"/>
      <c r="TUN332" s="105"/>
      <c r="TUO332" s="105"/>
      <c r="TUP332" s="105"/>
      <c r="TUQ332" s="105"/>
      <c r="TUR332" s="105"/>
      <c r="TUS332" s="105"/>
      <c r="TUT332" s="105"/>
      <c r="TUU332" s="105"/>
      <c r="TUV332" s="105"/>
      <c r="TUW332" s="105"/>
      <c r="TUX332" s="105"/>
      <c r="TUY332" s="105"/>
      <c r="TUZ332" s="105"/>
      <c r="TVA332" s="105"/>
      <c r="TVB332" s="105"/>
      <c r="TVC332" s="105"/>
      <c r="TVD332" s="105"/>
      <c r="TVE332" s="105"/>
      <c r="TVF332" s="105"/>
      <c r="TVG332" s="105"/>
      <c r="TVH332" s="105"/>
      <c r="TVI332" s="105"/>
      <c r="TVJ332" s="105"/>
      <c r="TVK332" s="105"/>
      <c r="TVL332" s="105"/>
      <c r="TVM332" s="105"/>
      <c r="TVN332" s="105"/>
      <c r="TVO332" s="105"/>
      <c r="TVP332" s="105"/>
      <c r="TVQ332" s="105"/>
      <c r="TVR332" s="105"/>
      <c r="TVS332" s="105"/>
      <c r="TVT332" s="105"/>
      <c r="TVU332" s="105"/>
      <c r="TVV332" s="105"/>
      <c r="TVW332" s="105"/>
      <c r="TVX332" s="105"/>
      <c r="TVY332" s="105"/>
      <c r="TVZ332" s="105"/>
      <c r="TWA332" s="105"/>
      <c r="TWB332" s="105"/>
      <c r="TWC332" s="105"/>
      <c r="TWD332" s="105"/>
      <c r="TWE332" s="105"/>
      <c r="TWF332" s="105"/>
      <c r="TWG332" s="105"/>
      <c r="TWH332" s="105"/>
      <c r="TWI332" s="105"/>
      <c r="TWJ332" s="105"/>
      <c r="TWK332" s="105"/>
      <c r="TWL332" s="105"/>
      <c r="TWM332" s="105"/>
      <c r="TWN332" s="105"/>
      <c r="TWO332" s="105"/>
      <c r="TWP332" s="105"/>
      <c r="TWQ332" s="105"/>
      <c r="TWR332" s="105"/>
      <c r="TWS332" s="105"/>
      <c r="TWT332" s="105"/>
      <c r="TWU332" s="105"/>
      <c r="TWV332" s="105"/>
      <c r="TWW332" s="105"/>
      <c r="TWX332" s="105"/>
      <c r="TWY332" s="105"/>
      <c r="TWZ332" s="105"/>
      <c r="TXA332" s="105"/>
      <c r="TXB332" s="105"/>
      <c r="TXC332" s="105"/>
      <c r="TXD332" s="105"/>
      <c r="TXE332" s="105"/>
      <c r="TXF332" s="105"/>
      <c r="TXG332" s="105"/>
      <c r="TXH332" s="105"/>
      <c r="TXI332" s="105"/>
      <c r="TXJ332" s="105"/>
      <c r="TXK332" s="105"/>
      <c r="TXL332" s="105"/>
      <c r="TXM332" s="105"/>
      <c r="TXN332" s="105"/>
      <c r="TXO332" s="105"/>
      <c r="TXP332" s="105"/>
      <c r="TXQ332" s="105"/>
      <c r="TXR332" s="105"/>
      <c r="TXS332" s="105"/>
      <c r="TXT332" s="105"/>
      <c r="TXU332" s="105"/>
      <c r="TXV332" s="105"/>
      <c r="TXW332" s="105"/>
      <c r="TXX332" s="105"/>
      <c r="TXY332" s="105"/>
      <c r="TXZ332" s="105"/>
      <c r="TYA332" s="105"/>
      <c r="TYB332" s="105"/>
      <c r="TYC332" s="105"/>
      <c r="TYD332" s="105"/>
      <c r="TYE332" s="105"/>
      <c r="TYF332" s="105"/>
      <c r="TYG332" s="105"/>
      <c r="TYH332" s="105"/>
      <c r="TYI332" s="105"/>
      <c r="TYJ332" s="105"/>
      <c r="TYK332" s="105"/>
      <c r="TYL332" s="105"/>
      <c r="TYM332" s="105"/>
      <c r="TYN332" s="105"/>
      <c r="TYO332" s="105"/>
      <c r="TYP332" s="105"/>
      <c r="TYQ332" s="105"/>
      <c r="TYR332" s="105"/>
      <c r="TYS332" s="105"/>
      <c r="TYT332" s="105"/>
      <c r="TYU332" s="105"/>
      <c r="TYV332" s="105"/>
      <c r="TYW332" s="105"/>
      <c r="TYX332" s="105"/>
      <c r="TYY332" s="105"/>
      <c r="TYZ332" s="105"/>
      <c r="TZA332" s="105"/>
      <c r="TZB332" s="105"/>
      <c r="TZC332" s="105"/>
      <c r="TZD332" s="105"/>
      <c r="TZE332" s="105"/>
      <c r="TZF332" s="105"/>
      <c r="TZG332" s="105"/>
      <c r="TZH332" s="105"/>
      <c r="TZI332" s="105"/>
      <c r="TZJ332" s="105"/>
      <c r="TZK332" s="105"/>
      <c r="TZL332" s="105"/>
      <c r="TZM332" s="105"/>
      <c r="TZN332" s="105"/>
      <c r="TZO332" s="105"/>
      <c r="TZP332" s="105"/>
      <c r="TZQ332" s="105"/>
      <c r="TZR332" s="105"/>
      <c r="TZS332" s="105"/>
      <c r="TZT332" s="105"/>
      <c r="TZU332" s="105"/>
      <c r="TZV332" s="105"/>
      <c r="TZW332" s="105"/>
      <c r="TZX332" s="105"/>
      <c r="TZY332" s="105"/>
      <c r="TZZ332" s="105"/>
      <c r="UAA332" s="105"/>
      <c r="UAB332" s="105"/>
      <c r="UAC332" s="105"/>
      <c r="UAD332" s="105"/>
      <c r="UAE332" s="105"/>
      <c r="UAF332" s="105"/>
      <c r="UAG332" s="105"/>
      <c r="UAH332" s="105"/>
      <c r="UAI332" s="105"/>
      <c r="UAJ332" s="105"/>
      <c r="UAK332" s="105"/>
      <c r="UAL332" s="105"/>
      <c r="UAM332" s="105"/>
      <c r="UAN332" s="105"/>
      <c r="UAO332" s="105"/>
      <c r="UAP332" s="105"/>
      <c r="UAQ332" s="105"/>
      <c r="UAR332" s="105"/>
      <c r="UAS332" s="105"/>
      <c r="UAT332" s="105"/>
      <c r="UAU332" s="105"/>
      <c r="UAV332" s="105"/>
      <c r="UAW332" s="105"/>
      <c r="UAX332" s="105"/>
      <c r="UAY332" s="105"/>
      <c r="UAZ332" s="105"/>
      <c r="UBA332" s="105"/>
      <c r="UBB332" s="105"/>
      <c r="UBC332" s="105"/>
      <c r="UBD332" s="105"/>
      <c r="UBE332" s="105"/>
      <c r="UBF332" s="105"/>
      <c r="UBG332" s="105"/>
      <c r="UBH332" s="105"/>
      <c r="UBI332" s="105"/>
      <c r="UBJ332" s="105"/>
      <c r="UBK332" s="105"/>
      <c r="UBL332" s="105"/>
      <c r="UBM332" s="105"/>
      <c r="UBN332" s="105"/>
      <c r="UBO332" s="105"/>
      <c r="UBP332" s="105"/>
      <c r="UBQ332" s="105"/>
      <c r="UBR332" s="105"/>
      <c r="UBS332" s="105"/>
      <c r="UBT332" s="105"/>
      <c r="UBU332" s="105"/>
      <c r="UBV332" s="105"/>
      <c r="UBW332" s="105"/>
      <c r="UBX332" s="105"/>
      <c r="UBY332" s="105"/>
      <c r="UBZ332" s="105"/>
      <c r="UCA332" s="105"/>
      <c r="UCB332" s="105"/>
      <c r="UCC332" s="105"/>
      <c r="UCD332" s="105"/>
      <c r="UCE332" s="105"/>
      <c r="UCF332" s="105"/>
      <c r="UCG332" s="105"/>
      <c r="UCH332" s="105"/>
      <c r="UCI332" s="105"/>
      <c r="UCJ332" s="105"/>
      <c r="UCK332" s="105"/>
      <c r="UCL332" s="105"/>
      <c r="UCM332" s="105"/>
      <c r="UCN332" s="105"/>
      <c r="UCO332" s="105"/>
      <c r="UCP332" s="105"/>
      <c r="UCQ332" s="105"/>
      <c r="UCR332" s="105"/>
      <c r="UCS332" s="105"/>
      <c r="UCT332" s="105"/>
      <c r="UCU332" s="105"/>
      <c r="UCV332" s="105"/>
      <c r="UCW332" s="105"/>
      <c r="UCX332" s="105"/>
      <c r="UCY332" s="105"/>
      <c r="UCZ332" s="105"/>
      <c r="UDA332" s="105"/>
      <c r="UDB332" s="105"/>
      <c r="UDC332" s="105"/>
      <c r="UDD332" s="105"/>
      <c r="UDE332" s="105"/>
      <c r="UDF332" s="105"/>
      <c r="UDG332" s="105"/>
      <c r="UDH332" s="105"/>
      <c r="UDI332" s="105"/>
      <c r="UDJ332" s="105"/>
      <c r="UDK332" s="105"/>
      <c r="UDL332" s="105"/>
      <c r="UDM332" s="105"/>
      <c r="UDN332" s="105"/>
      <c r="UDO332" s="105"/>
      <c r="UDP332" s="105"/>
      <c r="UDQ332" s="105"/>
      <c r="UDR332" s="105"/>
      <c r="UDS332" s="105"/>
      <c r="UDT332" s="105"/>
      <c r="UDU332" s="105"/>
      <c r="UDV332" s="105"/>
      <c r="UDW332" s="105"/>
      <c r="UDX332" s="105"/>
      <c r="UDY332" s="105"/>
      <c r="UDZ332" s="105"/>
      <c r="UEA332" s="105"/>
      <c r="UEB332" s="105"/>
      <c r="UEC332" s="105"/>
      <c r="UED332" s="105"/>
      <c r="UEE332" s="105"/>
      <c r="UEF332" s="105"/>
      <c r="UEG332" s="105"/>
      <c r="UEH332" s="105"/>
      <c r="UEI332" s="105"/>
      <c r="UEJ332" s="105"/>
      <c r="UEK332" s="105"/>
      <c r="UEL332" s="105"/>
      <c r="UEM332" s="105"/>
      <c r="UEN332" s="105"/>
      <c r="UEO332" s="105"/>
      <c r="UEP332" s="105"/>
      <c r="UEQ332" s="105"/>
      <c r="UER332" s="105"/>
      <c r="UES332" s="105"/>
      <c r="UET332" s="105"/>
      <c r="UEU332" s="105"/>
      <c r="UEV332" s="105"/>
      <c r="UEW332" s="105"/>
      <c r="UEX332" s="105"/>
      <c r="UEY332" s="105"/>
      <c r="UEZ332" s="105"/>
      <c r="UFA332" s="105"/>
      <c r="UFB332" s="105"/>
      <c r="UFC332" s="105"/>
      <c r="UFD332" s="105"/>
      <c r="UFE332" s="105"/>
      <c r="UFF332" s="105"/>
      <c r="UFG332" s="105"/>
      <c r="UFH332" s="105"/>
      <c r="UFI332" s="105"/>
      <c r="UFJ332" s="105"/>
      <c r="UFK332" s="105"/>
      <c r="UFL332" s="105"/>
      <c r="UFM332" s="105"/>
      <c r="UFN332" s="105"/>
      <c r="UFO332" s="105"/>
      <c r="UFP332" s="105"/>
      <c r="UFQ332" s="105"/>
      <c r="UFR332" s="105"/>
      <c r="UFS332" s="105"/>
      <c r="UFT332" s="105"/>
      <c r="UFU332" s="105"/>
      <c r="UFV332" s="105"/>
      <c r="UFW332" s="105"/>
      <c r="UFX332" s="105"/>
      <c r="UFY332" s="105"/>
      <c r="UFZ332" s="105"/>
      <c r="UGA332" s="105"/>
      <c r="UGB332" s="105"/>
      <c r="UGC332" s="105"/>
      <c r="UGD332" s="105"/>
      <c r="UGE332" s="105"/>
      <c r="UGF332" s="105"/>
      <c r="UGG332" s="105"/>
      <c r="UGH332" s="105"/>
      <c r="UGI332" s="105"/>
      <c r="UGJ332" s="105"/>
      <c r="UGK332" s="105"/>
      <c r="UGL332" s="105"/>
      <c r="UGM332" s="105"/>
      <c r="UGN332" s="105"/>
      <c r="UGO332" s="105"/>
      <c r="UGP332" s="105"/>
      <c r="UGQ332" s="105"/>
      <c r="UGR332" s="105"/>
      <c r="UGS332" s="105"/>
      <c r="UGT332" s="105"/>
      <c r="UGU332" s="105"/>
      <c r="UGV332" s="105"/>
      <c r="UGW332" s="105"/>
      <c r="UGX332" s="105"/>
      <c r="UGY332" s="105"/>
      <c r="UGZ332" s="105"/>
      <c r="UHA332" s="105"/>
      <c r="UHB332" s="105"/>
      <c r="UHC332" s="105"/>
      <c r="UHD332" s="105"/>
      <c r="UHE332" s="105"/>
      <c r="UHF332" s="105"/>
      <c r="UHG332" s="105"/>
      <c r="UHH332" s="105"/>
      <c r="UHI332" s="105"/>
      <c r="UHJ332" s="105"/>
      <c r="UHK332" s="105"/>
      <c r="UHL332" s="105"/>
      <c r="UHM332" s="105"/>
      <c r="UHN332" s="105"/>
      <c r="UHO332" s="105"/>
      <c r="UHP332" s="105"/>
      <c r="UHQ332" s="105"/>
      <c r="UHR332" s="105"/>
      <c r="UHS332" s="105"/>
      <c r="UHT332" s="105"/>
      <c r="UHU332" s="105"/>
      <c r="UHV332" s="105"/>
      <c r="UHW332" s="105"/>
      <c r="UHX332" s="105"/>
      <c r="UHY332" s="105"/>
      <c r="UHZ332" s="105"/>
      <c r="UIA332" s="105"/>
      <c r="UIB332" s="105"/>
      <c r="UIC332" s="105"/>
      <c r="UID332" s="105"/>
      <c r="UIE332" s="105"/>
      <c r="UIF332" s="105"/>
      <c r="UIG332" s="105"/>
      <c r="UIH332" s="105"/>
      <c r="UII332" s="105"/>
      <c r="UIJ332" s="105"/>
      <c r="UIK332" s="105"/>
      <c r="UIL332" s="105"/>
      <c r="UIM332" s="105"/>
      <c r="UIN332" s="105"/>
      <c r="UIO332" s="105"/>
      <c r="UIP332" s="105"/>
      <c r="UIQ332" s="105"/>
      <c r="UIR332" s="105"/>
      <c r="UIS332" s="105"/>
      <c r="UIT332" s="105"/>
      <c r="UIU332" s="105"/>
      <c r="UIV332" s="105"/>
      <c r="UIW332" s="105"/>
      <c r="UIX332" s="105"/>
      <c r="UIY332" s="105"/>
      <c r="UIZ332" s="105"/>
      <c r="UJA332" s="105"/>
      <c r="UJB332" s="105"/>
      <c r="UJC332" s="105"/>
      <c r="UJD332" s="105"/>
      <c r="UJE332" s="105"/>
      <c r="UJF332" s="105"/>
      <c r="UJG332" s="105"/>
      <c r="UJH332" s="105"/>
      <c r="UJI332" s="105"/>
      <c r="UJJ332" s="105"/>
      <c r="UJK332" s="105"/>
      <c r="UJL332" s="105"/>
      <c r="UJM332" s="105"/>
      <c r="UJN332" s="105"/>
      <c r="UJO332" s="105"/>
      <c r="UJP332" s="105"/>
      <c r="UJQ332" s="105"/>
      <c r="UJR332" s="105"/>
      <c r="UJS332" s="105"/>
      <c r="UJT332" s="105"/>
      <c r="UJU332" s="105"/>
      <c r="UJV332" s="105"/>
      <c r="UJW332" s="105"/>
      <c r="UJX332" s="105"/>
      <c r="UJY332" s="105"/>
      <c r="UJZ332" s="105"/>
      <c r="UKA332" s="105"/>
      <c r="UKB332" s="105"/>
      <c r="UKC332" s="105"/>
      <c r="UKD332" s="105"/>
      <c r="UKE332" s="105"/>
      <c r="UKF332" s="105"/>
      <c r="UKG332" s="105"/>
      <c r="UKH332" s="105"/>
      <c r="UKI332" s="105"/>
      <c r="UKJ332" s="105"/>
      <c r="UKK332" s="105"/>
      <c r="UKL332" s="105"/>
      <c r="UKM332" s="105"/>
      <c r="UKN332" s="105"/>
      <c r="UKO332" s="105"/>
      <c r="UKP332" s="105"/>
      <c r="UKQ332" s="105"/>
      <c r="UKR332" s="105"/>
      <c r="UKS332" s="105"/>
      <c r="UKT332" s="105"/>
      <c r="UKU332" s="105"/>
      <c r="UKV332" s="105"/>
      <c r="UKW332" s="105"/>
      <c r="UKX332" s="105"/>
      <c r="UKY332" s="105"/>
      <c r="UKZ332" s="105"/>
      <c r="ULA332" s="105"/>
      <c r="ULB332" s="105"/>
      <c r="ULC332" s="105"/>
      <c r="ULD332" s="105"/>
      <c r="ULE332" s="105"/>
      <c r="ULF332" s="105"/>
      <c r="ULG332" s="105"/>
      <c r="ULH332" s="105"/>
      <c r="ULI332" s="105"/>
      <c r="ULJ332" s="105"/>
      <c r="ULK332" s="105"/>
      <c r="ULL332" s="105"/>
      <c r="ULM332" s="105"/>
      <c r="ULN332" s="105"/>
      <c r="ULO332" s="105"/>
      <c r="ULP332" s="105"/>
      <c r="ULQ332" s="105"/>
      <c r="ULR332" s="105"/>
      <c r="ULS332" s="105"/>
      <c r="ULT332" s="105"/>
      <c r="ULU332" s="105"/>
      <c r="ULV332" s="105"/>
      <c r="ULW332" s="105"/>
      <c r="ULX332" s="105"/>
      <c r="ULY332" s="105"/>
      <c r="ULZ332" s="105"/>
      <c r="UMA332" s="105"/>
      <c r="UMB332" s="105"/>
      <c r="UMC332" s="105"/>
      <c r="UMD332" s="105"/>
      <c r="UME332" s="105"/>
      <c r="UMF332" s="105"/>
      <c r="UMG332" s="105"/>
      <c r="UMH332" s="105"/>
      <c r="UMI332" s="105"/>
      <c r="UMJ332" s="105"/>
      <c r="UMK332" s="105"/>
      <c r="UML332" s="105"/>
      <c r="UMM332" s="105"/>
      <c r="UMN332" s="105"/>
      <c r="UMO332" s="105"/>
      <c r="UMP332" s="105"/>
      <c r="UMQ332" s="105"/>
      <c r="UMR332" s="105"/>
      <c r="UMS332" s="105"/>
      <c r="UMT332" s="105"/>
      <c r="UMU332" s="105"/>
      <c r="UMV332" s="105"/>
      <c r="UMW332" s="105"/>
      <c r="UMX332" s="105"/>
      <c r="UMY332" s="105"/>
      <c r="UMZ332" s="105"/>
      <c r="UNA332" s="105"/>
      <c r="UNB332" s="105"/>
      <c r="UNC332" s="105"/>
      <c r="UND332" s="105"/>
      <c r="UNE332" s="105"/>
      <c r="UNF332" s="105"/>
      <c r="UNG332" s="105"/>
      <c r="UNH332" s="105"/>
      <c r="UNI332" s="105"/>
      <c r="UNJ332" s="105"/>
      <c r="UNK332" s="105"/>
      <c r="UNL332" s="105"/>
      <c r="UNM332" s="105"/>
      <c r="UNN332" s="105"/>
      <c r="UNO332" s="105"/>
      <c r="UNP332" s="105"/>
      <c r="UNQ332" s="105"/>
      <c r="UNR332" s="105"/>
      <c r="UNS332" s="105"/>
      <c r="UNT332" s="105"/>
      <c r="UNU332" s="105"/>
      <c r="UNV332" s="105"/>
      <c r="UNW332" s="105"/>
      <c r="UNX332" s="105"/>
      <c r="UNY332" s="105"/>
      <c r="UNZ332" s="105"/>
      <c r="UOA332" s="105"/>
      <c r="UOB332" s="105"/>
      <c r="UOC332" s="105"/>
      <c r="UOD332" s="105"/>
      <c r="UOE332" s="105"/>
      <c r="UOF332" s="105"/>
      <c r="UOG332" s="105"/>
      <c r="UOH332" s="105"/>
      <c r="UOI332" s="105"/>
      <c r="UOJ332" s="105"/>
      <c r="UOK332" s="105"/>
      <c r="UOL332" s="105"/>
      <c r="UOM332" s="105"/>
      <c r="UON332" s="105"/>
      <c r="UOO332" s="105"/>
      <c r="UOP332" s="105"/>
      <c r="UOQ332" s="105"/>
      <c r="UOR332" s="105"/>
      <c r="UOS332" s="105"/>
      <c r="UOT332" s="105"/>
      <c r="UOU332" s="105"/>
      <c r="UOV332" s="105"/>
      <c r="UOW332" s="105"/>
      <c r="UOX332" s="105"/>
      <c r="UOY332" s="105"/>
      <c r="UOZ332" s="105"/>
      <c r="UPA332" s="105"/>
      <c r="UPB332" s="105"/>
      <c r="UPC332" s="105"/>
      <c r="UPD332" s="105"/>
      <c r="UPE332" s="105"/>
      <c r="UPF332" s="105"/>
      <c r="UPG332" s="105"/>
      <c r="UPH332" s="105"/>
      <c r="UPI332" s="105"/>
      <c r="UPJ332" s="105"/>
      <c r="UPK332" s="105"/>
      <c r="UPL332" s="105"/>
      <c r="UPM332" s="105"/>
      <c r="UPN332" s="105"/>
      <c r="UPO332" s="105"/>
      <c r="UPP332" s="105"/>
      <c r="UPQ332" s="105"/>
      <c r="UPR332" s="105"/>
      <c r="UPS332" s="105"/>
      <c r="UPT332" s="105"/>
      <c r="UPU332" s="105"/>
      <c r="UPV332" s="105"/>
      <c r="UPW332" s="105"/>
      <c r="UPX332" s="105"/>
      <c r="UPY332" s="105"/>
      <c r="UPZ332" s="105"/>
      <c r="UQA332" s="105"/>
      <c r="UQB332" s="105"/>
      <c r="UQC332" s="105"/>
      <c r="UQD332" s="105"/>
      <c r="UQE332" s="105"/>
      <c r="UQF332" s="105"/>
      <c r="UQG332" s="105"/>
      <c r="UQH332" s="105"/>
      <c r="UQI332" s="105"/>
      <c r="UQJ332" s="105"/>
      <c r="UQK332" s="105"/>
      <c r="UQL332" s="105"/>
      <c r="UQM332" s="105"/>
      <c r="UQN332" s="105"/>
      <c r="UQO332" s="105"/>
      <c r="UQP332" s="105"/>
      <c r="UQQ332" s="105"/>
      <c r="UQR332" s="105"/>
      <c r="UQS332" s="105"/>
      <c r="UQT332" s="105"/>
      <c r="UQU332" s="105"/>
      <c r="UQV332" s="105"/>
      <c r="UQW332" s="105"/>
      <c r="UQX332" s="105"/>
      <c r="UQY332" s="105"/>
      <c r="UQZ332" s="105"/>
      <c r="URA332" s="105"/>
      <c r="URB332" s="105"/>
      <c r="URC332" s="105"/>
      <c r="URD332" s="105"/>
      <c r="URE332" s="105"/>
      <c r="URF332" s="105"/>
      <c r="URG332" s="105"/>
      <c r="URH332" s="105"/>
      <c r="URI332" s="105"/>
      <c r="URJ332" s="105"/>
      <c r="URK332" s="105"/>
      <c r="URL332" s="105"/>
      <c r="URM332" s="105"/>
      <c r="URN332" s="105"/>
      <c r="URO332" s="105"/>
      <c r="URP332" s="105"/>
      <c r="URQ332" s="105"/>
      <c r="URR332" s="105"/>
      <c r="URS332" s="105"/>
      <c r="URT332" s="105"/>
      <c r="URU332" s="105"/>
      <c r="URV332" s="105"/>
      <c r="URW332" s="105"/>
      <c r="URX332" s="105"/>
      <c r="URY332" s="105"/>
      <c r="URZ332" s="105"/>
      <c r="USA332" s="105"/>
      <c r="USB332" s="105"/>
      <c r="USC332" s="105"/>
      <c r="USD332" s="105"/>
      <c r="USE332" s="105"/>
      <c r="USF332" s="105"/>
      <c r="USG332" s="105"/>
      <c r="USH332" s="105"/>
      <c r="USI332" s="105"/>
      <c r="USJ332" s="105"/>
      <c r="USK332" s="105"/>
      <c r="USL332" s="105"/>
      <c r="USM332" s="105"/>
      <c r="USN332" s="105"/>
      <c r="USO332" s="105"/>
      <c r="USP332" s="105"/>
      <c r="USQ332" s="105"/>
      <c r="USR332" s="105"/>
      <c r="USS332" s="105"/>
      <c r="UST332" s="105"/>
      <c r="USU332" s="105"/>
      <c r="USV332" s="105"/>
      <c r="USW332" s="105"/>
      <c r="USX332" s="105"/>
      <c r="USY332" s="105"/>
      <c r="USZ332" s="105"/>
      <c r="UTA332" s="105"/>
      <c r="UTB332" s="105"/>
      <c r="UTC332" s="105"/>
      <c r="UTD332" s="105"/>
      <c r="UTE332" s="105"/>
      <c r="UTF332" s="105"/>
      <c r="UTG332" s="105"/>
      <c r="UTH332" s="105"/>
      <c r="UTI332" s="105"/>
      <c r="UTJ332" s="105"/>
      <c r="UTK332" s="105"/>
      <c r="UTL332" s="105"/>
      <c r="UTM332" s="105"/>
      <c r="UTN332" s="105"/>
      <c r="UTO332" s="105"/>
      <c r="UTP332" s="105"/>
      <c r="UTQ332" s="105"/>
      <c r="UTR332" s="105"/>
      <c r="UTS332" s="105"/>
      <c r="UTT332" s="105"/>
      <c r="UTU332" s="105"/>
      <c r="UTV332" s="105"/>
      <c r="UTW332" s="105"/>
      <c r="UTX332" s="105"/>
      <c r="UTY332" s="105"/>
      <c r="UTZ332" s="105"/>
      <c r="UUA332" s="105"/>
      <c r="UUB332" s="105"/>
      <c r="UUC332" s="105"/>
      <c r="UUD332" s="105"/>
      <c r="UUE332" s="105"/>
      <c r="UUF332" s="105"/>
      <c r="UUG332" s="105"/>
      <c r="UUH332" s="105"/>
      <c r="UUI332" s="105"/>
      <c r="UUJ332" s="105"/>
      <c r="UUK332" s="105"/>
      <c r="UUL332" s="105"/>
      <c r="UUM332" s="105"/>
      <c r="UUN332" s="105"/>
      <c r="UUO332" s="105"/>
      <c r="UUP332" s="105"/>
      <c r="UUQ332" s="105"/>
      <c r="UUR332" s="105"/>
      <c r="UUS332" s="105"/>
      <c r="UUT332" s="105"/>
      <c r="UUU332" s="105"/>
      <c r="UUV332" s="105"/>
      <c r="UUW332" s="105"/>
      <c r="UUX332" s="105"/>
      <c r="UUY332" s="105"/>
      <c r="UUZ332" s="105"/>
      <c r="UVA332" s="105"/>
      <c r="UVB332" s="105"/>
      <c r="UVC332" s="105"/>
      <c r="UVD332" s="105"/>
      <c r="UVE332" s="105"/>
      <c r="UVF332" s="105"/>
      <c r="UVG332" s="105"/>
      <c r="UVH332" s="105"/>
      <c r="UVI332" s="105"/>
      <c r="UVJ332" s="105"/>
      <c r="UVK332" s="105"/>
      <c r="UVL332" s="105"/>
      <c r="UVM332" s="105"/>
      <c r="UVN332" s="105"/>
      <c r="UVO332" s="105"/>
      <c r="UVP332" s="105"/>
      <c r="UVQ332" s="105"/>
      <c r="UVR332" s="105"/>
      <c r="UVS332" s="105"/>
      <c r="UVT332" s="105"/>
      <c r="UVU332" s="105"/>
      <c r="UVV332" s="105"/>
      <c r="UVW332" s="105"/>
      <c r="UVX332" s="105"/>
      <c r="UVY332" s="105"/>
      <c r="UVZ332" s="105"/>
      <c r="UWA332" s="105"/>
      <c r="UWB332" s="105"/>
      <c r="UWC332" s="105"/>
      <c r="UWD332" s="105"/>
      <c r="UWE332" s="105"/>
      <c r="UWF332" s="105"/>
      <c r="UWG332" s="105"/>
      <c r="UWH332" s="105"/>
      <c r="UWI332" s="105"/>
      <c r="UWJ332" s="105"/>
      <c r="UWK332" s="105"/>
      <c r="UWL332" s="105"/>
      <c r="UWM332" s="105"/>
      <c r="UWN332" s="105"/>
      <c r="UWO332" s="105"/>
      <c r="UWP332" s="105"/>
      <c r="UWQ332" s="105"/>
      <c r="UWR332" s="105"/>
      <c r="UWS332" s="105"/>
      <c r="UWT332" s="105"/>
      <c r="UWU332" s="105"/>
      <c r="UWV332" s="105"/>
      <c r="UWW332" s="105"/>
      <c r="UWX332" s="105"/>
      <c r="UWY332" s="105"/>
      <c r="UWZ332" s="105"/>
      <c r="UXA332" s="105"/>
      <c r="UXB332" s="105"/>
      <c r="UXC332" s="105"/>
      <c r="UXD332" s="105"/>
      <c r="UXE332" s="105"/>
      <c r="UXF332" s="105"/>
      <c r="UXG332" s="105"/>
      <c r="UXH332" s="105"/>
      <c r="UXI332" s="105"/>
      <c r="UXJ332" s="105"/>
      <c r="UXK332" s="105"/>
      <c r="UXL332" s="105"/>
      <c r="UXM332" s="105"/>
      <c r="UXN332" s="105"/>
      <c r="UXO332" s="105"/>
      <c r="UXP332" s="105"/>
      <c r="UXQ332" s="105"/>
      <c r="UXR332" s="105"/>
      <c r="UXS332" s="105"/>
      <c r="UXT332" s="105"/>
      <c r="UXU332" s="105"/>
      <c r="UXV332" s="105"/>
      <c r="UXW332" s="105"/>
      <c r="UXX332" s="105"/>
      <c r="UXY332" s="105"/>
      <c r="UXZ332" s="105"/>
      <c r="UYA332" s="105"/>
      <c r="UYB332" s="105"/>
      <c r="UYC332" s="105"/>
      <c r="UYD332" s="105"/>
      <c r="UYE332" s="105"/>
      <c r="UYF332" s="105"/>
      <c r="UYG332" s="105"/>
      <c r="UYH332" s="105"/>
      <c r="UYI332" s="105"/>
      <c r="UYJ332" s="105"/>
      <c r="UYK332" s="105"/>
      <c r="UYL332" s="105"/>
      <c r="UYM332" s="105"/>
      <c r="UYN332" s="105"/>
      <c r="UYO332" s="105"/>
      <c r="UYP332" s="105"/>
      <c r="UYQ332" s="105"/>
      <c r="UYR332" s="105"/>
      <c r="UYS332" s="105"/>
      <c r="UYT332" s="105"/>
      <c r="UYU332" s="105"/>
      <c r="UYV332" s="105"/>
      <c r="UYW332" s="105"/>
      <c r="UYX332" s="105"/>
      <c r="UYY332" s="105"/>
      <c r="UYZ332" s="105"/>
      <c r="UZA332" s="105"/>
      <c r="UZB332" s="105"/>
      <c r="UZC332" s="105"/>
      <c r="UZD332" s="105"/>
      <c r="UZE332" s="105"/>
      <c r="UZF332" s="105"/>
      <c r="UZG332" s="105"/>
      <c r="UZH332" s="105"/>
      <c r="UZI332" s="105"/>
      <c r="UZJ332" s="105"/>
      <c r="UZK332" s="105"/>
      <c r="UZL332" s="105"/>
      <c r="UZM332" s="105"/>
      <c r="UZN332" s="105"/>
      <c r="UZO332" s="105"/>
      <c r="UZP332" s="105"/>
      <c r="UZQ332" s="105"/>
      <c r="UZR332" s="105"/>
      <c r="UZS332" s="105"/>
      <c r="UZT332" s="105"/>
      <c r="UZU332" s="105"/>
      <c r="UZV332" s="105"/>
      <c r="UZW332" s="105"/>
      <c r="UZX332" s="105"/>
      <c r="UZY332" s="105"/>
      <c r="UZZ332" s="105"/>
      <c r="VAA332" s="105"/>
      <c r="VAB332" s="105"/>
      <c r="VAC332" s="105"/>
      <c r="VAD332" s="105"/>
      <c r="VAE332" s="105"/>
      <c r="VAF332" s="105"/>
      <c r="VAG332" s="105"/>
      <c r="VAH332" s="105"/>
      <c r="VAI332" s="105"/>
      <c r="VAJ332" s="105"/>
      <c r="VAK332" s="105"/>
      <c r="VAL332" s="105"/>
      <c r="VAM332" s="105"/>
      <c r="VAN332" s="105"/>
      <c r="VAO332" s="105"/>
      <c r="VAP332" s="105"/>
      <c r="VAQ332" s="105"/>
      <c r="VAR332" s="105"/>
      <c r="VAS332" s="105"/>
      <c r="VAT332" s="105"/>
      <c r="VAU332" s="105"/>
      <c r="VAV332" s="105"/>
      <c r="VAW332" s="105"/>
      <c r="VAX332" s="105"/>
      <c r="VAY332" s="105"/>
      <c r="VAZ332" s="105"/>
      <c r="VBA332" s="105"/>
      <c r="VBB332" s="105"/>
      <c r="VBC332" s="105"/>
      <c r="VBD332" s="105"/>
      <c r="VBE332" s="105"/>
      <c r="VBF332" s="105"/>
      <c r="VBG332" s="105"/>
      <c r="VBH332" s="105"/>
      <c r="VBI332" s="105"/>
      <c r="VBJ332" s="105"/>
      <c r="VBK332" s="105"/>
      <c r="VBL332" s="105"/>
      <c r="VBM332" s="105"/>
      <c r="VBN332" s="105"/>
      <c r="VBO332" s="105"/>
      <c r="VBP332" s="105"/>
      <c r="VBQ332" s="105"/>
      <c r="VBR332" s="105"/>
      <c r="VBS332" s="105"/>
      <c r="VBT332" s="105"/>
      <c r="VBU332" s="105"/>
      <c r="VBV332" s="105"/>
      <c r="VBW332" s="105"/>
      <c r="VBX332" s="105"/>
      <c r="VBY332" s="105"/>
      <c r="VBZ332" s="105"/>
      <c r="VCA332" s="105"/>
      <c r="VCB332" s="105"/>
      <c r="VCC332" s="105"/>
      <c r="VCD332" s="105"/>
      <c r="VCE332" s="105"/>
      <c r="VCF332" s="105"/>
      <c r="VCG332" s="105"/>
      <c r="VCH332" s="105"/>
      <c r="VCI332" s="105"/>
      <c r="VCJ332" s="105"/>
      <c r="VCK332" s="105"/>
      <c r="VCL332" s="105"/>
      <c r="VCM332" s="105"/>
      <c r="VCN332" s="105"/>
      <c r="VCO332" s="105"/>
      <c r="VCP332" s="105"/>
      <c r="VCQ332" s="105"/>
      <c r="VCR332" s="105"/>
      <c r="VCS332" s="105"/>
      <c r="VCT332" s="105"/>
      <c r="VCU332" s="105"/>
      <c r="VCV332" s="105"/>
      <c r="VCW332" s="105"/>
      <c r="VCX332" s="105"/>
      <c r="VCY332" s="105"/>
      <c r="VCZ332" s="105"/>
      <c r="VDA332" s="105"/>
      <c r="VDB332" s="105"/>
      <c r="VDC332" s="105"/>
      <c r="VDD332" s="105"/>
      <c r="VDE332" s="105"/>
      <c r="VDF332" s="105"/>
      <c r="VDG332" s="105"/>
      <c r="VDH332" s="105"/>
      <c r="VDI332" s="105"/>
      <c r="VDJ332" s="105"/>
      <c r="VDK332" s="105"/>
      <c r="VDL332" s="105"/>
      <c r="VDM332" s="105"/>
      <c r="VDN332" s="105"/>
      <c r="VDO332" s="105"/>
      <c r="VDP332" s="105"/>
      <c r="VDQ332" s="105"/>
      <c r="VDR332" s="105"/>
      <c r="VDS332" s="105"/>
      <c r="VDT332" s="105"/>
      <c r="VDU332" s="105"/>
      <c r="VDV332" s="105"/>
      <c r="VDW332" s="105"/>
      <c r="VDX332" s="105"/>
      <c r="VDY332" s="105"/>
      <c r="VDZ332" s="105"/>
      <c r="VEA332" s="105"/>
      <c r="VEB332" s="105"/>
      <c r="VEC332" s="105"/>
      <c r="VED332" s="105"/>
      <c r="VEE332" s="105"/>
      <c r="VEF332" s="105"/>
      <c r="VEG332" s="105"/>
      <c r="VEH332" s="105"/>
      <c r="VEI332" s="105"/>
      <c r="VEJ332" s="105"/>
      <c r="VEK332" s="105"/>
      <c r="VEL332" s="105"/>
      <c r="VEM332" s="105"/>
      <c r="VEN332" s="105"/>
      <c r="VEO332" s="105"/>
      <c r="VEP332" s="105"/>
      <c r="VEQ332" s="105"/>
      <c r="VER332" s="105"/>
      <c r="VES332" s="105"/>
      <c r="VET332" s="105"/>
      <c r="VEU332" s="105"/>
      <c r="VEV332" s="105"/>
      <c r="VEW332" s="105"/>
      <c r="VEX332" s="105"/>
      <c r="VEY332" s="105"/>
      <c r="VEZ332" s="105"/>
      <c r="VFA332" s="105"/>
      <c r="VFB332" s="105"/>
      <c r="VFC332" s="105"/>
      <c r="VFD332" s="105"/>
      <c r="VFE332" s="105"/>
      <c r="VFF332" s="105"/>
      <c r="VFG332" s="105"/>
      <c r="VFH332" s="105"/>
      <c r="VFI332" s="105"/>
      <c r="VFJ332" s="105"/>
      <c r="VFK332" s="105"/>
      <c r="VFL332" s="105"/>
      <c r="VFM332" s="105"/>
      <c r="VFN332" s="105"/>
      <c r="VFO332" s="105"/>
      <c r="VFP332" s="105"/>
      <c r="VFQ332" s="105"/>
      <c r="VFR332" s="105"/>
      <c r="VFS332" s="105"/>
      <c r="VFT332" s="105"/>
      <c r="VFU332" s="105"/>
      <c r="VFV332" s="105"/>
      <c r="VFW332" s="105"/>
      <c r="VFX332" s="105"/>
      <c r="VFY332" s="105"/>
      <c r="VFZ332" s="105"/>
      <c r="VGA332" s="105"/>
      <c r="VGB332" s="105"/>
      <c r="VGC332" s="105"/>
      <c r="VGD332" s="105"/>
      <c r="VGE332" s="105"/>
      <c r="VGF332" s="105"/>
      <c r="VGG332" s="105"/>
      <c r="VGH332" s="105"/>
      <c r="VGI332" s="105"/>
      <c r="VGJ332" s="105"/>
      <c r="VGK332" s="105"/>
      <c r="VGL332" s="105"/>
      <c r="VGM332" s="105"/>
      <c r="VGN332" s="105"/>
      <c r="VGO332" s="105"/>
      <c r="VGP332" s="105"/>
      <c r="VGQ332" s="105"/>
      <c r="VGR332" s="105"/>
      <c r="VGS332" s="105"/>
      <c r="VGT332" s="105"/>
      <c r="VGU332" s="105"/>
      <c r="VGV332" s="105"/>
      <c r="VGW332" s="105"/>
      <c r="VGX332" s="105"/>
      <c r="VGY332" s="105"/>
      <c r="VGZ332" s="105"/>
      <c r="VHA332" s="105"/>
      <c r="VHB332" s="105"/>
      <c r="VHC332" s="105"/>
      <c r="VHD332" s="105"/>
      <c r="VHE332" s="105"/>
      <c r="VHF332" s="105"/>
      <c r="VHG332" s="105"/>
      <c r="VHH332" s="105"/>
      <c r="VHI332" s="105"/>
      <c r="VHJ332" s="105"/>
      <c r="VHK332" s="105"/>
      <c r="VHL332" s="105"/>
      <c r="VHM332" s="105"/>
      <c r="VHN332" s="105"/>
      <c r="VHO332" s="105"/>
      <c r="VHP332" s="105"/>
      <c r="VHQ332" s="105"/>
      <c r="VHR332" s="105"/>
      <c r="VHS332" s="105"/>
      <c r="VHT332" s="105"/>
      <c r="VHU332" s="105"/>
      <c r="VHV332" s="105"/>
      <c r="VHW332" s="105"/>
      <c r="VHX332" s="105"/>
      <c r="VHY332" s="105"/>
      <c r="VHZ332" s="105"/>
      <c r="VIA332" s="105"/>
      <c r="VIB332" s="105"/>
      <c r="VIC332" s="105"/>
      <c r="VID332" s="105"/>
      <c r="VIE332" s="105"/>
      <c r="VIF332" s="105"/>
      <c r="VIG332" s="105"/>
      <c r="VIH332" s="105"/>
      <c r="VII332" s="105"/>
      <c r="VIJ332" s="105"/>
      <c r="VIK332" s="105"/>
      <c r="VIL332" s="105"/>
      <c r="VIM332" s="105"/>
      <c r="VIN332" s="105"/>
      <c r="VIO332" s="105"/>
      <c r="VIP332" s="105"/>
      <c r="VIQ332" s="105"/>
      <c r="VIR332" s="105"/>
      <c r="VIS332" s="105"/>
      <c r="VIT332" s="105"/>
      <c r="VIU332" s="105"/>
      <c r="VIV332" s="105"/>
      <c r="VIW332" s="105"/>
      <c r="VIX332" s="105"/>
      <c r="VIY332" s="105"/>
      <c r="VIZ332" s="105"/>
      <c r="VJA332" s="105"/>
      <c r="VJB332" s="105"/>
      <c r="VJC332" s="105"/>
      <c r="VJD332" s="105"/>
      <c r="VJE332" s="105"/>
      <c r="VJF332" s="105"/>
      <c r="VJG332" s="105"/>
      <c r="VJH332" s="105"/>
      <c r="VJI332" s="105"/>
      <c r="VJJ332" s="105"/>
      <c r="VJK332" s="105"/>
      <c r="VJL332" s="105"/>
      <c r="VJM332" s="105"/>
      <c r="VJN332" s="105"/>
      <c r="VJO332" s="105"/>
      <c r="VJP332" s="105"/>
      <c r="VJQ332" s="105"/>
      <c r="VJR332" s="105"/>
      <c r="VJS332" s="105"/>
      <c r="VJT332" s="105"/>
      <c r="VJU332" s="105"/>
      <c r="VJV332" s="105"/>
      <c r="VJW332" s="105"/>
      <c r="VJX332" s="105"/>
      <c r="VJY332" s="105"/>
      <c r="VJZ332" s="105"/>
      <c r="VKA332" s="105"/>
      <c r="VKB332" s="105"/>
      <c r="VKC332" s="105"/>
      <c r="VKD332" s="105"/>
      <c r="VKE332" s="105"/>
      <c r="VKF332" s="105"/>
      <c r="VKG332" s="105"/>
      <c r="VKH332" s="105"/>
      <c r="VKI332" s="105"/>
      <c r="VKJ332" s="105"/>
      <c r="VKK332" s="105"/>
      <c r="VKL332" s="105"/>
      <c r="VKM332" s="105"/>
      <c r="VKN332" s="105"/>
      <c r="VKO332" s="105"/>
      <c r="VKP332" s="105"/>
      <c r="VKQ332" s="105"/>
      <c r="VKR332" s="105"/>
      <c r="VKS332" s="105"/>
      <c r="VKT332" s="105"/>
      <c r="VKU332" s="105"/>
      <c r="VKV332" s="105"/>
      <c r="VKW332" s="105"/>
      <c r="VKX332" s="105"/>
      <c r="VKY332" s="105"/>
      <c r="VKZ332" s="105"/>
      <c r="VLA332" s="105"/>
      <c r="VLB332" s="105"/>
      <c r="VLC332" s="105"/>
      <c r="VLD332" s="105"/>
      <c r="VLE332" s="105"/>
      <c r="VLF332" s="105"/>
      <c r="VLG332" s="105"/>
      <c r="VLH332" s="105"/>
      <c r="VLI332" s="105"/>
      <c r="VLJ332" s="105"/>
      <c r="VLK332" s="105"/>
      <c r="VLL332" s="105"/>
      <c r="VLM332" s="105"/>
      <c r="VLN332" s="105"/>
      <c r="VLO332" s="105"/>
      <c r="VLP332" s="105"/>
      <c r="VLQ332" s="105"/>
      <c r="VLR332" s="105"/>
      <c r="VLS332" s="105"/>
      <c r="VLT332" s="105"/>
      <c r="VLU332" s="105"/>
      <c r="VLV332" s="105"/>
      <c r="VLW332" s="105"/>
      <c r="VLX332" s="105"/>
      <c r="VLY332" s="105"/>
      <c r="VLZ332" s="105"/>
      <c r="VMA332" s="105"/>
      <c r="VMB332" s="105"/>
      <c r="VMC332" s="105"/>
      <c r="VMD332" s="105"/>
      <c r="VME332" s="105"/>
      <c r="VMF332" s="105"/>
      <c r="VMG332" s="105"/>
      <c r="VMH332" s="105"/>
      <c r="VMI332" s="105"/>
      <c r="VMJ332" s="105"/>
      <c r="VMK332" s="105"/>
      <c r="VML332" s="105"/>
      <c r="VMM332" s="105"/>
      <c r="VMN332" s="105"/>
      <c r="VMO332" s="105"/>
      <c r="VMP332" s="105"/>
      <c r="VMQ332" s="105"/>
      <c r="VMR332" s="105"/>
      <c r="VMS332" s="105"/>
      <c r="VMT332" s="105"/>
      <c r="VMU332" s="105"/>
      <c r="VMV332" s="105"/>
      <c r="VMW332" s="105"/>
      <c r="VMX332" s="105"/>
      <c r="VMY332" s="105"/>
      <c r="VMZ332" s="105"/>
      <c r="VNA332" s="105"/>
      <c r="VNB332" s="105"/>
      <c r="VNC332" s="105"/>
      <c r="VND332" s="105"/>
      <c r="VNE332" s="105"/>
      <c r="VNF332" s="105"/>
      <c r="VNG332" s="105"/>
      <c r="VNH332" s="105"/>
      <c r="VNI332" s="105"/>
      <c r="VNJ332" s="105"/>
      <c r="VNK332" s="105"/>
      <c r="VNL332" s="105"/>
      <c r="VNM332" s="105"/>
      <c r="VNN332" s="105"/>
      <c r="VNO332" s="105"/>
      <c r="VNP332" s="105"/>
      <c r="VNQ332" s="105"/>
      <c r="VNR332" s="105"/>
      <c r="VNS332" s="105"/>
      <c r="VNT332" s="105"/>
      <c r="VNU332" s="105"/>
      <c r="VNV332" s="105"/>
      <c r="VNW332" s="105"/>
      <c r="VNX332" s="105"/>
      <c r="VNY332" s="105"/>
      <c r="VNZ332" s="105"/>
      <c r="VOA332" s="105"/>
      <c r="VOB332" s="105"/>
      <c r="VOC332" s="105"/>
      <c r="VOD332" s="105"/>
      <c r="VOE332" s="105"/>
      <c r="VOF332" s="105"/>
      <c r="VOG332" s="105"/>
      <c r="VOH332" s="105"/>
      <c r="VOI332" s="105"/>
      <c r="VOJ332" s="105"/>
      <c r="VOK332" s="105"/>
      <c r="VOL332" s="105"/>
      <c r="VOM332" s="105"/>
      <c r="VON332" s="105"/>
      <c r="VOO332" s="105"/>
      <c r="VOP332" s="105"/>
      <c r="VOQ332" s="105"/>
      <c r="VOR332" s="105"/>
      <c r="VOS332" s="105"/>
      <c r="VOT332" s="105"/>
      <c r="VOU332" s="105"/>
      <c r="VOV332" s="105"/>
      <c r="VOW332" s="105"/>
      <c r="VOX332" s="105"/>
      <c r="VOY332" s="105"/>
      <c r="VOZ332" s="105"/>
      <c r="VPA332" s="105"/>
      <c r="VPB332" s="105"/>
      <c r="VPC332" s="105"/>
      <c r="VPD332" s="105"/>
      <c r="VPE332" s="105"/>
      <c r="VPF332" s="105"/>
      <c r="VPG332" s="105"/>
      <c r="VPH332" s="105"/>
      <c r="VPI332" s="105"/>
      <c r="VPJ332" s="105"/>
      <c r="VPK332" s="105"/>
      <c r="VPL332" s="105"/>
      <c r="VPM332" s="105"/>
      <c r="VPN332" s="105"/>
      <c r="VPO332" s="105"/>
      <c r="VPP332" s="105"/>
      <c r="VPQ332" s="105"/>
      <c r="VPR332" s="105"/>
      <c r="VPS332" s="105"/>
      <c r="VPT332" s="105"/>
      <c r="VPU332" s="105"/>
      <c r="VPV332" s="105"/>
      <c r="VPW332" s="105"/>
      <c r="VPX332" s="105"/>
      <c r="VPY332" s="105"/>
      <c r="VPZ332" s="105"/>
      <c r="VQA332" s="105"/>
      <c r="VQB332" s="105"/>
      <c r="VQC332" s="105"/>
      <c r="VQD332" s="105"/>
      <c r="VQE332" s="105"/>
      <c r="VQF332" s="105"/>
      <c r="VQG332" s="105"/>
      <c r="VQH332" s="105"/>
      <c r="VQI332" s="105"/>
      <c r="VQJ332" s="105"/>
      <c r="VQK332" s="105"/>
      <c r="VQL332" s="105"/>
      <c r="VQM332" s="105"/>
      <c r="VQN332" s="105"/>
      <c r="VQO332" s="105"/>
      <c r="VQP332" s="105"/>
      <c r="VQQ332" s="105"/>
      <c r="VQR332" s="105"/>
      <c r="VQS332" s="105"/>
      <c r="VQT332" s="105"/>
      <c r="VQU332" s="105"/>
      <c r="VQV332" s="105"/>
      <c r="VQW332" s="105"/>
      <c r="VQX332" s="105"/>
      <c r="VQY332" s="105"/>
      <c r="VQZ332" s="105"/>
      <c r="VRA332" s="105"/>
      <c r="VRB332" s="105"/>
      <c r="VRC332" s="105"/>
      <c r="VRD332" s="105"/>
      <c r="VRE332" s="105"/>
      <c r="VRF332" s="105"/>
      <c r="VRG332" s="105"/>
      <c r="VRH332" s="105"/>
      <c r="VRI332" s="105"/>
      <c r="VRJ332" s="105"/>
      <c r="VRK332" s="105"/>
      <c r="VRL332" s="105"/>
      <c r="VRM332" s="105"/>
      <c r="VRN332" s="105"/>
      <c r="VRO332" s="105"/>
      <c r="VRP332" s="105"/>
      <c r="VRQ332" s="105"/>
      <c r="VRR332" s="105"/>
      <c r="VRS332" s="105"/>
      <c r="VRT332" s="105"/>
      <c r="VRU332" s="105"/>
      <c r="VRV332" s="105"/>
      <c r="VRW332" s="105"/>
      <c r="VRX332" s="105"/>
      <c r="VRY332" s="105"/>
      <c r="VRZ332" s="105"/>
      <c r="VSA332" s="105"/>
      <c r="VSB332" s="105"/>
      <c r="VSC332" s="105"/>
      <c r="VSD332" s="105"/>
      <c r="VSE332" s="105"/>
      <c r="VSF332" s="105"/>
      <c r="VSG332" s="105"/>
      <c r="VSH332" s="105"/>
      <c r="VSI332" s="105"/>
      <c r="VSJ332" s="105"/>
      <c r="VSK332" s="105"/>
      <c r="VSL332" s="105"/>
      <c r="VSM332" s="105"/>
      <c r="VSN332" s="105"/>
      <c r="VSO332" s="105"/>
      <c r="VSP332" s="105"/>
      <c r="VSQ332" s="105"/>
      <c r="VSR332" s="105"/>
      <c r="VSS332" s="105"/>
      <c r="VST332" s="105"/>
      <c r="VSU332" s="105"/>
      <c r="VSV332" s="105"/>
      <c r="VSW332" s="105"/>
      <c r="VSX332" s="105"/>
      <c r="VSY332" s="105"/>
      <c r="VSZ332" s="105"/>
      <c r="VTA332" s="105"/>
      <c r="VTB332" s="105"/>
      <c r="VTC332" s="105"/>
      <c r="VTD332" s="105"/>
      <c r="VTE332" s="105"/>
      <c r="VTF332" s="105"/>
      <c r="VTG332" s="105"/>
      <c r="VTH332" s="105"/>
      <c r="VTI332" s="105"/>
      <c r="VTJ332" s="105"/>
      <c r="VTK332" s="105"/>
      <c r="VTL332" s="105"/>
      <c r="VTM332" s="105"/>
      <c r="VTN332" s="105"/>
      <c r="VTO332" s="105"/>
      <c r="VTP332" s="105"/>
      <c r="VTQ332" s="105"/>
      <c r="VTR332" s="105"/>
      <c r="VTS332" s="105"/>
      <c r="VTT332" s="105"/>
      <c r="VTU332" s="105"/>
      <c r="VTV332" s="105"/>
      <c r="VTW332" s="105"/>
      <c r="VTX332" s="105"/>
      <c r="VTY332" s="105"/>
      <c r="VTZ332" s="105"/>
      <c r="VUA332" s="105"/>
      <c r="VUB332" s="105"/>
      <c r="VUC332" s="105"/>
      <c r="VUD332" s="105"/>
      <c r="VUE332" s="105"/>
      <c r="VUF332" s="105"/>
      <c r="VUG332" s="105"/>
      <c r="VUH332" s="105"/>
      <c r="VUI332" s="105"/>
      <c r="VUJ332" s="105"/>
      <c r="VUK332" s="105"/>
      <c r="VUL332" s="105"/>
      <c r="VUM332" s="105"/>
      <c r="VUN332" s="105"/>
      <c r="VUO332" s="105"/>
      <c r="VUP332" s="105"/>
      <c r="VUQ332" s="105"/>
      <c r="VUR332" s="105"/>
      <c r="VUS332" s="105"/>
      <c r="VUT332" s="105"/>
      <c r="VUU332" s="105"/>
      <c r="VUV332" s="105"/>
      <c r="VUW332" s="105"/>
      <c r="VUX332" s="105"/>
      <c r="VUY332" s="105"/>
      <c r="VUZ332" s="105"/>
      <c r="VVA332" s="105"/>
      <c r="VVB332" s="105"/>
      <c r="VVC332" s="105"/>
      <c r="VVD332" s="105"/>
      <c r="VVE332" s="105"/>
      <c r="VVF332" s="105"/>
      <c r="VVG332" s="105"/>
      <c r="VVH332" s="105"/>
      <c r="VVI332" s="105"/>
      <c r="VVJ332" s="105"/>
      <c r="VVK332" s="105"/>
      <c r="VVL332" s="105"/>
      <c r="VVM332" s="105"/>
      <c r="VVN332" s="105"/>
      <c r="VVO332" s="105"/>
      <c r="VVP332" s="105"/>
      <c r="VVQ332" s="105"/>
      <c r="VVR332" s="105"/>
      <c r="VVS332" s="105"/>
      <c r="VVT332" s="105"/>
      <c r="VVU332" s="105"/>
      <c r="VVV332" s="105"/>
      <c r="VVW332" s="105"/>
      <c r="VVX332" s="105"/>
      <c r="VVY332" s="105"/>
      <c r="VVZ332" s="105"/>
      <c r="VWA332" s="105"/>
      <c r="VWB332" s="105"/>
      <c r="VWC332" s="105"/>
      <c r="VWD332" s="105"/>
      <c r="VWE332" s="105"/>
      <c r="VWF332" s="105"/>
      <c r="VWG332" s="105"/>
      <c r="VWH332" s="105"/>
      <c r="VWI332" s="105"/>
      <c r="VWJ332" s="105"/>
      <c r="VWK332" s="105"/>
      <c r="VWL332" s="105"/>
      <c r="VWM332" s="105"/>
      <c r="VWN332" s="105"/>
      <c r="VWO332" s="105"/>
      <c r="VWP332" s="105"/>
      <c r="VWQ332" s="105"/>
      <c r="VWR332" s="105"/>
      <c r="VWS332" s="105"/>
      <c r="VWT332" s="105"/>
      <c r="VWU332" s="105"/>
      <c r="VWV332" s="105"/>
      <c r="VWW332" s="105"/>
      <c r="VWX332" s="105"/>
      <c r="VWY332" s="105"/>
      <c r="VWZ332" s="105"/>
      <c r="VXA332" s="105"/>
      <c r="VXB332" s="105"/>
      <c r="VXC332" s="105"/>
      <c r="VXD332" s="105"/>
      <c r="VXE332" s="105"/>
      <c r="VXF332" s="105"/>
      <c r="VXG332" s="105"/>
      <c r="VXH332" s="105"/>
      <c r="VXI332" s="105"/>
      <c r="VXJ332" s="105"/>
      <c r="VXK332" s="105"/>
      <c r="VXL332" s="105"/>
      <c r="VXM332" s="105"/>
      <c r="VXN332" s="105"/>
      <c r="VXO332" s="105"/>
      <c r="VXP332" s="105"/>
      <c r="VXQ332" s="105"/>
      <c r="VXR332" s="105"/>
      <c r="VXS332" s="105"/>
      <c r="VXT332" s="105"/>
      <c r="VXU332" s="105"/>
      <c r="VXV332" s="105"/>
      <c r="VXW332" s="105"/>
      <c r="VXX332" s="105"/>
      <c r="VXY332" s="105"/>
      <c r="VXZ332" s="105"/>
      <c r="VYA332" s="105"/>
      <c r="VYB332" s="105"/>
      <c r="VYC332" s="105"/>
      <c r="VYD332" s="105"/>
      <c r="VYE332" s="105"/>
      <c r="VYF332" s="105"/>
      <c r="VYG332" s="105"/>
      <c r="VYH332" s="105"/>
      <c r="VYI332" s="105"/>
      <c r="VYJ332" s="105"/>
      <c r="VYK332" s="105"/>
      <c r="VYL332" s="105"/>
      <c r="VYM332" s="105"/>
      <c r="VYN332" s="105"/>
      <c r="VYO332" s="105"/>
      <c r="VYP332" s="105"/>
      <c r="VYQ332" s="105"/>
      <c r="VYR332" s="105"/>
      <c r="VYS332" s="105"/>
      <c r="VYT332" s="105"/>
      <c r="VYU332" s="105"/>
      <c r="VYV332" s="105"/>
      <c r="VYW332" s="105"/>
      <c r="VYX332" s="105"/>
      <c r="VYY332" s="105"/>
      <c r="VYZ332" s="105"/>
      <c r="VZA332" s="105"/>
      <c r="VZB332" s="105"/>
      <c r="VZC332" s="105"/>
      <c r="VZD332" s="105"/>
      <c r="VZE332" s="105"/>
      <c r="VZF332" s="105"/>
      <c r="VZG332" s="105"/>
      <c r="VZH332" s="105"/>
      <c r="VZI332" s="105"/>
      <c r="VZJ332" s="105"/>
      <c r="VZK332" s="105"/>
      <c r="VZL332" s="105"/>
      <c r="VZM332" s="105"/>
      <c r="VZN332" s="105"/>
      <c r="VZO332" s="105"/>
      <c r="VZP332" s="105"/>
      <c r="VZQ332" s="105"/>
      <c r="VZR332" s="105"/>
      <c r="VZS332" s="105"/>
      <c r="VZT332" s="105"/>
      <c r="VZU332" s="105"/>
      <c r="VZV332" s="105"/>
      <c r="VZW332" s="105"/>
      <c r="VZX332" s="105"/>
      <c r="VZY332" s="105"/>
      <c r="VZZ332" s="105"/>
      <c r="WAA332" s="105"/>
      <c r="WAB332" s="105"/>
      <c r="WAC332" s="105"/>
      <c r="WAD332" s="105"/>
      <c r="WAE332" s="105"/>
      <c r="WAF332" s="105"/>
      <c r="WAG332" s="105"/>
      <c r="WAH332" s="105"/>
      <c r="WAI332" s="105"/>
      <c r="WAJ332" s="105"/>
      <c r="WAK332" s="105"/>
      <c r="WAL332" s="105"/>
      <c r="WAM332" s="105"/>
      <c r="WAN332" s="105"/>
      <c r="WAO332" s="105"/>
      <c r="WAP332" s="105"/>
      <c r="WAQ332" s="105"/>
      <c r="WAR332" s="105"/>
      <c r="WAS332" s="105"/>
      <c r="WAT332" s="105"/>
      <c r="WAU332" s="105"/>
      <c r="WAV332" s="105"/>
      <c r="WAW332" s="105"/>
      <c r="WAX332" s="105"/>
      <c r="WAY332" s="105"/>
      <c r="WAZ332" s="105"/>
      <c r="WBA332" s="105"/>
      <c r="WBB332" s="105"/>
      <c r="WBC332" s="105"/>
      <c r="WBD332" s="105"/>
      <c r="WBE332" s="105"/>
      <c r="WBF332" s="105"/>
      <c r="WBG332" s="105"/>
      <c r="WBH332" s="105"/>
      <c r="WBI332" s="105"/>
      <c r="WBJ332" s="105"/>
      <c r="WBK332" s="105"/>
      <c r="WBL332" s="105"/>
      <c r="WBM332" s="105"/>
      <c r="WBN332" s="105"/>
      <c r="WBO332" s="105"/>
      <c r="WBP332" s="105"/>
      <c r="WBQ332" s="105"/>
      <c r="WBR332" s="105"/>
      <c r="WBS332" s="105"/>
      <c r="WBT332" s="105"/>
      <c r="WBU332" s="105"/>
      <c r="WBV332" s="105"/>
      <c r="WBW332" s="105"/>
      <c r="WBX332" s="105"/>
      <c r="WBY332" s="105"/>
      <c r="WBZ332" s="105"/>
      <c r="WCA332" s="105"/>
      <c r="WCB332" s="105"/>
      <c r="WCC332" s="105"/>
      <c r="WCD332" s="105"/>
      <c r="WCE332" s="105"/>
      <c r="WCF332" s="105"/>
      <c r="WCG332" s="105"/>
      <c r="WCH332" s="105"/>
      <c r="WCI332" s="105"/>
      <c r="WCJ332" s="105"/>
      <c r="WCK332" s="105"/>
      <c r="WCL332" s="105"/>
      <c r="WCM332" s="105"/>
      <c r="WCN332" s="105"/>
      <c r="WCO332" s="105"/>
      <c r="WCP332" s="105"/>
      <c r="WCQ332" s="105"/>
      <c r="WCR332" s="105"/>
      <c r="WCS332" s="105"/>
      <c r="WCT332" s="105"/>
      <c r="WCU332" s="105"/>
      <c r="WCV332" s="105"/>
      <c r="WCW332" s="105"/>
      <c r="WCX332" s="105"/>
      <c r="WCY332" s="105"/>
      <c r="WCZ332" s="105"/>
      <c r="WDA332" s="105"/>
      <c r="WDB332" s="105"/>
      <c r="WDC332" s="105"/>
      <c r="WDD332" s="105"/>
      <c r="WDE332" s="105"/>
      <c r="WDF332" s="105"/>
      <c r="WDG332" s="105"/>
      <c r="WDH332" s="105"/>
      <c r="WDI332" s="105"/>
      <c r="WDJ332" s="105"/>
      <c r="WDK332" s="105"/>
      <c r="WDL332" s="105"/>
      <c r="WDM332" s="105"/>
      <c r="WDN332" s="105"/>
      <c r="WDO332" s="105"/>
      <c r="WDP332" s="105"/>
      <c r="WDQ332" s="105"/>
      <c r="WDR332" s="105"/>
      <c r="WDS332" s="105"/>
      <c r="WDT332" s="105"/>
      <c r="WDU332" s="105"/>
      <c r="WDV332" s="105"/>
      <c r="WDW332" s="105"/>
      <c r="WDX332" s="105"/>
      <c r="WDY332" s="105"/>
      <c r="WDZ332" s="105"/>
      <c r="WEA332" s="105"/>
      <c r="WEB332" s="105"/>
      <c r="WEC332" s="105"/>
      <c r="WED332" s="105"/>
      <c r="WEE332" s="105"/>
      <c r="WEF332" s="105"/>
      <c r="WEG332" s="105"/>
      <c r="WEH332" s="105"/>
      <c r="WEI332" s="105"/>
      <c r="WEJ332" s="105"/>
      <c r="WEK332" s="105"/>
      <c r="WEL332" s="105"/>
      <c r="WEM332" s="105"/>
      <c r="WEN332" s="105"/>
      <c r="WEO332" s="105"/>
      <c r="WEP332" s="105"/>
      <c r="WEQ332" s="105"/>
      <c r="WER332" s="105"/>
      <c r="WES332" s="105"/>
      <c r="WET332" s="105"/>
      <c r="WEU332" s="105"/>
      <c r="WEV332" s="105"/>
      <c r="WEW332" s="105"/>
      <c r="WEX332" s="105"/>
      <c r="WEY332" s="105"/>
      <c r="WEZ332" s="105"/>
      <c r="WFA332" s="105"/>
      <c r="WFB332" s="105"/>
      <c r="WFC332" s="105"/>
      <c r="WFD332" s="105"/>
      <c r="WFE332" s="105"/>
      <c r="WFF332" s="105"/>
      <c r="WFG332" s="105"/>
      <c r="WFH332" s="105"/>
      <c r="WFI332" s="105"/>
      <c r="WFJ332" s="105"/>
      <c r="WFK332" s="105"/>
      <c r="WFL332" s="105"/>
      <c r="WFM332" s="105"/>
      <c r="WFN332" s="105"/>
      <c r="WFO332" s="105"/>
      <c r="WFP332" s="105"/>
      <c r="WFQ332" s="105"/>
      <c r="WFR332" s="105"/>
      <c r="WFS332" s="105"/>
      <c r="WFT332" s="105"/>
      <c r="WFU332" s="105"/>
      <c r="WFV332" s="105"/>
      <c r="WFW332" s="105"/>
      <c r="WFX332" s="105"/>
      <c r="WFY332" s="105"/>
      <c r="WFZ332" s="105"/>
      <c r="WGA332" s="105"/>
      <c r="WGB332" s="105"/>
      <c r="WGC332" s="105"/>
      <c r="WGD332" s="105"/>
      <c r="WGE332" s="105"/>
      <c r="WGF332" s="105"/>
      <c r="WGG332" s="105"/>
      <c r="WGH332" s="105"/>
      <c r="WGI332" s="105"/>
      <c r="WGJ332" s="105"/>
      <c r="WGK332" s="105"/>
      <c r="WGL332" s="105"/>
      <c r="WGM332" s="105"/>
      <c r="WGN332" s="105"/>
      <c r="WGO332" s="105"/>
      <c r="WGP332" s="105"/>
      <c r="WGQ332" s="105"/>
      <c r="WGR332" s="105"/>
      <c r="WGS332" s="105"/>
      <c r="WGT332" s="105"/>
      <c r="WGU332" s="105"/>
      <c r="WGV332" s="105"/>
      <c r="WGW332" s="105"/>
      <c r="WGX332" s="105"/>
      <c r="WGY332" s="105"/>
      <c r="WGZ332" s="105"/>
      <c r="WHA332" s="105"/>
      <c r="WHB332" s="105"/>
      <c r="WHC332" s="105"/>
      <c r="WHD332" s="105"/>
      <c r="WHE332" s="105"/>
      <c r="WHF332" s="105"/>
      <c r="WHG332" s="105"/>
      <c r="WHH332" s="105"/>
      <c r="WHI332" s="105"/>
      <c r="WHJ332" s="105"/>
      <c r="WHK332" s="105"/>
      <c r="WHL332" s="105"/>
      <c r="WHM332" s="105"/>
      <c r="WHN332" s="105"/>
      <c r="WHO332" s="105"/>
      <c r="WHP332" s="105"/>
      <c r="WHQ332" s="105"/>
      <c r="WHR332" s="105"/>
      <c r="WHS332" s="105"/>
      <c r="WHT332" s="105"/>
      <c r="WHU332" s="105"/>
      <c r="WHV332" s="105"/>
      <c r="WHW332" s="105"/>
      <c r="WHX332" s="105"/>
      <c r="WHY332" s="105"/>
      <c r="WHZ332" s="105"/>
      <c r="WIA332" s="105"/>
      <c r="WIB332" s="105"/>
      <c r="WIC332" s="105"/>
      <c r="WID332" s="105"/>
      <c r="WIE332" s="105"/>
      <c r="WIF332" s="105"/>
      <c r="WIG332" s="105"/>
      <c r="WIH332" s="105"/>
      <c r="WII332" s="105"/>
      <c r="WIJ332" s="105"/>
      <c r="WIK332" s="105"/>
      <c r="WIL332" s="105"/>
      <c r="WIM332" s="105"/>
      <c r="WIN332" s="105"/>
      <c r="WIO332" s="105"/>
      <c r="WIP332" s="105"/>
      <c r="WIQ332" s="105"/>
      <c r="WIR332" s="105"/>
      <c r="WIS332" s="105"/>
      <c r="WIT332" s="105"/>
      <c r="WIU332" s="105"/>
      <c r="WIV332" s="105"/>
      <c r="WIW332" s="105"/>
      <c r="WIX332" s="105"/>
      <c r="WIY332" s="105"/>
      <c r="WIZ332" s="105"/>
      <c r="WJA332" s="105"/>
      <c r="WJB332" s="105"/>
      <c r="WJC332" s="105"/>
      <c r="WJD332" s="105"/>
      <c r="WJE332" s="105"/>
      <c r="WJF332" s="105"/>
      <c r="WJG332" s="105"/>
      <c r="WJH332" s="105"/>
      <c r="WJI332" s="105"/>
      <c r="WJJ332" s="105"/>
      <c r="WJK332" s="105"/>
      <c r="WJL332" s="105"/>
      <c r="WJM332" s="105"/>
      <c r="WJN332" s="105"/>
      <c r="WJO332" s="105"/>
      <c r="WJP332" s="105"/>
      <c r="WJQ332" s="105"/>
      <c r="WJR332" s="105"/>
      <c r="WJS332" s="105"/>
      <c r="WJT332" s="105"/>
      <c r="WJU332" s="105"/>
      <c r="WJV332" s="105"/>
      <c r="WJW332" s="105"/>
      <c r="WJX332" s="105"/>
      <c r="WJY332" s="105"/>
      <c r="WJZ332" s="105"/>
      <c r="WKA332" s="105"/>
      <c r="WKB332" s="105"/>
      <c r="WKC332" s="105"/>
      <c r="WKD332" s="105"/>
      <c r="WKE332" s="105"/>
      <c r="WKF332" s="105"/>
      <c r="WKG332" s="105"/>
      <c r="WKH332" s="105"/>
      <c r="WKI332" s="105"/>
      <c r="WKJ332" s="105"/>
      <c r="WKK332" s="105"/>
      <c r="WKL332" s="105"/>
      <c r="WKM332" s="105"/>
      <c r="WKN332" s="105"/>
      <c r="WKO332" s="105"/>
      <c r="WKP332" s="105"/>
      <c r="WKQ332" s="105"/>
      <c r="WKR332" s="105"/>
      <c r="WKS332" s="105"/>
      <c r="WKT332" s="105"/>
      <c r="WKU332" s="105"/>
      <c r="WKV332" s="105"/>
      <c r="WKW332" s="105"/>
      <c r="WKX332" s="105"/>
      <c r="WKY332" s="105"/>
      <c r="WKZ332" s="105"/>
      <c r="WLA332" s="105"/>
      <c r="WLB332" s="105"/>
      <c r="WLC332" s="105"/>
      <c r="WLD332" s="105"/>
      <c r="WLE332" s="105"/>
      <c r="WLF332" s="105"/>
      <c r="WLG332" s="105"/>
      <c r="WLH332" s="105"/>
      <c r="WLI332" s="105"/>
      <c r="WLJ332" s="105"/>
      <c r="WLK332" s="105"/>
      <c r="WLL332" s="105"/>
      <c r="WLM332" s="105"/>
      <c r="WLN332" s="105"/>
      <c r="WLO332" s="105"/>
      <c r="WLP332" s="105"/>
      <c r="WLQ332" s="105"/>
      <c r="WLR332" s="105"/>
      <c r="WLS332" s="105"/>
      <c r="WLT332" s="105"/>
      <c r="WLU332" s="105"/>
      <c r="WLV332" s="105"/>
      <c r="WLW332" s="105"/>
      <c r="WLX332" s="105"/>
      <c r="WLY332" s="105"/>
      <c r="WLZ332" s="105"/>
      <c r="WMA332" s="105"/>
      <c r="WMB332" s="105"/>
      <c r="WMC332" s="105"/>
      <c r="WMD332" s="105"/>
      <c r="WME332" s="105"/>
      <c r="WMF332" s="105"/>
      <c r="WMG332" s="105"/>
      <c r="WMH332" s="105"/>
      <c r="WMI332" s="105"/>
      <c r="WMJ332" s="105"/>
      <c r="WMK332" s="105"/>
      <c r="WML332" s="105"/>
      <c r="WMM332" s="105"/>
      <c r="WMN332" s="105"/>
      <c r="WMO332" s="105"/>
      <c r="WMP332" s="105"/>
      <c r="WMQ332" s="105"/>
      <c r="WMR332" s="105"/>
      <c r="WMS332" s="105"/>
      <c r="WMT332" s="105"/>
      <c r="WMU332" s="105"/>
      <c r="WMV332" s="105"/>
      <c r="WMW332" s="105"/>
      <c r="WMX332" s="105"/>
      <c r="WMY332" s="105"/>
      <c r="WMZ332" s="105"/>
      <c r="WNA332" s="105"/>
      <c r="WNB332" s="105"/>
      <c r="WNC332" s="105"/>
      <c r="WND332" s="105"/>
      <c r="WNE332" s="105"/>
      <c r="WNF332" s="105"/>
      <c r="WNG332" s="105"/>
      <c r="WNH332" s="105"/>
      <c r="WNI332" s="105"/>
      <c r="WNJ332" s="105"/>
      <c r="WNK332" s="105"/>
      <c r="WNL332" s="105"/>
      <c r="WNM332" s="105"/>
      <c r="WNN332" s="105"/>
      <c r="WNO332" s="105"/>
      <c r="WNP332" s="105"/>
      <c r="WNQ332" s="105"/>
      <c r="WNR332" s="105"/>
      <c r="WNS332" s="105"/>
      <c r="WNT332" s="105"/>
      <c r="WNU332" s="105"/>
      <c r="WNV332" s="105"/>
      <c r="WNW332" s="105"/>
      <c r="WNX332" s="105"/>
      <c r="WNY332" s="105"/>
      <c r="WNZ332" s="105"/>
      <c r="WOA332" s="105"/>
      <c r="WOB332" s="105"/>
      <c r="WOC332" s="105"/>
      <c r="WOD332" s="105"/>
      <c r="WOE332" s="105"/>
      <c r="WOF332" s="105"/>
      <c r="WOG332" s="105"/>
      <c r="WOH332" s="105"/>
      <c r="WOI332" s="105"/>
      <c r="WOJ332" s="105"/>
      <c r="WOK332" s="105"/>
      <c r="WOL332" s="105"/>
      <c r="WOM332" s="105"/>
      <c r="WON332" s="105"/>
      <c r="WOO332" s="105"/>
      <c r="WOP332" s="105"/>
      <c r="WOQ332" s="105"/>
      <c r="WOR332" s="105"/>
      <c r="WOS332" s="105"/>
      <c r="WOT332" s="105"/>
      <c r="WOU332" s="105"/>
      <c r="WOV332" s="105"/>
      <c r="WOW332" s="105"/>
      <c r="WOX332" s="105"/>
      <c r="WOY332" s="105"/>
      <c r="WOZ332" s="105"/>
      <c r="WPA332" s="105"/>
      <c r="WPB332" s="105"/>
      <c r="WPC332" s="105"/>
      <c r="WPD332" s="105"/>
      <c r="WPE332" s="105"/>
      <c r="WPF332" s="105"/>
      <c r="WPG332" s="105"/>
      <c r="WPH332" s="105"/>
      <c r="WPI332" s="105"/>
      <c r="WPJ332" s="105"/>
      <c r="WPK332" s="105"/>
      <c r="WPL332" s="105"/>
      <c r="WPM332" s="105"/>
      <c r="WPN332" s="105"/>
      <c r="WPO332" s="105"/>
      <c r="WPP332" s="105"/>
      <c r="WPQ332" s="105"/>
      <c r="WPR332" s="105"/>
      <c r="WPS332" s="105"/>
      <c r="WPT332" s="105"/>
      <c r="WPU332" s="105"/>
      <c r="WPV332" s="105"/>
      <c r="WPW332" s="105"/>
      <c r="WPX332" s="105"/>
      <c r="WPY332" s="105"/>
      <c r="WPZ332" s="105"/>
      <c r="WQA332" s="105"/>
      <c r="WQB332" s="105"/>
      <c r="WQC332" s="105"/>
      <c r="WQD332" s="105"/>
      <c r="WQE332" s="105"/>
      <c r="WQF332" s="105"/>
      <c r="WQG332" s="105"/>
      <c r="WQH332" s="105"/>
      <c r="WQI332" s="105"/>
      <c r="WQJ332" s="105"/>
      <c r="WQK332" s="105"/>
      <c r="WQL332" s="105"/>
      <c r="WQM332" s="105"/>
      <c r="WQN332" s="105"/>
      <c r="WQO332" s="105"/>
      <c r="WQP332" s="105"/>
      <c r="WQQ332" s="105"/>
      <c r="WQR332" s="105"/>
      <c r="WQS332" s="105"/>
      <c r="WQT332" s="105"/>
      <c r="WQU332" s="105"/>
      <c r="WQV332" s="105"/>
      <c r="WQW332" s="105"/>
      <c r="WQX332" s="105"/>
      <c r="WQY332" s="105"/>
      <c r="WQZ332" s="105"/>
      <c r="WRA332" s="105"/>
      <c r="WRB332" s="105"/>
      <c r="WRC332" s="105"/>
      <c r="WRD332" s="105"/>
      <c r="WRE332" s="105"/>
      <c r="WRF332" s="105"/>
      <c r="WRG332" s="105"/>
      <c r="WRH332" s="105"/>
      <c r="WRI332" s="105"/>
      <c r="WRJ332" s="105"/>
      <c r="WRK332" s="105"/>
      <c r="WRL332" s="105"/>
      <c r="WRM332" s="105"/>
      <c r="WRN332" s="105"/>
      <c r="WRO332" s="105"/>
      <c r="WRP332" s="105"/>
      <c r="WRQ332" s="105"/>
      <c r="WRR332" s="105"/>
      <c r="WRS332" s="105"/>
      <c r="WRT332" s="105"/>
      <c r="WRU332" s="105"/>
      <c r="WRV332" s="105"/>
      <c r="WRW332" s="105"/>
      <c r="WRX332" s="105"/>
      <c r="WRY332" s="105"/>
      <c r="WRZ332" s="105"/>
      <c r="WSA332" s="105"/>
      <c r="WSB332" s="105"/>
      <c r="WSC332" s="105"/>
      <c r="WSD332" s="105"/>
      <c r="WSE332" s="105"/>
      <c r="WSF332" s="105"/>
      <c r="WSG332" s="105"/>
      <c r="WSH332" s="105"/>
      <c r="WSI332" s="105"/>
      <c r="WSJ332" s="105"/>
      <c r="WSK332" s="105"/>
      <c r="WSL332" s="105"/>
      <c r="WSM332" s="105"/>
      <c r="WSN332" s="105"/>
      <c r="WSO332" s="105"/>
      <c r="WSP332" s="105"/>
      <c r="WSQ332" s="105"/>
      <c r="WSR332" s="105"/>
      <c r="WSS332" s="105"/>
      <c r="WST332" s="105"/>
      <c r="WSU332" s="105"/>
      <c r="WSV332" s="105"/>
      <c r="WSW332" s="105"/>
      <c r="WSX332" s="105"/>
      <c r="WSY332" s="105"/>
      <c r="WSZ332" s="105"/>
      <c r="WTA332" s="105"/>
      <c r="WTB332" s="105"/>
      <c r="WTC332" s="105"/>
      <c r="WTD332" s="105"/>
      <c r="WTE332" s="105"/>
      <c r="WTF332" s="105"/>
      <c r="WTG332" s="105"/>
      <c r="WTH332" s="105"/>
      <c r="WTI332" s="105"/>
      <c r="WTJ332" s="105"/>
      <c r="WTK332" s="105"/>
      <c r="WTL332" s="105"/>
      <c r="WTM332" s="105"/>
      <c r="WTN332" s="105"/>
      <c r="WTO332" s="105"/>
      <c r="WTP332" s="105"/>
      <c r="WTQ332" s="105"/>
      <c r="WTR332" s="105"/>
      <c r="WTS332" s="105"/>
      <c r="WTT332" s="105"/>
      <c r="WTU332" s="105"/>
      <c r="WTV332" s="105"/>
      <c r="WTW332" s="105"/>
      <c r="WTX332" s="105"/>
      <c r="WTY332" s="105"/>
      <c r="WTZ332" s="105"/>
      <c r="WUA332" s="105"/>
      <c r="WUB332" s="105"/>
      <c r="WUC332" s="105"/>
      <c r="WUD332" s="105"/>
      <c r="WUE332" s="105"/>
      <c r="WUF332" s="105"/>
      <c r="WUG332" s="105"/>
      <c r="WUH332" s="105"/>
      <c r="WUI332" s="105"/>
      <c r="WUJ332" s="105"/>
      <c r="WUK332" s="105"/>
      <c r="WUL332" s="105"/>
      <c r="WUM332" s="105"/>
      <c r="WUN332" s="105"/>
      <c r="WUO332" s="105"/>
      <c r="WUP332" s="105"/>
      <c r="WUQ332" s="105"/>
      <c r="WUR332" s="105"/>
      <c r="WUS332" s="105"/>
      <c r="WUT332" s="105"/>
      <c r="WUU332" s="105"/>
      <c r="WUV332" s="105"/>
      <c r="WUW332" s="105"/>
      <c r="WUX332" s="105"/>
      <c r="WUY332" s="105"/>
      <c r="WUZ332" s="105"/>
      <c r="WVA332" s="105"/>
      <c r="WVB332" s="105"/>
      <c r="WVC332" s="105"/>
      <c r="WVD332" s="105"/>
      <c r="WVE332" s="105"/>
      <c r="WVF332" s="105"/>
      <c r="WVG332" s="105"/>
      <c r="WVH332" s="105"/>
      <c r="WVI332" s="105"/>
      <c r="WVJ332" s="105"/>
      <c r="WVK332" s="105"/>
      <c r="WVL332" s="105"/>
      <c r="WVM332" s="105"/>
      <c r="WVN332" s="105"/>
      <c r="WVO332" s="105"/>
      <c r="WVP332" s="105"/>
      <c r="WVQ332" s="105"/>
      <c r="WVR332" s="105"/>
      <c r="WVS332" s="105"/>
      <c r="WVT332" s="105"/>
      <c r="WVU332" s="105"/>
      <c r="WVV332" s="105"/>
      <c r="WVW332" s="105"/>
      <c r="WVX332" s="105"/>
      <c r="WVY332" s="105"/>
      <c r="WVZ332" s="105"/>
      <c r="WWA332" s="105"/>
      <c r="WWB332" s="105"/>
      <c r="WWC332" s="105"/>
      <c r="WWD332" s="105"/>
      <c r="WWE332" s="105"/>
      <c r="WWF332" s="105"/>
      <c r="WWG332" s="105"/>
      <c r="WWH332" s="105"/>
      <c r="WWI332" s="105"/>
      <c r="WWJ332" s="105"/>
      <c r="WWK332" s="105"/>
      <c r="WWL332" s="105"/>
      <c r="WWM332" s="105"/>
      <c r="WWN332" s="105"/>
      <c r="WWO332" s="105"/>
      <c r="WWP332" s="105"/>
      <c r="WWQ332" s="105"/>
      <c r="WWR332" s="105"/>
      <c r="WWS332" s="105"/>
      <c r="WWT332" s="105"/>
      <c r="WWU332" s="105"/>
      <c r="WWV332" s="105"/>
      <c r="WWW332" s="105"/>
      <c r="WWX332" s="105"/>
      <c r="WWY332" s="105"/>
      <c r="WWZ332" s="105"/>
      <c r="WXA332" s="105"/>
      <c r="WXB332" s="105"/>
      <c r="WXC332" s="105"/>
      <c r="WXD332" s="105"/>
      <c r="WXE332" s="105"/>
      <c r="WXF332" s="105"/>
      <c r="WXG332" s="105"/>
      <c r="WXH332" s="105"/>
      <c r="WXI332" s="105"/>
      <c r="WXJ332" s="105"/>
      <c r="WXK332" s="105"/>
      <c r="WXL332" s="105"/>
      <c r="WXM332" s="105"/>
      <c r="WXN332" s="105"/>
      <c r="WXO332" s="105"/>
      <c r="WXP332" s="105"/>
      <c r="WXQ332" s="105"/>
      <c r="WXR332" s="105"/>
      <c r="WXS332" s="105"/>
      <c r="WXT332" s="105"/>
      <c r="WXU332" s="105"/>
      <c r="WXV332" s="105"/>
      <c r="WXW332" s="105"/>
      <c r="WXX332" s="105"/>
      <c r="WXY332" s="105"/>
      <c r="WXZ332" s="105"/>
      <c r="WYA332" s="105"/>
      <c r="WYB332" s="105"/>
      <c r="WYC332" s="105"/>
      <c r="WYD332" s="105"/>
      <c r="WYE332" s="105"/>
      <c r="WYF332" s="105"/>
      <c r="WYG332" s="105"/>
      <c r="WYH332" s="105"/>
      <c r="WYI332" s="105"/>
      <c r="WYJ332" s="105"/>
      <c r="WYK332" s="105"/>
      <c r="WYL332" s="105"/>
      <c r="WYM332" s="105"/>
      <c r="WYN332" s="105"/>
      <c r="WYO332" s="105"/>
      <c r="WYP332" s="105"/>
      <c r="WYQ332" s="105"/>
      <c r="WYR332" s="105"/>
      <c r="WYS332" s="105"/>
      <c r="WYT332" s="105"/>
      <c r="WYU332" s="105"/>
      <c r="WYV332" s="105"/>
      <c r="WYW332" s="105"/>
      <c r="WYX332" s="105"/>
      <c r="WYY332" s="105"/>
      <c r="WYZ332" s="105"/>
      <c r="WZA332" s="105"/>
      <c r="WZB332" s="105"/>
      <c r="WZC332" s="105"/>
      <c r="WZD332" s="105"/>
      <c r="WZE332" s="105"/>
      <c r="WZF332" s="105"/>
      <c r="WZG332" s="105"/>
      <c r="WZH332" s="105"/>
      <c r="WZI332" s="105"/>
      <c r="WZJ332" s="105"/>
      <c r="WZK332" s="105"/>
      <c r="WZL332" s="105"/>
      <c r="WZM332" s="105"/>
      <c r="WZN332" s="105"/>
      <c r="WZO332" s="105"/>
      <c r="WZP332" s="105"/>
      <c r="WZQ332" s="105"/>
      <c r="WZR332" s="105"/>
      <c r="WZS332" s="105"/>
      <c r="WZT332" s="105"/>
      <c r="WZU332" s="105"/>
      <c r="WZV332" s="105"/>
      <c r="WZW332" s="105"/>
      <c r="WZX332" s="105"/>
      <c r="WZY332" s="105"/>
      <c r="WZZ332" s="105"/>
      <c r="XAA332" s="105"/>
      <c r="XAB332" s="105"/>
      <c r="XAC332" s="105"/>
      <c r="XAD332" s="105"/>
      <c r="XAE332" s="105"/>
      <c r="XAF332" s="105"/>
      <c r="XAG332" s="105"/>
      <c r="XAH332" s="105"/>
      <c r="XAI332" s="105"/>
      <c r="XAJ332" s="105"/>
      <c r="XAK332" s="105"/>
      <c r="XAL332" s="105"/>
      <c r="XAM332" s="105"/>
      <c r="XAN332" s="105"/>
      <c r="XAO332" s="105"/>
      <c r="XAP332" s="105"/>
      <c r="XAQ332" s="105"/>
      <c r="XAR332" s="105"/>
      <c r="XAS332" s="105"/>
      <c r="XAT332" s="105"/>
      <c r="XAU332" s="105"/>
      <c r="XAV332" s="105"/>
      <c r="XAW332" s="105"/>
      <c r="XAX332" s="105"/>
      <c r="XAY332" s="105"/>
      <c r="XAZ332" s="105"/>
      <c r="XBA332" s="105"/>
      <c r="XBB332" s="105"/>
      <c r="XBC332" s="105"/>
      <c r="XBD332" s="105"/>
      <c r="XBE332" s="105"/>
      <c r="XBF332" s="105"/>
      <c r="XBG332" s="105"/>
      <c r="XBH332" s="105"/>
      <c r="XBI332" s="105"/>
      <c r="XBJ332" s="105"/>
      <c r="XBK332" s="105"/>
      <c r="XBL332" s="105"/>
      <c r="XBM332" s="105"/>
      <c r="XBN332" s="105"/>
      <c r="XBO332" s="105"/>
      <c r="XBP332" s="105"/>
      <c r="XBQ332" s="105"/>
      <c r="XBR332" s="105"/>
      <c r="XBS332" s="105"/>
      <c r="XBT332" s="105"/>
      <c r="XBU332" s="105"/>
      <c r="XBV332" s="105"/>
      <c r="XBW332" s="105"/>
      <c r="XBX332" s="105"/>
      <c r="XBY332" s="105"/>
      <c r="XBZ332" s="105"/>
      <c r="XCA332" s="105"/>
      <c r="XCB332" s="105"/>
      <c r="XCC332" s="105"/>
      <c r="XCD332" s="105"/>
      <c r="XCE332" s="105"/>
      <c r="XCF332" s="105"/>
      <c r="XCG332" s="105"/>
      <c r="XCH332" s="105"/>
      <c r="XCI332" s="105"/>
      <c r="XCJ332" s="105"/>
      <c r="XCK332" s="105"/>
      <c r="XCL332" s="105"/>
      <c r="XCM332" s="105"/>
      <c r="XCN332" s="105"/>
      <c r="XCO332" s="105"/>
      <c r="XCP332" s="105"/>
      <c r="XCQ332" s="105"/>
      <c r="XCR332" s="105"/>
      <c r="XCS332" s="105"/>
      <c r="XCT332" s="105"/>
      <c r="XCU332" s="105"/>
      <c r="XCV332" s="105"/>
      <c r="XCW332" s="105"/>
      <c r="XCX332" s="105"/>
      <c r="XCY332" s="105"/>
      <c r="XCZ332" s="105"/>
      <c r="XDA332" s="105"/>
      <c r="XDB332" s="105"/>
      <c r="XDC332" s="105"/>
      <c r="XDD332" s="105"/>
      <c r="XDE332" s="105"/>
      <c r="XDF332" s="105"/>
      <c r="XDG332" s="105"/>
      <c r="XDH332" s="105"/>
      <c r="XDI332" s="105"/>
      <c r="XDJ332" s="105"/>
      <c r="XDK332" s="105"/>
      <c r="XDL332" s="105"/>
      <c r="XDM332" s="105"/>
      <c r="XDN332" s="105"/>
      <c r="XDO332" s="105"/>
      <c r="XDP332" s="105"/>
      <c r="XDQ332" s="105"/>
      <c r="XDR332" s="105"/>
      <c r="XDS332" s="105"/>
      <c r="XDT332" s="105"/>
      <c r="XDU332" s="105"/>
      <c r="XDV332" s="105"/>
      <c r="XDW332" s="105"/>
      <c r="XDX332" s="105"/>
      <c r="XDY332" s="105"/>
      <c r="XDZ332" s="105"/>
      <c r="XEA332" s="105"/>
      <c r="XEB332" s="105"/>
      <c r="XEC332" s="105"/>
      <c r="XED332" s="105"/>
      <c r="XEE332" s="105"/>
      <c r="XEF332" s="105"/>
      <c r="XEG332" s="105"/>
      <c r="XEH332" s="105"/>
      <c r="XEI332" s="105"/>
      <c r="XEJ332" s="105"/>
      <c r="XEK332" s="105"/>
      <c r="XEL332" s="105"/>
      <c r="XEM332" s="105"/>
      <c r="XEN332" s="105"/>
      <c r="XEO332" s="105"/>
      <c r="XEP332" s="105"/>
      <c r="XEQ332" s="105"/>
      <c r="XER332" s="105"/>
      <c r="XES332" s="105"/>
      <c r="XET332" s="105"/>
      <c r="XEU332" s="105"/>
      <c r="XEV332" s="105"/>
      <c r="XEW332" s="105"/>
      <c r="XEX332" s="105"/>
      <c r="XEY332" s="105"/>
      <c r="XEZ332" s="105"/>
    </row>
    <row r="333" spans="1:16380" s="109" customFormat="1" ht="20.25" customHeight="1" x14ac:dyDescent="0.3">
      <c r="A333" s="144" t="s">
        <v>840</v>
      </c>
      <c r="B333" s="159" t="s">
        <v>841</v>
      </c>
      <c r="C333" s="72" t="s">
        <v>308</v>
      </c>
      <c r="D333" s="72" t="s">
        <v>61</v>
      </c>
      <c r="E333" s="61" t="s">
        <v>60</v>
      </c>
      <c r="F333" s="89" t="s">
        <v>61</v>
      </c>
      <c r="G333" s="73" t="s">
        <v>71</v>
      </c>
      <c r="H333" s="151">
        <v>21601</v>
      </c>
      <c r="I333" s="58" t="s">
        <v>411</v>
      </c>
      <c r="J333" s="61" t="s">
        <v>432</v>
      </c>
      <c r="K333" s="58" t="s">
        <v>433</v>
      </c>
      <c r="L333" s="76" t="s">
        <v>62</v>
      </c>
      <c r="M333" s="77" t="s">
        <v>62</v>
      </c>
      <c r="N333" s="61" t="s">
        <v>68</v>
      </c>
      <c r="O333" s="74">
        <f t="shared" si="34"/>
        <v>8</v>
      </c>
      <c r="P333" s="81">
        <v>365</v>
      </c>
      <c r="Q333" s="79" t="s">
        <v>312</v>
      </c>
      <c r="R333" s="80">
        <f t="shared" si="29"/>
        <v>2920</v>
      </c>
      <c r="S333" s="81"/>
      <c r="T333" s="81">
        <f>3*P333</f>
        <v>1095</v>
      </c>
      <c r="U333" s="81"/>
      <c r="V333" s="81"/>
      <c r="W333" s="81"/>
      <c r="X333" s="81"/>
      <c r="Y333" s="81"/>
      <c r="Z333" s="81"/>
      <c r="AA333" s="80">
        <f>3*P333</f>
        <v>1095</v>
      </c>
      <c r="AB333" s="81"/>
      <c r="AC333" s="80">
        <f>2*P333</f>
        <v>730</v>
      </c>
      <c r="AD333" s="81"/>
      <c r="AE333" s="105"/>
      <c r="AF333" s="105"/>
      <c r="AG333" s="105"/>
      <c r="AH333" s="105"/>
      <c r="AI333" s="105"/>
      <c r="AJ333" s="105"/>
      <c r="AK333" s="105"/>
      <c r="AL333" s="105"/>
      <c r="AM333" s="105"/>
      <c r="AN333" s="105"/>
      <c r="AO333" s="105"/>
      <c r="AP333" s="105"/>
      <c r="AQ333" s="105"/>
      <c r="AR333" s="105"/>
      <c r="AS333" s="105"/>
      <c r="AT333" s="105"/>
      <c r="AU333" s="105"/>
      <c r="AV333" s="105"/>
      <c r="AW333" s="105"/>
      <c r="AX333" s="105"/>
      <c r="AY333" s="105"/>
      <c r="AZ333" s="105"/>
      <c r="BA333" s="105"/>
      <c r="BB333" s="105"/>
      <c r="BC333" s="105"/>
      <c r="BD333" s="105"/>
      <c r="BE333" s="105"/>
      <c r="BF333" s="105"/>
      <c r="BG333" s="105"/>
      <c r="BH333" s="105"/>
      <c r="BI333" s="105"/>
      <c r="BJ333" s="105"/>
      <c r="BK333" s="105"/>
      <c r="BL333" s="105"/>
      <c r="BM333" s="105"/>
      <c r="BN333" s="105"/>
      <c r="BO333" s="105"/>
      <c r="BP333" s="105"/>
      <c r="BQ333" s="105"/>
      <c r="BR333" s="105"/>
      <c r="BS333" s="105"/>
      <c r="BT333" s="105"/>
      <c r="BU333" s="105"/>
      <c r="BV333" s="105"/>
      <c r="BW333" s="105"/>
      <c r="BX333" s="105"/>
      <c r="BY333" s="105"/>
      <c r="BZ333" s="105"/>
      <c r="CA333" s="105"/>
      <c r="CB333" s="105"/>
      <c r="CC333" s="105"/>
      <c r="CD333" s="105"/>
      <c r="CE333" s="105"/>
      <c r="CF333" s="105"/>
      <c r="CG333" s="105"/>
      <c r="CH333" s="105"/>
      <c r="CI333" s="105"/>
      <c r="CJ333" s="105"/>
      <c r="CK333" s="105"/>
      <c r="CL333" s="105"/>
      <c r="CM333" s="105"/>
      <c r="CN333" s="105"/>
      <c r="CO333" s="105"/>
      <c r="CP333" s="105"/>
      <c r="CQ333" s="105"/>
      <c r="CR333" s="105"/>
      <c r="CS333" s="105"/>
      <c r="CT333" s="105"/>
      <c r="CU333" s="105"/>
      <c r="CV333" s="105"/>
      <c r="CW333" s="105"/>
      <c r="CX333" s="105"/>
      <c r="CY333" s="105"/>
      <c r="CZ333" s="105"/>
      <c r="DA333" s="105"/>
      <c r="DB333" s="105"/>
      <c r="DC333" s="105"/>
      <c r="DD333" s="105"/>
      <c r="DE333" s="105"/>
      <c r="DF333" s="105"/>
      <c r="DG333" s="105"/>
      <c r="DH333" s="105"/>
      <c r="DI333" s="105"/>
      <c r="DJ333" s="105"/>
      <c r="DK333" s="105"/>
      <c r="DL333" s="105"/>
      <c r="DM333" s="105"/>
      <c r="DN333" s="105"/>
      <c r="DO333" s="105"/>
      <c r="DP333" s="105"/>
      <c r="DQ333" s="105"/>
      <c r="DR333" s="105"/>
      <c r="DS333" s="105"/>
      <c r="DT333" s="105"/>
      <c r="DU333" s="105"/>
      <c r="DV333" s="105"/>
      <c r="DW333" s="105"/>
      <c r="DX333" s="105"/>
      <c r="DY333" s="105"/>
      <c r="DZ333" s="105"/>
      <c r="EA333" s="105"/>
      <c r="EB333" s="105"/>
      <c r="EC333" s="105"/>
      <c r="ED333" s="105"/>
      <c r="EE333" s="105"/>
      <c r="EF333" s="105"/>
      <c r="EG333" s="105"/>
      <c r="EH333" s="105"/>
      <c r="EI333" s="105"/>
      <c r="EJ333" s="105"/>
      <c r="EK333" s="105"/>
      <c r="EL333" s="105"/>
      <c r="EM333" s="105"/>
      <c r="EN333" s="105"/>
      <c r="EO333" s="105"/>
      <c r="EP333" s="105"/>
      <c r="EQ333" s="105"/>
      <c r="ER333" s="105"/>
      <c r="ES333" s="105"/>
      <c r="ET333" s="105"/>
      <c r="EU333" s="105"/>
      <c r="EV333" s="105"/>
      <c r="EW333" s="105"/>
      <c r="EX333" s="105"/>
      <c r="EY333" s="105"/>
      <c r="EZ333" s="105"/>
      <c r="FA333" s="105"/>
      <c r="FB333" s="105"/>
      <c r="FC333" s="105"/>
      <c r="FD333" s="105"/>
      <c r="FE333" s="105"/>
      <c r="FF333" s="105"/>
      <c r="FG333" s="105"/>
      <c r="FH333" s="105"/>
      <c r="FI333" s="105"/>
      <c r="FJ333" s="105"/>
      <c r="FK333" s="105"/>
      <c r="FL333" s="105"/>
      <c r="FM333" s="105"/>
      <c r="FN333" s="105"/>
      <c r="FO333" s="105"/>
      <c r="FP333" s="105"/>
      <c r="FQ333" s="105"/>
      <c r="FR333" s="105"/>
      <c r="FS333" s="105"/>
      <c r="FT333" s="105"/>
      <c r="FU333" s="105"/>
      <c r="FV333" s="105"/>
      <c r="FW333" s="105"/>
      <c r="FX333" s="105"/>
      <c r="FY333" s="105"/>
      <c r="FZ333" s="105"/>
      <c r="GA333" s="105"/>
      <c r="GB333" s="105"/>
      <c r="GC333" s="105"/>
      <c r="GD333" s="105"/>
      <c r="GE333" s="105"/>
      <c r="GF333" s="105"/>
      <c r="GG333" s="105"/>
      <c r="GH333" s="105"/>
      <c r="GI333" s="105"/>
      <c r="GJ333" s="105"/>
      <c r="GK333" s="105"/>
      <c r="GL333" s="105"/>
      <c r="GM333" s="105"/>
      <c r="GN333" s="105"/>
      <c r="GO333" s="105"/>
      <c r="GP333" s="105"/>
      <c r="GQ333" s="105"/>
      <c r="GR333" s="105"/>
      <c r="GS333" s="105"/>
      <c r="GT333" s="105"/>
      <c r="GU333" s="105"/>
      <c r="GV333" s="105"/>
      <c r="GW333" s="105"/>
      <c r="GX333" s="105"/>
      <c r="GY333" s="105"/>
      <c r="GZ333" s="105"/>
      <c r="HA333" s="105"/>
      <c r="HB333" s="105"/>
      <c r="HC333" s="105"/>
      <c r="HD333" s="105"/>
      <c r="HE333" s="105"/>
      <c r="HF333" s="105"/>
      <c r="HG333" s="105"/>
      <c r="HH333" s="105"/>
      <c r="HI333" s="105"/>
      <c r="HJ333" s="105"/>
      <c r="HK333" s="105"/>
      <c r="HL333" s="105"/>
      <c r="HM333" s="105"/>
      <c r="HN333" s="105"/>
      <c r="HO333" s="105"/>
      <c r="HP333" s="105"/>
      <c r="HQ333" s="105"/>
      <c r="HR333" s="105"/>
      <c r="HS333" s="105"/>
      <c r="HT333" s="105"/>
      <c r="HU333" s="105"/>
      <c r="HV333" s="105"/>
      <c r="HW333" s="105"/>
      <c r="HX333" s="105"/>
      <c r="HY333" s="105"/>
      <c r="HZ333" s="105"/>
      <c r="IA333" s="105"/>
      <c r="IB333" s="105"/>
      <c r="IC333" s="105"/>
      <c r="ID333" s="105"/>
      <c r="IE333" s="105"/>
      <c r="IF333" s="105"/>
      <c r="IG333" s="105"/>
      <c r="IH333" s="105"/>
      <c r="II333" s="105"/>
      <c r="IJ333" s="105"/>
      <c r="IK333" s="105"/>
      <c r="IL333" s="105"/>
      <c r="IM333" s="105"/>
      <c r="IN333" s="105"/>
      <c r="IO333" s="105"/>
      <c r="IP333" s="105"/>
      <c r="IQ333" s="105"/>
      <c r="IR333" s="105"/>
      <c r="IS333" s="105"/>
      <c r="IT333" s="105"/>
      <c r="IU333" s="105"/>
      <c r="IV333" s="105"/>
      <c r="IW333" s="105"/>
      <c r="IX333" s="105"/>
      <c r="IY333" s="105"/>
      <c r="IZ333" s="105"/>
      <c r="JA333" s="105"/>
      <c r="JB333" s="105"/>
      <c r="JC333" s="105"/>
      <c r="JD333" s="105"/>
      <c r="JE333" s="105"/>
      <c r="JF333" s="105"/>
      <c r="JG333" s="105"/>
      <c r="JH333" s="105"/>
      <c r="JI333" s="105"/>
      <c r="JJ333" s="105"/>
      <c r="JK333" s="105"/>
      <c r="JL333" s="105"/>
      <c r="JM333" s="105"/>
      <c r="JN333" s="105"/>
      <c r="JO333" s="105"/>
      <c r="JP333" s="105"/>
      <c r="JQ333" s="105"/>
      <c r="JR333" s="105"/>
      <c r="JS333" s="105"/>
      <c r="JT333" s="105"/>
      <c r="JU333" s="105"/>
      <c r="JV333" s="105"/>
      <c r="JW333" s="105"/>
      <c r="JX333" s="105"/>
      <c r="JY333" s="105"/>
      <c r="JZ333" s="105"/>
      <c r="KA333" s="105"/>
      <c r="KB333" s="105"/>
      <c r="KC333" s="105"/>
      <c r="KD333" s="105"/>
      <c r="KE333" s="105"/>
      <c r="KF333" s="105"/>
      <c r="KG333" s="105"/>
      <c r="KH333" s="105"/>
      <c r="KI333" s="105"/>
      <c r="KJ333" s="105"/>
      <c r="KK333" s="105"/>
      <c r="KL333" s="105"/>
      <c r="KM333" s="105"/>
      <c r="KN333" s="105"/>
      <c r="KO333" s="105"/>
      <c r="KP333" s="105"/>
      <c r="KQ333" s="105"/>
      <c r="KR333" s="105"/>
      <c r="KS333" s="105"/>
      <c r="KT333" s="105"/>
      <c r="KU333" s="105"/>
      <c r="KV333" s="105"/>
      <c r="KW333" s="105"/>
      <c r="KX333" s="105"/>
      <c r="KY333" s="105"/>
      <c r="KZ333" s="105"/>
      <c r="LA333" s="105"/>
      <c r="LB333" s="105"/>
      <c r="LC333" s="105"/>
      <c r="LD333" s="105"/>
      <c r="LE333" s="105"/>
      <c r="LF333" s="105"/>
      <c r="LG333" s="105"/>
      <c r="LH333" s="105"/>
      <c r="LI333" s="105"/>
      <c r="LJ333" s="105"/>
      <c r="LK333" s="105"/>
      <c r="LL333" s="105"/>
      <c r="LM333" s="105"/>
      <c r="LN333" s="105"/>
      <c r="LO333" s="105"/>
      <c r="LP333" s="105"/>
      <c r="LQ333" s="105"/>
      <c r="LR333" s="105"/>
      <c r="LS333" s="105"/>
      <c r="LT333" s="105"/>
      <c r="LU333" s="105"/>
      <c r="LV333" s="105"/>
      <c r="LW333" s="105"/>
      <c r="LX333" s="105"/>
      <c r="LY333" s="105"/>
      <c r="LZ333" s="105"/>
      <c r="MA333" s="105"/>
      <c r="MB333" s="105"/>
      <c r="MC333" s="105"/>
      <c r="MD333" s="105"/>
      <c r="ME333" s="105"/>
      <c r="MF333" s="105"/>
      <c r="MG333" s="105"/>
      <c r="MH333" s="105"/>
      <c r="MI333" s="105"/>
      <c r="MJ333" s="105"/>
      <c r="MK333" s="105"/>
      <c r="ML333" s="105"/>
      <c r="MM333" s="105"/>
      <c r="MN333" s="105"/>
      <c r="MO333" s="105"/>
      <c r="MP333" s="105"/>
      <c r="MQ333" s="105"/>
      <c r="MR333" s="105"/>
      <c r="MS333" s="105"/>
      <c r="MT333" s="105"/>
      <c r="MU333" s="105"/>
      <c r="MV333" s="105"/>
      <c r="MW333" s="105"/>
      <c r="MX333" s="105"/>
      <c r="MY333" s="105"/>
      <c r="MZ333" s="105"/>
      <c r="NA333" s="105"/>
      <c r="NB333" s="105"/>
      <c r="NC333" s="105"/>
      <c r="ND333" s="105"/>
      <c r="NE333" s="105"/>
      <c r="NF333" s="105"/>
      <c r="NG333" s="105"/>
      <c r="NH333" s="105"/>
      <c r="NI333" s="105"/>
      <c r="NJ333" s="105"/>
      <c r="NK333" s="105"/>
      <c r="NL333" s="105"/>
      <c r="NM333" s="105"/>
      <c r="NN333" s="105"/>
      <c r="NO333" s="105"/>
      <c r="NP333" s="105"/>
      <c r="NQ333" s="105"/>
      <c r="NR333" s="105"/>
      <c r="NS333" s="105"/>
      <c r="NT333" s="105"/>
      <c r="NU333" s="105"/>
      <c r="NV333" s="105"/>
      <c r="NW333" s="105"/>
      <c r="NX333" s="105"/>
      <c r="NY333" s="105"/>
      <c r="NZ333" s="105"/>
      <c r="OA333" s="105"/>
      <c r="OB333" s="105"/>
      <c r="OC333" s="105"/>
      <c r="OD333" s="105"/>
      <c r="OE333" s="105"/>
      <c r="OF333" s="105"/>
      <c r="OG333" s="105"/>
      <c r="OH333" s="105"/>
      <c r="OI333" s="105"/>
      <c r="OJ333" s="105"/>
      <c r="OK333" s="105"/>
      <c r="OL333" s="105"/>
      <c r="OM333" s="105"/>
      <c r="ON333" s="105"/>
      <c r="OO333" s="105"/>
      <c r="OP333" s="105"/>
      <c r="OQ333" s="105"/>
      <c r="OR333" s="105"/>
      <c r="OS333" s="105"/>
      <c r="OT333" s="105"/>
      <c r="OU333" s="105"/>
      <c r="OV333" s="105"/>
      <c r="OW333" s="105"/>
      <c r="OX333" s="105"/>
      <c r="OY333" s="105"/>
      <c r="OZ333" s="105"/>
      <c r="PA333" s="105"/>
      <c r="PB333" s="105"/>
      <c r="PC333" s="105"/>
      <c r="PD333" s="105"/>
      <c r="PE333" s="105"/>
      <c r="PF333" s="105"/>
      <c r="PG333" s="105"/>
      <c r="PH333" s="105"/>
      <c r="PI333" s="105"/>
      <c r="PJ333" s="105"/>
      <c r="PK333" s="105"/>
      <c r="PL333" s="105"/>
      <c r="PM333" s="105"/>
      <c r="PN333" s="105"/>
      <c r="PO333" s="105"/>
      <c r="PP333" s="105"/>
      <c r="PQ333" s="105"/>
      <c r="PR333" s="105"/>
      <c r="PS333" s="105"/>
      <c r="PT333" s="105"/>
      <c r="PU333" s="105"/>
      <c r="PV333" s="105"/>
      <c r="PW333" s="105"/>
      <c r="PX333" s="105"/>
      <c r="PY333" s="105"/>
      <c r="PZ333" s="105"/>
      <c r="QA333" s="105"/>
      <c r="QB333" s="105"/>
      <c r="QC333" s="105"/>
      <c r="QD333" s="105"/>
      <c r="QE333" s="105"/>
      <c r="QF333" s="105"/>
      <c r="QG333" s="105"/>
      <c r="QH333" s="105"/>
      <c r="QI333" s="105"/>
      <c r="QJ333" s="105"/>
      <c r="QK333" s="105"/>
      <c r="QL333" s="105"/>
      <c r="QM333" s="105"/>
      <c r="QN333" s="105"/>
      <c r="QO333" s="105"/>
      <c r="QP333" s="105"/>
      <c r="QQ333" s="105"/>
      <c r="QR333" s="105"/>
      <c r="QS333" s="105"/>
      <c r="QT333" s="105"/>
      <c r="QU333" s="105"/>
      <c r="QV333" s="105"/>
      <c r="QW333" s="105"/>
      <c r="QX333" s="105"/>
      <c r="QY333" s="105"/>
      <c r="QZ333" s="105"/>
      <c r="RA333" s="105"/>
      <c r="RB333" s="105"/>
      <c r="RC333" s="105"/>
      <c r="RD333" s="105"/>
      <c r="RE333" s="105"/>
      <c r="RF333" s="105"/>
      <c r="RG333" s="105"/>
      <c r="RH333" s="105"/>
      <c r="RI333" s="105"/>
      <c r="RJ333" s="105"/>
      <c r="RK333" s="105"/>
      <c r="RL333" s="105"/>
      <c r="RM333" s="105"/>
      <c r="RN333" s="105"/>
      <c r="RO333" s="105"/>
      <c r="RP333" s="105"/>
      <c r="RQ333" s="105"/>
      <c r="RR333" s="105"/>
      <c r="RS333" s="105"/>
      <c r="RT333" s="105"/>
      <c r="RU333" s="105"/>
      <c r="RV333" s="105"/>
      <c r="RW333" s="105"/>
      <c r="RX333" s="105"/>
      <c r="RY333" s="105"/>
      <c r="RZ333" s="105"/>
      <c r="SA333" s="105"/>
      <c r="SB333" s="105"/>
      <c r="SC333" s="105"/>
      <c r="SD333" s="105"/>
      <c r="SE333" s="105"/>
      <c r="SF333" s="105"/>
      <c r="SG333" s="105"/>
      <c r="SH333" s="105"/>
      <c r="SI333" s="105"/>
      <c r="SJ333" s="105"/>
      <c r="SK333" s="105"/>
      <c r="SL333" s="105"/>
      <c r="SM333" s="105"/>
      <c r="SN333" s="105"/>
      <c r="SO333" s="105"/>
      <c r="SP333" s="105"/>
      <c r="SQ333" s="105"/>
      <c r="SR333" s="105"/>
      <c r="SS333" s="105"/>
      <c r="ST333" s="105"/>
      <c r="SU333" s="105"/>
      <c r="SV333" s="105"/>
      <c r="SW333" s="105"/>
      <c r="SX333" s="105"/>
      <c r="SY333" s="105"/>
      <c r="SZ333" s="105"/>
      <c r="TA333" s="105"/>
      <c r="TB333" s="105"/>
      <c r="TC333" s="105"/>
      <c r="TD333" s="105"/>
      <c r="TE333" s="105"/>
      <c r="TF333" s="105"/>
      <c r="TG333" s="105"/>
      <c r="TH333" s="105"/>
      <c r="TI333" s="105"/>
      <c r="TJ333" s="105"/>
      <c r="TK333" s="105"/>
      <c r="TL333" s="105"/>
      <c r="TM333" s="105"/>
      <c r="TN333" s="105"/>
      <c r="TO333" s="105"/>
      <c r="TP333" s="105"/>
      <c r="TQ333" s="105"/>
      <c r="TR333" s="105"/>
      <c r="TS333" s="105"/>
      <c r="TT333" s="105"/>
      <c r="TU333" s="105"/>
      <c r="TV333" s="105"/>
      <c r="TW333" s="105"/>
      <c r="TX333" s="105"/>
      <c r="TY333" s="105"/>
      <c r="TZ333" s="105"/>
      <c r="UA333" s="105"/>
      <c r="UB333" s="105"/>
      <c r="UC333" s="105"/>
      <c r="UD333" s="105"/>
      <c r="UE333" s="105"/>
      <c r="UF333" s="105"/>
      <c r="UG333" s="105"/>
      <c r="UH333" s="105"/>
      <c r="UI333" s="105"/>
      <c r="UJ333" s="105"/>
      <c r="UK333" s="105"/>
      <c r="UL333" s="105"/>
      <c r="UM333" s="105"/>
      <c r="UN333" s="105"/>
      <c r="UO333" s="105"/>
      <c r="UP333" s="105"/>
      <c r="UQ333" s="105"/>
      <c r="UR333" s="105"/>
      <c r="US333" s="105"/>
      <c r="UT333" s="105"/>
      <c r="UU333" s="105"/>
      <c r="UV333" s="105"/>
      <c r="UW333" s="105"/>
      <c r="UX333" s="105"/>
      <c r="UY333" s="105"/>
      <c r="UZ333" s="105"/>
      <c r="VA333" s="105"/>
      <c r="VB333" s="105"/>
      <c r="VC333" s="105"/>
      <c r="VD333" s="105"/>
      <c r="VE333" s="105"/>
      <c r="VF333" s="105"/>
      <c r="VG333" s="105"/>
      <c r="VH333" s="105"/>
      <c r="VI333" s="105"/>
      <c r="VJ333" s="105"/>
      <c r="VK333" s="105"/>
      <c r="VL333" s="105"/>
      <c r="VM333" s="105"/>
      <c r="VN333" s="105"/>
      <c r="VO333" s="105"/>
      <c r="VP333" s="105"/>
      <c r="VQ333" s="105"/>
      <c r="VR333" s="105"/>
      <c r="VS333" s="105"/>
      <c r="VT333" s="105"/>
      <c r="VU333" s="105"/>
      <c r="VV333" s="105"/>
      <c r="VW333" s="105"/>
      <c r="VX333" s="105"/>
      <c r="VY333" s="105"/>
      <c r="VZ333" s="105"/>
      <c r="WA333" s="105"/>
      <c r="WB333" s="105"/>
      <c r="WC333" s="105"/>
      <c r="WD333" s="105"/>
      <c r="WE333" s="105"/>
      <c r="WF333" s="105"/>
      <c r="WG333" s="105"/>
      <c r="WH333" s="105"/>
      <c r="WI333" s="105"/>
      <c r="WJ333" s="105"/>
      <c r="WK333" s="105"/>
      <c r="WL333" s="105"/>
      <c r="WM333" s="105"/>
      <c r="WN333" s="105"/>
      <c r="WO333" s="105"/>
      <c r="WP333" s="105"/>
      <c r="WQ333" s="105"/>
      <c r="WR333" s="105"/>
      <c r="WS333" s="105"/>
      <c r="WT333" s="105"/>
      <c r="WU333" s="105"/>
      <c r="WV333" s="105"/>
      <c r="WW333" s="105"/>
      <c r="WX333" s="105"/>
      <c r="WY333" s="105"/>
      <c r="WZ333" s="105"/>
      <c r="XA333" s="105"/>
      <c r="XB333" s="105"/>
      <c r="XC333" s="105"/>
      <c r="XD333" s="105"/>
      <c r="XE333" s="105"/>
      <c r="XF333" s="105"/>
      <c r="XG333" s="105"/>
      <c r="XH333" s="105"/>
      <c r="XI333" s="105"/>
      <c r="XJ333" s="105"/>
      <c r="XK333" s="105"/>
      <c r="XL333" s="105"/>
      <c r="XM333" s="105"/>
      <c r="XN333" s="105"/>
      <c r="XO333" s="105"/>
      <c r="XP333" s="105"/>
      <c r="XQ333" s="105"/>
      <c r="XR333" s="105"/>
      <c r="XS333" s="105"/>
      <c r="XT333" s="105"/>
      <c r="XU333" s="105"/>
      <c r="XV333" s="105"/>
      <c r="XW333" s="105"/>
      <c r="XX333" s="105"/>
      <c r="XY333" s="105"/>
      <c r="XZ333" s="105"/>
      <c r="YA333" s="105"/>
      <c r="YB333" s="105"/>
      <c r="YC333" s="105"/>
      <c r="YD333" s="105"/>
      <c r="YE333" s="105"/>
      <c r="YF333" s="105"/>
      <c r="YG333" s="105"/>
      <c r="YH333" s="105"/>
      <c r="YI333" s="105"/>
      <c r="YJ333" s="105"/>
      <c r="YK333" s="105"/>
      <c r="YL333" s="105"/>
      <c r="YM333" s="105"/>
      <c r="YN333" s="105"/>
      <c r="YO333" s="105"/>
      <c r="YP333" s="105"/>
      <c r="YQ333" s="105"/>
      <c r="YR333" s="105"/>
      <c r="YS333" s="105"/>
      <c r="YT333" s="105"/>
      <c r="YU333" s="105"/>
      <c r="YV333" s="105"/>
      <c r="YW333" s="105"/>
      <c r="YX333" s="105"/>
      <c r="YY333" s="105"/>
      <c r="YZ333" s="105"/>
      <c r="ZA333" s="105"/>
      <c r="ZB333" s="105"/>
      <c r="ZC333" s="105"/>
      <c r="ZD333" s="105"/>
      <c r="ZE333" s="105"/>
      <c r="ZF333" s="105"/>
      <c r="ZG333" s="105"/>
      <c r="ZH333" s="105"/>
      <c r="ZI333" s="105"/>
      <c r="ZJ333" s="105"/>
      <c r="ZK333" s="105"/>
      <c r="ZL333" s="105"/>
      <c r="ZM333" s="105"/>
      <c r="ZN333" s="105"/>
      <c r="ZO333" s="105"/>
      <c r="ZP333" s="105"/>
      <c r="ZQ333" s="105"/>
      <c r="ZR333" s="105"/>
      <c r="ZS333" s="105"/>
      <c r="ZT333" s="105"/>
      <c r="ZU333" s="105"/>
      <c r="ZV333" s="105"/>
      <c r="ZW333" s="105"/>
      <c r="ZX333" s="105"/>
      <c r="ZY333" s="105"/>
      <c r="ZZ333" s="105"/>
      <c r="AAA333" s="105"/>
      <c r="AAB333" s="105"/>
      <c r="AAC333" s="105"/>
      <c r="AAD333" s="105"/>
      <c r="AAE333" s="105"/>
      <c r="AAF333" s="105"/>
      <c r="AAG333" s="105"/>
      <c r="AAH333" s="105"/>
      <c r="AAI333" s="105"/>
      <c r="AAJ333" s="105"/>
      <c r="AAK333" s="105"/>
      <c r="AAL333" s="105"/>
      <c r="AAM333" s="105"/>
      <c r="AAN333" s="105"/>
      <c r="AAO333" s="105"/>
      <c r="AAP333" s="105"/>
      <c r="AAQ333" s="105"/>
      <c r="AAR333" s="105"/>
      <c r="AAS333" s="105"/>
      <c r="AAT333" s="105"/>
      <c r="AAU333" s="105"/>
      <c r="AAV333" s="105"/>
      <c r="AAW333" s="105"/>
      <c r="AAX333" s="105"/>
      <c r="AAY333" s="105"/>
      <c r="AAZ333" s="105"/>
      <c r="ABA333" s="105"/>
      <c r="ABB333" s="105"/>
      <c r="ABC333" s="105"/>
      <c r="ABD333" s="105"/>
      <c r="ABE333" s="105"/>
      <c r="ABF333" s="105"/>
      <c r="ABG333" s="105"/>
      <c r="ABH333" s="105"/>
      <c r="ABI333" s="105"/>
      <c r="ABJ333" s="105"/>
      <c r="ABK333" s="105"/>
      <c r="ABL333" s="105"/>
      <c r="ABM333" s="105"/>
      <c r="ABN333" s="105"/>
      <c r="ABO333" s="105"/>
      <c r="ABP333" s="105"/>
      <c r="ABQ333" s="105"/>
      <c r="ABR333" s="105"/>
      <c r="ABS333" s="105"/>
      <c r="ABT333" s="105"/>
      <c r="ABU333" s="105"/>
      <c r="ABV333" s="105"/>
      <c r="ABW333" s="105"/>
      <c r="ABX333" s="105"/>
      <c r="ABY333" s="105"/>
      <c r="ABZ333" s="105"/>
      <c r="ACA333" s="105"/>
      <c r="ACB333" s="105"/>
      <c r="ACC333" s="105"/>
      <c r="ACD333" s="105"/>
      <c r="ACE333" s="105"/>
      <c r="ACF333" s="105"/>
      <c r="ACG333" s="105"/>
      <c r="ACH333" s="105"/>
      <c r="ACI333" s="105"/>
      <c r="ACJ333" s="105"/>
      <c r="ACK333" s="105"/>
      <c r="ACL333" s="105"/>
      <c r="ACM333" s="105"/>
      <c r="ACN333" s="105"/>
      <c r="ACO333" s="105"/>
      <c r="ACP333" s="105"/>
      <c r="ACQ333" s="105"/>
      <c r="ACR333" s="105"/>
      <c r="ACS333" s="105"/>
      <c r="ACT333" s="105"/>
      <c r="ACU333" s="105"/>
      <c r="ACV333" s="105"/>
      <c r="ACW333" s="105"/>
      <c r="ACX333" s="105"/>
      <c r="ACY333" s="105"/>
      <c r="ACZ333" s="105"/>
      <c r="ADA333" s="105"/>
      <c r="ADB333" s="105"/>
      <c r="ADC333" s="105"/>
      <c r="ADD333" s="105"/>
      <c r="ADE333" s="105"/>
      <c r="ADF333" s="105"/>
      <c r="ADG333" s="105"/>
      <c r="ADH333" s="105"/>
      <c r="ADI333" s="105"/>
      <c r="ADJ333" s="105"/>
      <c r="ADK333" s="105"/>
      <c r="ADL333" s="105"/>
      <c r="ADM333" s="105"/>
      <c r="ADN333" s="105"/>
      <c r="ADO333" s="105"/>
      <c r="ADP333" s="105"/>
      <c r="ADQ333" s="105"/>
      <c r="ADR333" s="105"/>
      <c r="ADS333" s="105"/>
      <c r="ADT333" s="105"/>
      <c r="ADU333" s="105"/>
      <c r="ADV333" s="105"/>
      <c r="ADW333" s="105"/>
      <c r="ADX333" s="105"/>
      <c r="ADY333" s="105"/>
      <c r="ADZ333" s="105"/>
      <c r="AEA333" s="105"/>
      <c r="AEB333" s="105"/>
      <c r="AEC333" s="105"/>
      <c r="AED333" s="105"/>
      <c r="AEE333" s="105"/>
      <c r="AEF333" s="105"/>
      <c r="AEG333" s="105"/>
      <c r="AEH333" s="105"/>
      <c r="AEI333" s="105"/>
      <c r="AEJ333" s="105"/>
      <c r="AEK333" s="105"/>
      <c r="AEL333" s="105"/>
      <c r="AEM333" s="105"/>
      <c r="AEN333" s="105"/>
      <c r="AEO333" s="105"/>
      <c r="AEP333" s="105"/>
      <c r="AEQ333" s="105"/>
      <c r="AER333" s="105"/>
      <c r="AES333" s="105"/>
      <c r="AET333" s="105"/>
      <c r="AEU333" s="105"/>
      <c r="AEV333" s="105"/>
      <c r="AEW333" s="105"/>
      <c r="AEX333" s="105"/>
      <c r="AEY333" s="105"/>
      <c r="AEZ333" s="105"/>
      <c r="AFA333" s="105"/>
      <c r="AFB333" s="105"/>
      <c r="AFC333" s="105"/>
      <c r="AFD333" s="105"/>
      <c r="AFE333" s="105"/>
      <c r="AFF333" s="105"/>
      <c r="AFG333" s="105"/>
      <c r="AFH333" s="105"/>
      <c r="AFI333" s="105"/>
      <c r="AFJ333" s="105"/>
      <c r="AFK333" s="105"/>
      <c r="AFL333" s="105"/>
      <c r="AFM333" s="105"/>
      <c r="AFN333" s="105"/>
      <c r="AFO333" s="105"/>
      <c r="AFP333" s="105"/>
      <c r="AFQ333" s="105"/>
      <c r="AFR333" s="105"/>
      <c r="AFS333" s="105"/>
      <c r="AFT333" s="105"/>
      <c r="AFU333" s="105"/>
      <c r="AFV333" s="105"/>
      <c r="AFW333" s="105"/>
      <c r="AFX333" s="105"/>
      <c r="AFY333" s="105"/>
      <c r="AFZ333" s="105"/>
      <c r="AGA333" s="105"/>
      <c r="AGB333" s="105"/>
      <c r="AGC333" s="105"/>
      <c r="AGD333" s="105"/>
      <c r="AGE333" s="105"/>
      <c r="AGF333" s="105"/>
      <c r="AGG333" s="105"/>
      <c r="AGH333" s="105"/>
      <c r="AGI333" s="105"/>
      <c r="AGJ333" s="105"/>
      <c r="AGK333" s="105"/>
      <c r="AGL333" s="105"/>
      <c r="AGM333" s="105"/>
      <c r="AGN333" s="105"/>
      <c r="AGO333" s="105"/>
      <c r="AGP333" s="105"/>
      <c r="AGQ333" s="105"/>
      <c r="AGR333" s="105"/>
      <c r="AGS333" s="105"/>
      <c r="AGT333" s="105"/>
      <c r="AGU333" s="105"/>
      <c r="AGV333" s="105"/>
      <c r="AGW333" s="105"/>
      <c r="AGX333" s="105"/>
      <c r="AGY333" s="105"/>
      <c r="AGZ333" s="105"/>
      <c r="AHA333" s="105"/>
      <c r="AHB333" s="105"/>
      <c r="AHC333" s="105"/>
      <c r="AHD333" s="105"/>
      <c r="AHE333" s="105"/>
      <c r="AHF333" s="105"/>
      <c r="AHG333" s="105"/>
      <c r="AHH333" s="105"/>
      <c r="AHI333" s="105"/>
      <c r="AHJ333" s="105"/>
      <c r="AHK333" s="105"/>
      <c r="AHL333" s="105"/>
      <c r="AHM333" s="105"/>
      <c r="AHN333" s="105"/>
      <c r="AHO333" s="105"/>
      <c r="AHP333" s="105"/>
      <c r="AHQ333" s="105"/>
      <c r="AHR333" s="105"/>
      <c r="AHS333" s="105"/>
      <c r="AHT333" s="105"/>
      <c r="AHU333" s="105"/>
      <c r="AHV333" s="105"/>
      <c r="AHW333" s="105"/>
      <c r="AHX333" s="105"/>
      <c r="AHY333" s="105"/>
      <c r="AHZ333" s="105"/>
      <c r="AIA333" s="105"/>
      <c r="AIB333" s="105"/>
      <c r="AIC333" s="105"/>
      <c r="AID333" s="105"/>
      <c r="AIE333" s="105"/>
      <c r="AIF333" s="105"/>
      <c r="AIG333" s="105"/>
      <c r="AIH333" s="105"/>
      <c r="AII333" s="105"/>
      <c r="AIJ333" s="105"/>
      <c r="AIK333" s="105"/>
      <c r="AIL333" s="105"/>
      <c r="AIM333" s="105"/>
      <c r="AIN333" s="105"/>
      <c r="AIO333" s="105"/>
      <c r="AIP333" s="105"/>
      <c r="AIQ333" s="105"/>
      <c r="AIR333" s="105"/>
      <c r="AIS333" s="105"/>
      <c r="AIT333" s="105"/>
      <c r="AIU333" s="105"/>
      <c r="AIV333" s="105"/>
      <c r="AIW333" s="105"/>
      <c r="AIX333" s="105"/>
      <c r="AIY333" s="105"/>
      <c r="AIZ333" s="105"/>
      <c r="AJA333" s="105"/>
      <c r="AJB333" s="105"/>
      <c r="AJC333" s="105"/>
      <c r="AJD333" s="105"/>
      <c r="AJE333" s="105"/>
      <c r="AJF333" s="105"/>
      <c r="AJG333" s="105"/>
      <c r="AJH333" s="105"/>
      <c r="AJI333" s="105"/>
      <c r="AJJ333" s="105"/>
      <c r="AJK333" s="105"/>
      <c r="AJL333" s="105"/>
      <c r="AJM333" s="105"/>
      <c r="AJN333" s="105"/>
      <c r="AJO333" s="105"/>
      <c r="AJP333" s="105"/>
      <c r="AJQ333" s="105"/>
      <c r="AJR333" s="105"/>
      <c r="AJS333" s="105"/>
      <c r="AJT333" s="105"/>
      <c r="AJU333" s="105"/>
      <c r="AJV333" s="105"/>
      <c r="AJW333" s="105"/>
      <c r="AJX333" s="105"/>
      <c r="AJY333" s="105"/>
      <c r="AJZ333" s="105"/>
      <c r="AKA333" s="105"/>
      <c r="AKB333" s="105"/>
      <c r="AKC333" s="105"/>
      <c r="AKD333" s="105"/>
      <c r="AKE333" s="105"/>
      <c r="AKF333" s="105"/>
      <c r="AKG333" s="105"/>
      <c r="AKH333" s="105"/>
      <c r="AKI333" s="105"/>
      <c r="AKJ333" s="105"/>
      <c r="AKK333" s="105"/>
      <c r="AKL333" s="105"/>
      <c r="AKM333" s="105"/>
      <c r="AKN333" s="105"/>
      <c r="AKO333" s="105"/>
      <c r="AKP333" s="105"/>
      <c r="AKQ333" s="105"/>
      <c r="AKR333" s="105"/>
      <c r="AKS333" s="105"/>
      <c r="AKT333" s="105"/>
      <c r="AKU333" s="105"/>
      <c r="AKV333" s="105"/>
      <c r="AKW333" s="105"/>
      <c r="AKX333" s="105"/>
      <c r="AKY333" s="105"/>
      <c r="AKZ333" s="105"/>
      <c r="ALA333" s="105"/>
      <c r="ALB333" s="105"/>
      <c r="ALC333" s="105"/>
      <c r="ALD333" s="105"/>
      <c r="ALE333" s="105"/>
      <c r="ALF333" s="105"/>
      <c r="ALG333" s="105"/>
      <c r="ALH333" s="105"/>
      <c r="ALI333" s="105"/>
      <c r="ALJ333" s="105"/>
      <c r="ALK333" s="105"/>
      <c r="ALL333" s="105"/>
      <c r="ALM333" s="105"/>
      <c r="ALN333" s="105"/>
      <c r="ALO333" s="105"/>
      <c r="ALP333" s="105"/>
      <c r="ALQ333" s="105"/>
      <c r="ALR333" s="105"/>
      <c r="ALS333" s="105"/>
      <c r="ALT333" s="105"/>
      <c r="ALU333" s="105"/>
      <c r="ALV333" s="105"/>
      <c r="ALW333" s="105"/>
      <c r="ALX333" s="105"/>
      <c r="ALY333" s="105"/>
      <c r="ALZ333" s="105"/>
      <c r="AMA333" s="105"/>
      <c r="AMB333" s="105"/>
      <c r="AMC333" s="105"/>
      <c r="AMD333" s="105"/>
      <c r="AME333" s="105"/>
      <c r="AMF333" s="105"/>
      <c r="AMG333" s="105"/>
      <c r="AMH333" s="105"/>
      <c r="AMI333" s="105"/>
      <c r="AMJ333" s="105"/>
      <c r="AMK333" s="105"/>
      <c r="AML333" s="105"/>
      <c r="AMM333" s="105"/>
      <c r="AMN333" s="105"/>
      <c r="AMO333" s="105"/>
      <c r="AMP333" s="105"/>
      <c r="AMQ333" s="105"/>
      <c r="AMR333" s="105"/>
      <c r="AMS333" s="105"/>
      <c r="AMT333" s="105"/>
      <c r="AMU333" s="105"/>
      <c r="AMV333" s="105"/>
      <c r="AMW333" s="105"/>
      <c r="AMX333" s="105"/>
      <c r="AMY333" s="105"/>
      <c r="AMZ333" s="105"/>
      <c r="ANA333" s="105"/>
      <c r="ANB333" s="105"/>
      <c r="ANC333" s="105"/>
      <c r="AND333" s="105"/>
      <c r="ANE333" s="105"/>
      <c r="ANF333" s="105"/>
      <c r="ANG333" s="105"/>
      <c r="ANH333" s="105"/>
      <c r="ANI333" s="105"/>
      <c r="ANJ333" s="105"/>
      <c r="ANK333" s="105"/>
      <c r="ANL333" s="105"/>
      <c r="ANM333" s="105"/>
      <c r="ANN333" s="105"/>
      <c r="ANO333" s="105"/>
      <c r="ANP333" s="105"/>
      <c r="ANQ333" s="105"/>
      <c r="ANR333" s="105"/>
      <c r="ANS333" s="105"/>
      <c r="ANT333" s="105"/>
      <c r="ANU333" s="105"/>
      <c r="ANV333" s="105"/>
      <c r="ANW333" s="105"/>
      <c r="ANX333" s="105"/>
      <c r="ANY333" s="105"/>
      <c r="ANZ333" s="105"/>
      <c r="AOA333" s="105"/>
      <c r="AOB333" s="105"/>
      <c r="AOC333" s="105"/>
      <c r="AOD333" s="105"/>
      <c r="AOE333" s="105"/>
      <c r="AOF333" s="105"/>
      <c r="AOG333" s="105"/>
      <c r="AOH333" s="105"/>
      <c r="AOI333" s="105"/>
      <c r="AOJ333" s="105"/>
      <c r="AOK333" s="105"/>
      <c r="AOL333" s="105"/>
      <c r="AOM333" s="105"/>
      <c r="AON333" s="105"/>
      <c r="AOO333" s="105"/>
      <c r="AOP333" s="105"/>
      <c r="AOQ333" s="105"/>
      <c r="AOR333" s="105"/>
      <c r="AOS333" s="105"/>
      <c r="AOT333" s="105"/>
      <c r="AOU333" s="105"/>
      <c r="AOV333" s="105"/>
      <c r="AOW333" s="105"/>
      <c r="AOX333" s="105"/>
      <c r="AOY333" s="105"/>
      <c r="AOZ333" s="105"/>
      <c r="APA333" s="105"/>
      <c r="APB333" s="105"/>
      <c r="APC333" s="105"/>
      <c r="APD333" s="105"/>
      <c r="APE333" s="105"/>
      <c r="APF333" s="105"/>
      <c r="APG333" s="105"/>
      <c r="APH333" s="105"/>
      <c r="API333" s="105"/>
      <c r="APJ333" s="105"/>
      <c r="APK333" s="105"/>
      <c r="APL333" s="105"/>
      <c r="APM333" s="105"/>
      <c r="APN333" s="105"/>
      <c r="APO333" s="105"/>
      <c r="APP333" s="105"/>
      <c r="APQ333" s="105"/>
      <c r="APR333" s="105"/>
      <c r="APS333" s="105"/>
      <c r="APT333" s="105"/>
      <c r="APU333" s="105"/>
      <c r="APV333" s="105"/>
      <c r="APW333" s="105"/>
      <c r="APX333" s="105"/>
      <c r="APY333" s="105"/>
      <c r="APZ333" s="105"/>
      <c r="AQA333" s="105"/>
      <c r="AQB333" s="105"/>
      <c r="AQC333" s="105"/>
      <c r="AQD333" s="105"/>
      <c r="AQE333" s="105"/>
      <c r="AQF333" s="105"/>
      <c r="AQG333" s="105"/>
      <c r="AQH333" s="105"/>
      <c r="AQI333" s="105"/>
      <c r="AQJ333" s="105"/>
      <c r="AQK333" s="105"/>
      <c r="AQL333" s="105"/>
      <c r="AQM333" s="105"/>
      <c r="AQN333" s="105"/>
      <c r="AQO333" s="105"/>
      <c r="AQP333" s="105"/>
      <c r="AQQ333" s="105"/>
      <c r="AQR333" s="105"/>
      <c r="AQS333" s="105"/>
      <c r="AQT333" s="105"/>
      <c r="AQU333" s="105"/>
      <c r="AQV333" s="105"/>
      <c r="AQW333" s="105"/>
      <c r="AQX333" s="105"/>
      <c r="AQY333" s="105"/>
      <c r="AQZ333" s="105"/>
      <c r="ARA333" s="105"/>
      <c r="ARB333" s="105"/>
      <c r="ARC333" s="105"/>
      <c r="ARD333" s="105"/>
      <c r="ARE333" s="105"/>
      <c r="ARF333" s="105"/>
      <c r="ARG333" s="105"/>
      <c r="ARH333" s="105"/>
      <c r="ARI333" s="105"/>
      <c r="ARJ333" s="105"/>
      <c r="ARK333" s="105"/>
      <c r="ARL333" s="105"/>
      <c r="ARM333" s="105"/>
      <c r="ARN333" s="105"/>
      <c r="ARO333" s="105"/>
      <c r="ARP333" s="105"/>
      <c r="ARQ333" s="105"/>
      <c r="ARR333" s="105"/>
      <c r="ARS333" s="105"/>
      <c r="ART333" s="105"/>
      <c r="ARU333" s="105"/>
      <c r="ARV333" s="105"/>
      <c r="ARW333" s="105"/>
      <c r="ARX333" s="105"/>
      <c r="ARY333" s="105"/>
      <c r="ARZ333" s="105"/>
      <c r="ASA333" s="105"/>
      <c r="ASB333" s="105"/>
      <c r="ASC333" s="105"/>
      <c r="ASD333" s="105"/>
      <c r="ASE333" s="105"/>
      <c r="ASF333" s="105"/>
      <c r="ASG333" s="105"/>
      <c r="ASH333" s="105"/>
      <c r="ASI333" s="105"/>
      <c r="ASJ333" s="105"/>
      <c r="ASK333" s="105"/>
      <c r="ASL333" s="105"/>
      <c r="ASM333" s="105"/>
      <c r="ASN333" s="105"/>
      <c r="ASO333" s="105"/>
      <c r="ASP333" s="105"/>
      <c r="ASQ333" s="105"/>
      <c r="ASR333" s="105"/>
      <c r="ASS333" s="105"/>
      <c r="AST333" s="105"/>
      <c r="ASU333" s="105"/>
      <c r="ASV333" s="105"/>
      <c r="ASW333" s="105"/>
      <c r="ASX333" s="105"/>
      <c r="ASY333" s="105"/>
      <c r="ASZ333" s="105"/>
      <c r="ATA333" s="105"/>
      <c r="ATB333" s="105"/>
      <c r="ATC333" s="105"/>
      <c r="ATD333" s="105"/>
      <c r="ATE333" s="105"/>
      <c r="ATF333" s="105"/>
      <c r="ATG333" s="105"/>
      <c r="ATH333" s="105"/>
      <c r="ATI333" s="105"/>
      <c r="ATJ333" s="105"/>
      <c r="ATK333" s="105"/>
      <c r="ATL333" s="105"/>
      <c r="ATM333" s="105"/>
      <c r="ATN333" s="105"/>
      <c r="ATO333" s="105"/>
      <c r="ATP333" s="105"/>
      <c r="ATQ333" s="105"/>
      <c r="ATR333" s="105"/>
      <c r="ATS333" s="105"/>
      <c r="ATT333" s="105"/>
      <c r="ATU333" s="105"/>
      <c r="ATV333" s="105"/>
      <c r="ATW333" s="105"/>
      <c r="ATX333" s="105"/>
      <c r="ATY333" s="105"/>
      <c r="ATZ333" s="105"/>
      <c r="AUA333" s="105"/>
      <c r="AUB333" s="105"/>
      <c r="AUC333" s="105"/>
      <c r="AUD333" s="105"/>
      <c r="AUE333" s="105"/>
      <c r="AUF333" s="105"/>
      <c r="AUG333" s="105"/>
      <c r="AUH333" s="105"/>
      <c r="AUI333" s="105"/>
      <c r="AUJ333" s="105"/>
      <c r="AUK333" s="105"/>
      <c r="AUL333" s="105"/>
      <c r="AUM333" s="105"/>
      <c r="AUN333" s="105"/>
      <c r="AUO333" s="105"/>
      <c r="AUP333" s="105"/>
      <c r="AUQ333" s="105"/>
      <c r="AUR333" s="105"/>
      <c r="AUS333" s="105"/>
      <c r="AUT333" s="105"/>
      <c r="AUU333" s="105"/>
      <c r="AUV333" s="105"/>
      <c r="AUW333" s="105"/>
      <c r="AUX333" s="105"/>
      <c r="AUY333" s="105"/>
      <c r="AUZ333" s="105"/>
      <c r="AVA333" s="105"/>
      <c r="AVB333" s="105"/>
      <c r="AVC333" s="105"/>
      <c r="AVD333" s="105"/>
      <c r="AVE333" s="105"/>
      <c r="AVF333" s="105"/>
      <c r="AVG333" s="105"/>
      <c r="AVH333" s="105"/>
      <c r="AVI333" s="105"/>
      <c r="AVJ333" s="105"/>
      <c r="AVK333" s="105"/>
      <c r="AVL333" s="105"/>
      <c r="AVM333" s="105"/>
      <c r="AVN333" s="105"/>
      <c r="AVO333" s="105"/>
      <c r="AVP333" s="105"/>
      <c r="AVQ333" s="105"/>
      <c r="AVR333" s="105"/>
      <c r="AVS333" s="105"/>
      <c r="AVT333" s="105"/>
      <c r="AVU333" s="105"/>
      <c r="AVV333" s="105"/>
      <c r="AVW333" s="105"/>
      <c r="AVX333" s="105"/>
      <c r="AVY333" s="105"/>
      <c r="AVZ333" s="105"/>
      <c r="AWA333" s="105"/>
      <c r="AWB333" s="105"/>
      <c r="AWC333" s="105"/>
      <c r="AWD333" s="105"/>
      <c r="AWE333" s="105"/>
      <c r="AWF333" s="105"/>
      <c r="AWG333" s="105"/>
      <c r="AWH333" s="105"/>
      <c r="AWI333" s="105"/>
      <c r="AWJ333" s="105"/>
      <c r="AWK333" s="105"/>
      <c r="AWL333" s="105"/>
      <c r="AWM333" s="105"/>
      <c r="AWN333" s="105"/>
      <c r="AWO333" s="105"/>
      <c r="AWP333" s="105"/>
      <c r="AWQ333" s="105"/>
      <c r="AWR333" s="105"/>
      <c r="AWS333" s="105"/>
      <c r="AWT333" s="105"/>
      <c r="AWU333" s="105"/>
      <c r="AWV333" s="105"/>
      <c r="AWW333" s="105"/>
      <c r="AWX333" s="105"/>
      <c r="AWY333" s="105"/>
      <c r="AWZ333" s="105"/>
      <c r="AXA333" s="105"/>
      <c r="AXB333" s="105"/>
      <c r="AXC333" s="105"/>
      <c r="AXD333" s="105"/>
      <c r="AXE333" s="105"/>
      <c r="AXF333" s="105"/>
      <c r="AXG333" s="105"/>
      <c r="AXH333" s="105"/>
      <c r="AXI333" s="105"/>
      <c r="AXJ333" s="105"/>
      <c r="AXK333" s="105"/>
      <c r="AXL333" s="105"/>
      <c r="AXM333" s="105"/>
      <c r="AXN333" s="105"/>
      <c r="AXO333" s="105"/>
      <c r="AXP333" s="105"/>
      <c r="AXQ333" s="105"/>
      <c r="AXR333" s="105"/>
      <c r="AXS333" s="105"/>
      <c r="AXT333" s="105"/>
      <c r="AXU333" s="105"/>
      <c r="AXV333" s="105"/>
      <c r="AXW333" s="105"/>
      <c r="AXX333" s="105"/>
      <c r="AXY333" s="105"/>
      <c r="AXZ333" s="105"/>
      <c r="AYA333" s="105"/>
      <c r="AYB333" s="105"/>
      <c r="AYC333" s="105"/>
      <c r="AYD333" s="105"/>
      <c r="AYE333" s="105"/>
      <c r="AYF333" s="105"/>
      <c r="AYG333" s="105"/>
      <c r="AYH333" s="105"/>
      <c r="AYI333" s="105"/>
      <c r="AYJ333" s="105"/>
      <c r="AYK333" s="105"/>
      <c r="AYL333" s="105"/>
      <c r="AYM333" s="105"/>
      <c r="AYN333" s="105"/>
      <c r="AYO333" s="105"/>
      <c r="AYP333" s="105"/>
      <c r="AYQ333" s="105"/>
      <c r="AYR333" s="105"/>
      <c r="AYS333" s="105"/>
      <c r="AYT333" s="105"/>
      <c r="AYU333" s="105"/>
      <c r="AYV333" s="105"/>
      <c r="AYW333" s="105"/>
      <c r="AYX333" s="105"/>
      <c r="AYY333" s="105"/>
      <c r="AYZ333" s="105"/>
      <c r="AZA333" s="105"/>
      <c r="AZB333" s="105"/>
      <c r="AZC333" s="105"/>
      <c r="AZD333" s="105"/>
      <c r="AZE333" s="105"/>
      <c r="AZF333" s="105"/>
      <c r="AZG333" s="105"/>
      <c r="AZH333" s="105"/>
      <c r="AZI333" s="105"/>
      <c r="AZJ333" s="105"/>
      <c r="AZK333" s="105"/>
      <c r="AZL333" s="105"/>
      <c r="AZM333" s="105"/>
      <c r="AZN333" s="105"/>
      <c r="AZO333" s="105"/>
      <c r="AZP333" s="105"/>
      <c r="AZQ333" s="105"/>
      <c r="AZR333" s="105"/>
      <c r="AZS333" s="105"/>
      <c r="AZT333" s="105"/>
      <c r="AZU333" s="105"/>
      <c r="AZV333" s="105"/>
      <c r="AZW333" s="105"/>
      <c r="AZX333" s="105"/>
      <c r="AZY333" s="105"/>
      <c r="AZZ333" s="105"/>
      <c r="BAA333" s="105"/>
      <c r="BAB333" s="105"/>
      <c r="BAC333" s="105"/>
      <c r="BAD333" s="105"/>
      <c r="BAE333" s="105"/>
      <c r="BAF333" s="105"/>
      <c r="BAG333" s="105"/>
      <c r="BAH333" s="105"/>
      <c r="BAI333" s="105"/>
      <c r="BAJ333" s="105"/>
      <c r="BAK333" s="105"/>
      <c r="BAL333" s="105"/>
      <c r="BAM333" s="105"/>
      <c r="BAN333" s="105"/>
      <c r="BAO333" s="105"/>
      <c r="BAP333" s="105"/>
      <c r="BAQ333" s="105"/>
      <c r="BAR333" s="105"/>
      <c r="BAS333" s="105"/>
      <c r="BAT333" s="105"/>
      <c r="BAU333" s="105"/>
      <c r="BAV333" s="105"/>
      <c r="BAW333" s="105"/>
      <c r="BAX333" s="105"/>
      <c r="BAY333" s="105"/>
      <c r="BAZ333" s="105"/>
      <c r="BBA333" s="105"/>
      <c r="BBB333" s="105"/>
      <c r="BBC333" s="105"/>
      <c r="BBD333" s="105"/>
      <c r="BBE333" s="105"/>
      <c r="BBF333" s="105"/>
      <c r="BBG333" s="105"/>
      <c r="BBH333" s="105"/>
      <c r="BBI333" s="105"/>
      <c r="BBJ333" s="105"/>
      <c r="BBK333" s="105"/>
      <c r="BBL333" s="105"/>
      <c r="BBM333" s="105"/>
      <c r="BBN333" s="105"/>
      <c r="BBO333" s="105"/>
      <c r="BBP333" s="105"/>
      <c r="BBQ333" s="105"/>
      <c r="BBR333" s="105"/>
      <c r="BBS333" s="105"/>
      <c r="BBT333" s="105"/>
      <c r="BBU333" s="105"/>
      <c r="BBV333" s="105"/>
      <c r="BBW333" s="105"/>
      <c r="BBX333" s="105"/>
      <c r="BBY333" s="105"/>
      <c r="BBZ333" s="105"/>
      <c r="BCA333" s="105"/>
      <c r="BCB333" s="105"/>
      <c r="BCC333" s="105"/>
      <c r="BCD333" s="105"/>
      <c r="BCE333" s="105"/>
      <c r="BCF333" s="105"/>
      <c r="BCG333" s="105"/>
      <c r="BCH333" s="105"/>
      <c r="BCI333" s="105"/>
      <c r="BCJ333" s="105"/>
      <c r="BCK333" s="105"/>
      <c r="BCL333" s="105"/>
      <c r="BCM333" s="105"/>
      <c r="BCN333" s="105"/>
      <c r="BCO333" s="105"/>
      <c r="BCP333" s="105"/>
      <c r="BCQ333" s="105"/>
      <c r="BCR333" s="105"/>
      <c r="BCS333" s="105"/>
      <c r="BCT333" s="105"/>
      <c r="BCU333" s="105"/>
      <c r="BCV333" s="105"/>
      <c r="BCW333" s="105"/>
      <c r="BCX333" s="105"/>
      <c r="BCY333" s="105"/>
      <c r="BCZ333" s="105"/>
      <c r="BDA333" s="105"/>
      <c r="BDB333" s="105"/>
      <c r="BDC333" s="105"/>
      <c r="BDD333" s="105"/>
      <c r="BDE333" s="105"/>
      <c r="BDF333" s="105"/>
      <c r="BDG333" s="105"/>
      <c r="BDH333" s="105"/>
      <c r="BDI333" s="105"/>
      <c r="BDJ333" s="105"/>
      <c r="BDK333" s="105"/>
      <c r="BDL333" s="105"/>
      <c r="BDM333" s="105"/>
      <c r="BDN333" s="105"/>
      <c r="BDO333" s="105"/>
      <c r="BDP333" s="105"/>
      <c r="BDQ333" s="105"/>
      <c r="BDR333" s="105"/>
      <c r="BDS333" s="105"/>
      <c r="BDT333" s="105"/>
      <c r="BDU333" s="105"/>
      <c r="BDV333" s="105"/>
      <c r="BDW333" s="105"/>
      <c r="BDX333" s="105"/>
      <c r="BDY333" s="105"/>
      <c r="BDZ333" s="105"/>
      <c r="BEA333" s="105"/>
      <c r="BEB333" s="105"/>
      <c r="BEC333" s="105"/>
      <c r="BED333" s="105"/>
      <c r="BEE333" s="105"/>
      <c r="BEF333" s="105"/>
      <c r="BEG333" s="105"/>
      <c r="BEH333" s="105"/>
      <c r="BEI333" s="105"/>
      <c r="BEJ333" s="105"/>
      <c r="BEK333" s="105"/>
      <c r="BEL333" s="105"/>
      <c r="BEM333" s="105"/>
      <c r="BEN333" s="105"/>
      <c r="BEO333" s="105"/>
      <c r="BEP333" s="105"/>
      <c r="BEQ333" s="105"/>
      <c r="BER333" s="105"/>
      <c r="BES333" s="105"/>
      <c r="BET333" s="105"/>
      <c r="BEU333" s="105"/>
      <c r="BEV333" s="105"/>
      <c r="BEW333" s="105"/>
      <c r="BEX333" s="105"/>
      <c r="BEY333" s="105"/>
      <c r="BEZ333" s="105"/>
      <c r="BFA333" s="105"/>
      <c r="BFB333" s="105"/>
      <c r="BFC333" s="105"/>
      <c r="BFD333" s="105"/>
      <c r="BFE333" s="105"/>
      <c r="BFF333" s="105"/>
      <c r="BFG333" s="105"/>
      <c r="BFH333" s="105"/>
      <c r="BFI333" s="105"/>
      <c r="BFJ333" s="105"/>
      <c r="BFK333" s="105"/>
      <c r="BFL333" s="105"/>
      <c r="BFM333" s="105"/>
      <c r="BFN333" s="105"/>
      <c r="BFO333" s="105"/>
      <c r="BFP333" s="105"/>
      <c r="BFQ333" s="105"/>
      <c r="BFR333" s="105"/>
      <c r="BFS333" s="105"/>
      <c r="BFT333" s="105"/>
      <c r="BFU333" s="105"/>
      <c r="BFV333" s="105"/>
      <c r="BFW333" s="105"/>
      <c r="BFX333" s="105"/>
      <c r="BFY333" s="105"/>
      <c r="BFZ333" s="105"/>
      <c r="BGA333" s="105"/>
      <c r="BGB333" s="105"/>
      <c r="BGC333" s="105"/>
      <c r="BGD333" s="105"/>
      <c r="BGE333" s="105"/>
      <c r="BGF333" s="105"/>
      <c r="BGG333" s="105"/>
      <c r="BGH333" s="105"/>
      <c r="BGI333" s="105"/>
      <c r="BGJ333" s="105"/>
      <c r="BGK333" s="105"/>
      <c r="BGL333" s="105"/>
      <c r="BGM333" s="105"/>
      <c r="BGN333" s="105"/>
      <c r="BGO333" s="105"/>
      <c r="BGP333" s="105"/>
      <c r="BGQ333" s="105"/>
      <c r="BGR333" s="105"/>
      <c r="BGS333" s="105"/>
      <c r="BGT333" s="105"/>
      <c r="BGU333" s="105"/>
      <c r="BGV333" s="105"/>
      <c r="BGW333" s="105"/>
      <c r="BGX333" s="105"/>
      <c r="BGY333" s="105"/>
      <c r="BGZ333" s="105"/>
      <c r="BHA333" s="105"/>
      <c r="BHB333" s="105"/>
      <c r="BHC333" s="105"/>
      <c r="BHD333" s="105"/>
      <c r="BHE333" s="105"/>
      <c r="BHF333" s="105"/>
      <c r="BHG333" s="105"/>
      <c r="BHH333" s="105"/>
      <c r="BHI333" s="105"/>
      <c r="BHJ333" s="105"/>
      <c r="BHK333" s="105"/>
      <c r="BHL333" s="105"/>
      <c r="BHM333" s="105"/>
      <c r="BHN333" s="105"/>
      <c r="BHO333" s="105"/>
      <c r="BHP333" s="105"/>
      <c r="BHQ333" s="105"/>
      <c r="BHR333" s="105"/>
      <c r="BHS333" s="105"/>
      <c r="BHT333" s="105"/>
      <c r="BHU333" s="105"/>
      <c r="BHV333" s="105"/>
      <c r="BHW333" s="105"/>
      <c r="BHX333" s="105"/>
      <c r="BHY333" s="105"/>
      <c r="BHZ333" s="105"/>
      <c r="BIA333" s="105"/>
      <c r="BIB333" s="105"/>
      <c r="BIC333" s="105"/>
      <c r="BID333" s="105"/>
      <c r="BIE333" s="105"/>
      <c r="BIF333" s="105"/>
      <c r="BIG333" s="105"/>
      <c r="BIH333" s="105"/>
      <c r="BII333" s="105"/>
      <c r="BIJ333" s="105"/>
      <c r="BIK333" s="105"/>
      <c r="BIL333" s="105"/>
      <c r="BIM333" s="105"/>
      <c r="BIN333" s="105"/>
      <c r="BIO333" s="105"/>
      <c r="BIP333" s="105"/>
      <c r="BIQ333" s="105"/>
      <c r="BIR333" s="105"/>
      <c r="BIS333" s="105"/>
      <c r="BIT333" s="105"/>
      <c r="BIU333" s="105"/>
      <c r="BIV333" s="105"/>
      <c r="BIW333" s="105"/>
      <c r="BIX333" s="105"/>
      <c r="BIY333" s="105"/>
      <c r="BIZ333" s="105"/>
      <c r="BJA333" s="105"/>
      <c r="BJB333" s="105"/>
      <c r="BJC333" s="105"/>
      <c r="BJD333" s="105"/>
      <c r="BJE333" s="105"/>
      <c r="BJF333" s="105"/>
      <c r="BJG333" s="105"/>
      <c r="BJH333" s="105"/>
      <c r="BJI333" s="105"/>
      <c r="BJJ333" s="105"/>
      <c r="BJK333" s="105"/>
      <c r="BJL333" s="105"/>
      <c r="BJM333" s="105"/>
      <c r="BJN333" s="105"/>
      <c r="BJO333" s="105"/>
      <c r="BJP333" s="105"/>
      <c r="BJQ333" s="105"/>
      <c r="BJR333" s="105"/>
      <c r="BJS333" s="105"/>
      <c r="BJT333" s="105"/>
      <c r="BJU333" s="105"/>
      <c r="BJV333" s="105"/>
      <c r="BJW333" s="105"/>
      <c r="BJX333" s="105"/>
      <c r="BJY333" s="105"/>
      <c r="BJZ333" s="105"/>
      <c r="BKA333" s="105"/>
      <c r="BKB333" s="105"/>
      <c r="BKC333" s="105"/>
      <c r="BKD333" s="105"/>
      <c r="BKE333" s="105"/>
      <c r="BKF333" s="105"/>
      <c r="BKG333" s="105"/>
      <c r="BKH333" s="105"/>
      <c r="BKI333" s="105"/>
      <c r="BKJ333" s="105"/>
      <c r="BKK333" s="105"/>
      <c r="BKL333" s="105"/>
      <c r="BKM333" s="105"/>
      <c r="BKN333" s="105"/>
      <c r="BKO333" s="105"/>
      <c r="BKP333" s="105"/>
      <c r="BKQ333" s="105"/>
      <c r="BKR333" s="105"/>
      <c r="BKS333" s="105"/>
      <c r="BKT333" s="105"/>
      <c r="BKU333" s="105"/>
      <c r="BKV333" s="105"/>
      <c r="BKW333" s="105"/>
      <c r="BKX333" s="105"/>
      <c r="BKY333" s="105"/>
      <c r="BKZ333" s="105"/>
      <c r="BLA333" s="105"/>
      <c r="BLB333" s="105"/>
      <c r="BLC333" s="105"/>
      <c r="BLD333" s="105"/>
      <c r="BLE333" s="105"/>
      <c r="BLF333" s="105"/>
      <c r="BLG333" s="105"/>
      <c r="BLH333" s="105"/>
      <c r="BLI333" s="105"/>
      <c r="BLJ333" s="105"/>
      <c r="BLK333" s="105"/>
      <c r="BLL333" s="105"/>
      <c r="BLM333" s="105"/>
      <c r="BLN333" s="105"/>
      <c r="BLO333" s="105"/>
      <c r="BLP333" s="105"/>
      <c r="BLQ333" s="105"/>
      <c r="BLR333" s="105"/>
      <c r="BLS333" s="105"/>
      <c r="BLT333" s="105"/>
      <c r="BLU333" s="105"/>
      <c r="BLV333" s="105"/>
      <c r="BLW333" s="105"/>
      <c r="BLX333" s="105"/>
      <c r="BLY333" s="105"/>
      <c r="BLZ333" s="105"/>
      <c r="BMA333" s="105"/>
      <c r="BMB333" s="105"/>
      <c r="BMC333" s="105"/>
      <c r="BMD333" s="105"/>
      <c r="BME333" s="105"/>
      <c r="BMF333" s="105"/>
      <c r="BMG333" s="105"/>
      <c r="BMH333" s="105"/>
      <c r="BMI333" s="105"/>
      <c r="BMJ333" s="105"/>
      <c r="BMK333" s="105"/>
      <c r="BML333" s="105"/>
      <c r="BMM333" s="105"/>
      <c r="BMN333" s="105"/>
      <c r="BMO333" s="105"/>
      <c r="BMP333" s="105"/>
      <c r="BMQ333" s="105"/>
      <c r="BMR333" s="105"/>
      <c r="BMS333" s="105"/>
      <c r="BMT333" s="105"/>
      <c r="BMU333" s="105"/>
      <c r="BMV333" s="105"/>
      <c r="BMW333" s="105"/>
      <c r="BMX333" s="105"/>
      <c r="BMY333" s="105"/>
      <c r="BMZ333" s="105"/>
      <c r="BNA333" s="105"/>
      <c r="BNB333" s="105"/>
      <c r="BNC333" s="105"/>
      <c r="BND333" s="105"/>
      <c r="BNE333" s="105"/>
      <c r="BNF333" s="105"/>
      <c r="BNG333" s="105"/>
      <c r="BNH333" s="105"/>
      <c r="BNI333" s="105"/>
      <c r="BNJ333" s="105"/>
      <c r="BNK333" s="105"/>
      <c r="BNL333" s="105"/>
      <c r="BNM333" s="105"/>
      <c r="BNN333" s="105"/>
      <c r="BNO333" s="105"/>
      <c r="BNP333" s="105"/>
      <c r="BNQ333" s="105"/>
      <c r="BNR333" s="105"/>
      <c r="BNS333" s="105"/>
      <c r="BNT333" s="105"/>
      <c r="BNU333" s="105"/>
      <c r="BNV333" s="105"/>
      <c r="BNW333" s="105"/>
      <c r="BNX333" s="105"/>
      <c r="BNY333" s="105"/>
      <c r="BNZ333" s="105"/>
      <c r="BOA333" s="105"/>
      <c r="BOB333" s="105"/>
      <c r="BOC333" s="105"/>
      <c r="BOD333" s="105"/>
      <c r="BOE333" s="105"/>
      <c r="BOF333" s="105"/>
      <c r="BOG333" s="105"/>
      <c r="BOH333" s="105"/>
      <c r="BOI333" s="105"/>
      <c r="BOJ333" s="105"/>
      <c r="BOK333" s="105"/>
      <c r="BOL333" s="105"/>
      <c r="BOM333" s="105"/>
      <c r="BON333" s="105"/>
      <c r="BOO333" s="105"/>
      <c r="BOP333" s="105"/>
      <c r="BOQ333" s="105"/>
      <c r="BOR333" s="105"/>
      <c r="BOS333" s="105"/>
      <c r="BOT333" s="105"/>
      <c r="BOU333" s="105"/>
      <c r="BOV333" s="105"/>
      <c r="BOW333" s="105"/>
      <c r="BOX333" s="105"/>
      <c r="BOY333" s="105"/>
      <c r="BOZ333" s="105"/>
      <c r="BPA333" s="105"/>
      <c r="BPB333" s="105"/>
      <c r="BPC333" s="105"/>
      <c r="BPD333" s="105"/>
      <c r="BPE333" s="105"/>
      <c r="BPF333" s="105"/>
      <c r="BPG333" s="105"/>
      <c r="BPH333" s="105"/>
      <c r="BPI333" s="105"/>
      <c r="BPJ333" s="105"/>
      <c r="BPK333" s="105"/>
      <c r="BPL333" s="105"/>
      <c r="BPM333" s="105"/>
      <c r="BPN333" s="105"/>
      <c r="BPO333" s="105"/>
      <c r="BPP333" s="105"/>
      <c r="BPQ333" s="105"/>
      <c r="BPR333" s="105"/>
      <c r="BPS333" s="105"/>
      <c r="BPT333" s="105"/>
      <c r="BPU333" s="105"/>
      <c r="BPV333" s="105"/>
      <c r="BPW333" s="105"/>
      <c r="BPX333" s="105"/>
      <c r="BPY333" s="105"/>
      <c r="BPZ333" s="105"/>
      <c r="BQA333" s="105"/>
      <c r="BQB333" s="105"/>
      <c r="BQC333" s="105"/>
      <c r="BQD333" s="105"/>
      <c r="BQE333" s="105"/>
      <c r="BQF333" s="105"/>
      <c r="BQG333" s="105"/>
      <c r="BQH333" s="105"/>
      <c r="BQI333" s="105"/>
      <c r="BQJ333" s="105"/>
      <c r="BQK333" s="105"/>
      <c r="BQL333" s="105"/>
      <c r="BQM333" s="105"/>
      <c r="BQN333" s="105"/>
      <c r="BQO333" s="105"/>
      <c r="BQP333" s="105"/>
      <c r="BQQ333" s="105"/>
      <c r="BQR333" s="105"/>
      <c r="BQS333" s="105"/>
      <c r="BQT333" s="105"/>
      <c r="BQU333" s="105"/>
      <c r="BQV333" s="105"/>
      <c r="BQW333" s="105"/>
      <c r="BQX333" s="105"/>
      <c r="BQY333" s="105"/>
      <c r="BQZ333" s="105"/>
      <c r="BRA333" s="105"/>
      <c r="BRB333" s="105"/>
      <c r="BRC333" s="105"/>
      <c r="BRD333" s="105"/>
      <c r="BRE333" s="105"/>
      <c r="BRF333" s="105"/>
      <c r="BRG333" s="105"/>
      <c r="BRH333" s="105"/>
      <c r="BRI333" s="105"/>
      <c r="BRJ333" s="105"/>
      <c r="BRK333" s="105"/>
      <c r="BRL333" s="105"/>
      <c r="BRM333" s="105"/>
      <c r="BRN333" s="105"/>
      <c r="BRO333" s="105"/>
      <c r="BRP333" s="105"/>
      <c r="BRQ333" s="105"/>
      <c r="BRR333" s="105"/>
      <c r="BRS333" s="105"/>
      <c r="BRT333" s="105"/>
      <c r="BRU333" s="105"/>
      <c r="BRV333" s="105"/>
      <c r="BRW333" s="105"/>
      <c r="BRX333" s="105"/>
      <c r="BRY333" s="105"/>
      <c r="BRZ333" s="105"/>
      <c r="BSA333" s="105"/>
      <c r="BSB333" s="105"/>
      <c r="BSC333" s="105"/>
      <c r="BSD333" s="105"/>
      <c r="BSE333" s="105"/>
      <c r="BSF333" s="105"/>
      <c r="BSG333" s="105"/>
      <c r="BSH333" s="105"/>
      <c r="BSI333" s="105"/>
      <c r="BSJ333" s="105"/>
      <c r="BSK333" s="105"/>
      <c r="BSL333" s="105"/>
      <c r="BSM333" s="105"/>
      <c r="BSN333" s="105"/>
      <c r="BSO333" s="105"/>
      <c r="BSP333" s="105"/>
      <c r="BSQ333" s="105"/>
      <c r="BSR333" s="105"/>
      <c r="BSS333" s="105"/>
      <c r="BST333" s="105"/>
      <c r="BSU333" s="105"/>
      <c r="BSV333" s="105"/>
      <c r="BSW333" s="105"/>
      <c r="BSX333" s="105"/>
      <c r="BSY333" s="105"/>
      <c r="BSZ333" s="105"/>
      <c r="BTA333" s="105"/>
      <c r="BTB333" s="105"/>
      <c r="BTC333" s="105"/>
      <c r="BTD333" s="105"/>
      <c r="BTE333" s="105"/>
      <c r="BTF333" s="105"/>
      <c r="BTG333" s="105"/>
      <c r="BTH333" s="105"/>
      <c r="BTI333" s="105"/>
      <c r="BTJ333" s="105"/>
      <c r="BTK333" s="105"/>
      <c r="BTL333" s="105"/>
      <c r="BTM333" s="105"/>
      <c r="BTN333" s="105"/>
      <c r="BTO333" s="105"/>
      <c r="BTP333" s="105"/>
      <c r="BTQ333" s="105"/>
      <c r="BTR333" s="105"/>
      <c r="BTS333" s="105"/>
      <c r="BTT333" s="105"/>
      <c r="BTU333" s="105"/>
      <c r="BTV333" s="105"/>
      <c r="BTW333" s="105"/>
      <c r="BTX333" s="105"/>
      <c r="BTY333" s="105"/>
      <c r="BTZ333" s="105"/>
      <c r="BUA333" s="105"/>
      <c r="BUB333" s="105"/>
      <c r="BUC333" s="105"/>
      <c r="BUD333" s="105"/>
      <c r="BUE333" s="105"/>
      <c r="BUF333" s="105"/>
      <c r="BUG333" s="105"/>
      <c r="BUH333" s="105"/>
      <c r="BUI333" s="105"/>
      <c r="BUJ333" s="105"/>
      <c r="BUK333" s="105"/>
      <c r="BUL333" s="105"/>
      <c r="BUM333" s="105"/>
      <c r="BUN333" s="105"/>
      <c r="BUO333" s="105"/>
      <c r="BUP333" s="105"/>
      <c r="BUQ333" s="105"/>
      <c r="BUR333" s="105"/>
      <c r="BUS333" s="105"/>
      <c r="BUT333" s="105"/>
      <c r="BUU333" s="105"/>
      <c r="BUV333" s="105"/>
      <c r="BUW333" s="105"/>
      <c r="BUX333" s="105"/>
      <c r="BUY333" s="105"/>
      <c r="BUZ333" s="105"/>
      <c r="BVA333" s="105"/>
      <c r="BVB333" s="105"/>
      <c r="BVC333" s="105"/>
      <c r="BVD333" s="105"/>
      <c r="BVE333" s="105"/>
      <c r="BVF333" s="105"/>
      <c r="BVG333" s="105"/>
      <c r="BVH333" s="105"/>
      <c r="BVI333" s="105"/>
      <c r="BVJ333" s="105"/>
      <c r="BVK333" s="105"/>
      <c r="BVL333" s="105"/>
      <c r="BVM333" s="105"/>
      <c r="BVN333" s="105"/>
      <c r="BVO333" s="105"/>
      <c r="BVP333" s="105"/>
      <c r="BVQ333" s="105"/>
      <c r="BVR333" s="105"/>
      <c r="BVS333" s="105"/>
      <c r="BVT333" s="105"/>
      <c r="BVU333" s="105"/>
      <c r="BVV333" s="105"/>
      <c r="BVW333" s="105"/>
      <c r="BVX333" s="105"/>
      <c r="BVY333" s="105"/>
      <c r="BVZ333" s="105"/>
      <c r="BWA333" s="105"/>
      <c r="BWB333" s="105"/>
      <c r="BWC333" s="105"/>
      <c r="BWD333" s="105"/>
      <c r="BWE333" s="105"/>
      <c r="BWF333" s="105"/>
      <c r="BWG333" s="105"/>
      <c r="BWH333" s="105"/>
      <c r="BWI333" s="105"/>
      <c r="BWJ333" s="105"/>
      <c r="BWK333" s="105"/>
      <c r="BWL333" s="105"/>
      <c r="BWM333" s="105"/>
      <c r="BWN333" s="105"/>
      <c r="BWO333" s="105"/>
      <c r="BWP333" s="105"/>
      <c r="BWQ333" s="105"/>
      <c r="BWR333" s="105"/>
      <c r="BWS333" s="105"/>
      <c r="BWT333" s="105"/>
      <c r="BWU333" s="105"/>
      <c r="BWV333" s="105"/>
      <c r="BWW333" s="105"/>
      <c r="BWX333" s="105"/>
      <c r="BWY333" s="105"/>
      <c r="BWZ333" s="105"/>
      <c r="BXA333" s="105"/>
      <c r="BXB333" s="105"/>
      <c r="BXC333" s="105"/>
      <c r="BXD333" s="105"/>
      <c r="BXE333" s="105"/>
      <c r="BXF333" s="105"/>
      <c r="BXG333" s="105"/>
      <c r="BXH333" s="105"/>
      <c r="BXI333" s="105"/>
      <c r="BXJ333" s="105"/>
      <c r="BXK333" s="105"/>
      <c r="BXL333" s="105"/>
      <c r="BXM333" s="105"/>
      <c r="BXN333" s="105"/>
      <c r="BXO333" s="105"/>
      <c r="BXP333" s="105"/>
      <c r="BXQ333" s="105"/>
      <c r="BXR333" s="105"/>
      <c r="BXS333" s="105"/>
      <c r="BXT333" s="105"/>
      <c r="BXU333" s="105"/>
      <c r="BXV333" s="105"/>
      <c r="BXW333" s="105"/>
      <c r="BXX333" s="105"/>
      <c r="BXY333" s="105"/>
      <c r="BXZ333" s="105"/>
      <c r="BYA333" s="105"/>
      <c r="BYB333" s="105"/>
      <c r="BYC333" s="105"/>
      <c r="BYD333" s="105"/>
      <c r="BYE333" s="105"/>
      <c r="BYF333" s="105"/>
      <c r="BYG333" s="105"/>
      <c r="BYH333" s="105"/>
      <c r="BYI333" s="105"/>
      <c r="BYJ333" s="105"/>
      <c r="BYK333" s="105"/>
      <c r="BYL333" s="105"/>
      <c r="BYM333" s="105"/>
      <c r="BYN333" s="105"/>
      <c r="BYO333" s="105"/>
      <c r="BYP333" s="105"/>
      <c r="BYQ333" s="105"/>
      <c r="BYR333" s="105"/>
      <c r="BYS333" s="105"/>
      <c r="BYT333" s="105"/>
      <c r="BYU333" s="105"/>
      <c r="BYV333" s="105"/>
      <c r="BYW333" s="105"/>
      <c r="BYX333" s="105"/>
      <c r="BYY333" s="105"/>
      <c r="BYZ333" s="105"/>
      <c r="BZA333" s="105"/>
      <c r="BZB333" s="105"/>
      <c r="BZC333" s="105"/>
      <c r="BZD333" s="105"/>
      <c r="BZE333" s="105"/>
      <c r="BZF333" s="105"/>
      <c r="BZG333" s="105"/>
      <c r="BZH333" s="105"/>
      <c r="BZI333" s="105"/>
      <c r="BZJ333" s="105"/>
      <c r="BZK333" s="105"/>
      <c r="BZL333" s="105"/>
      <c r="BZM333" s="105"/>
      <c r="BZN333" s="105"/>
      <c r="BZO333" s="105"/>
      <c r="BZP333" s="105"/>
      <c r="BZQ333" s="105"/>
      <c r="BZR333" s="105"/>
      <c r="BZS333" s="105"/>
      <c r="BZT333" s="105"/>
      <c r="BZU333" s="105"/>
      <c r="BZV333" s="105"/>
      <c r="BZW333" s="105"/>
      <c r="BZX333" s="105"/>
      <c r="BZY333" s="105"/>
      <c r="BZZ333" s="105"/>
      <c r="CAA333" s="105"/>
      <c r="CAB333" s="105"/>
      <c r="CAC333" s="105"/>
      <c r="CAD333" s="105"/>
      <c r="CAE333" s="105"/>
      <c r="CAF333" s="105"/>
      <c r="CAG333" s="105"/>
      <c r="CAH333" s="105"/>
      <c r="CAI333" s="105"/>
      <c r="CAJ333" s="105"/>
      <c r="CAK333" s="105"/>
      <c r="CAL333" s="105"/>
      <c r="CAM333" s="105"/>
      <c r="CAN333" s="105"/>
      <c r="CAO333" s="105"/>
      <c r="CAP333" s="105"/>
      <c r="CAQ333" s="105"/>
      <c r="CAR333" s="105"/>
      <c r="CAS333" s="105"/>
      <c r="CAT333" s="105"/>
      <c r="CAU333" s="105"/>
      <c r="CAV333" s="105"/>
      <c r="CAW333" s="105"/>
      <c r="CAX333" s="105"/>
      <c r="CAY333" s="105"/>
      <c r="CAZ333" s="105"/>
      <c r="CBA333" s="105"/>
      <c r="CBB333" s="105"/>
      <c r="CBC333" s="105"/>
      <c r="CBD333" s="105"/>
      <c r="CBE333" s="105"/>
      <c r="CBF333" s="105"/>
      <c r="CBG333" s="105"/>
      <c r="CBH333" s="105"/>
      <c r="CBI333" s="105"/>
      <c r="CBJ333" s="105"/>
      <c r="CBK333" s="105"/>
      <c r="CBL333" s="105"/>
      <c r="CBM333" s="105"/>
      <c r="CBN333" s="105"/>
      <c r="CBO333" s="105"/>
      <c r="CBP333" s="105"/>
      <c r="CBQ333" s="105"/>
      <c r="CBR333" s="105"/>
      <c r="CBS333" s="105"/>
      <c r="CBT333" s="105"/>
      <c r="CBU333" s="105"/>
      <c r="CBV333" s="105"/>
      <c r="CBW333" s="105"/>
      <c r="CBX333" s="105"/>
      <c r="CBY333" s="105"/>
      <c r="CBZ333" s="105"/>
      <c r="CCA333" s="105"/>
      <c r="CCB333" s="105"/>
      <c r="CCC333" s="105"/>
      <c r="CCD333" s="105"/>
      <c r="CCE333" s="105"/>
      <c r="CCF333" s="105"/>
      <c r="CCG333" s="105"/>
      <c r="CCH333" s="105"/>
      <c r="CCI333" s="105"/>
      <c r="CCJ333" s="105"/>
      <c r="CCK333" s="105"/>
      <c r="CCL333" s="105"/>
      <c r="CCM333" s="105"/>
      <c r="CCN333" s="105"/>
      <c r="CCO333" s="105"/>
      <c r="CCP333" s="105"/>
      <c r="CCQ333" s="105"/>
      <c r="CCR333" s="105"/>
      <c r="CCS333" s="105"/>
      <c r="CCT333" s="105"/>
      <c r="CCU333" s="105"/>
      <c r="CCV333" s="105"/>
      <c r="CCW333" s="105"/>
      <c r="CCX333" s="105"/>
      <c r="CCY333" s="105"/>
      <c r="CCZ333" s="105"/>
      <c r="CDA333" s="105"/>
      <c r="CDB333" s="105"/>
      <c r="CDC333" s="105"/>
      <c r="CDD333" s="105"/>
      <c r="CDE333" s="105"/>
      <c r="CDF333" s="105"/>
      <c r="CDG333" s="105"/>
      <c r="CDH333" s="105"/>
      <c r="CDI333" s="105"/>
      <c r="CDJ333" s="105"/>
      <c r="CDK333" s="105"/>
      <c r="CDL333" s="105"/>
      <c r="CDM333" s="105"/>
      <c r="CDN333" s="105"/>
      <c r="CDO333" s="105"/>
      <c r="CDP333" s="105"/>
      <c r="CDQ333" s="105"/>
      <c r="CDR333" s="105"/>
      <c r="CDS333" s="105"/>
      <c r="CDT333" s="105"/>
      <c r="CDU333" s="105"/>
      <c r="CDV333" s="105"/>
      <c r="CDW333" s="105"/>
      <c r="CDX333" s="105"/>
      <c r="CDY333" s="105"/>
      <c r="CDZ333" s="105"/>
      <c r="CEA333" s="105"/>
      <c r="CEB333" s="105"/>
      <c r="CEC333" s="105"/>
      <c r="CED333" s="105"/>
      <c r="CEE333" s="105"/>
      <c r="CEF333" s="105"/>
      <c r="CEG333" s="105"/>
      <c r="CEH333" s="105"/>
      <c r="CEI333" s="105"/>
      <c r="CEJ333" s="105"/>
      <c r="CEK333" s="105"/>
      <c r="CEL333" s="105"/>
      <c r="CEM333" s="105"/>
      <c r="CEN333" s="105"/>
      <c r="CEO333" s="105"/>
      <c r="CEP333" s="105"/>
      <c r="CEQ333" s="105"/>
      <c r="CER333" s="105"/>
      <c r="CES333" s="105"/>
      <c r="CET333" s="105"/>
      <c r="CEU333" s="105"/>
      <c r="CEV333" s="105"/>
      <c r="CEW333" s="105"/>
      <c r="CEX333" s="105"/>
      <c r="CEY333" s="105"/>
      <c r="CEZ333" s="105"/>
      <c r="CFA333" s="105"/>
      <c r="CFB333" s="105"/>
      <c r="CFC333" s="105"/>
      <c r="CFD333" s="105"/>
      <c r="CFE333" s="105"/>
      <c r="CFF333" s="105"/>
      <c r="CFG333" s="105"/>
      <c r="CFH333" s="105"/>
      <c r="CFI333" s="105"/>
      <c r="CFJ333" s="105"/>
      <c r="CFK333" s="105"/>
      <c r="CFL333" s="105"/>
      <c r="CFM333" s="105"/>
      <c r="CFN333" s="105"/>
      <c r="CFO333" s="105"/>
      <c r="CFP333" s="105"/>
      <c r="CFQ333" s="105"/>
      <c r="CFR333" s="105"/>
      <c r="CFS333" s="105"/>
      <c r="CFT333" s="105"/>
      <c r="CFU333" s="105"/>
      <c r="CFV333" s="105"/>
      <c r="CFW333" s="105"/>
      <c r="CFX333" s="105"/>
      <c r="CFY333" s="105"/>
      <c r="CFZ333" s="105"/>
      <c r="CGA333" s="105"/>
      <c r="CGB333" s="105"/>
      <c r="CGC333" s="105"/>
      <c r="CGD333" s="105"/>
      <c r="CGE333" s="105"/>
      <c r="CGF333" s="105"/>
      <c r="CGG333" s="105"/>
      <c r="CGH333" s="105"/>
      <c r="CGI333" s="105"/>
      <c r="CGJ333" s="105"/>
      <c r="CGK333" s="105"/>
      <c r="CGL333" s="105"/>
      <c r="CGM333" s="105"/>
      <c r="CGN333" s="105"/>
      <c r="CGO333" s="105"/>
      <c r="CGP333" s="105"/>
      <c r="CGQ333" s="105"/>
      <c r="CGR333" s="105"/>
      <c r="CGS333" s="105"/>
      <c r="CGT333" s="105"/>
      <c r="CGU333" s="105"/>
      <c r="CGV333" s="105"/>
      <c r="CGW333" s="105"/>
      <c r="CGX333" s="105"/>
      <c r="CGY333" s="105"/>
      <c r="CGZ333" s="105"/>
      <c r="CHA333" s="105"/>
      <c r="CHB333" s="105"/>
      <c r="CHC333" s="105"/>
      <c r="CHD333" s="105"/>
      <c r="CHE333" s="105"/>
      <c r="CHF333" s="105"/>
      <c r="CHG333" s="105"/>
      <c r="CHH333" s="105"/>
      <c r="CHI333" s="105"/>
      <c r="CHJ333" s="105"/>
      <c r="CHK333" s="105"/>
      <c r="CHL333" s="105"/>
      <c r="CHM333" s="105"/>
      <c r="CHN333" s="105"/>
      <c r="CHO333" s="105"/>
      <c r="CHP333" s="105"/>
      <c r="CHQ333" s="105"/>
      <c r="CHR333" s="105"/>
      <c r="CHS333" s="105"/>
      <c r="CHT333" s="105"/>
      <c r="CHU333" s="105"/>
      <c r="CHV333" s="105"/>
      <c r="CHW333" s="105"/>
      <c r="CHX333" s="105"/>
      <c r="CHY333" s="105"/>
      <c r="CHZ333" s="105"/>
      <c r="CIA333" s="105"/>
      <c r="CIB333" s="105"/>
      <c r="CIC333" s="105"/>
      <c r="CID333" s="105"/>
      <c r="CIE333" s="105"/>
      <c r="CIF333" s="105"/>
      <c r="CIG333" s="105"/>
      <c r="CIH333" s="105"/>
      <c r="CII333" s="105"/>
      <c r="CIJ333" s="105"/>
      <c r="CIK333" s="105"/>
      <c r="CIL333" s="105"/>
      <c r="CIM333" s="105"/>
      <c r="CIN333" s="105"/>
      <c r="CIO333" s="105"/>
      <c r="CIP333" s="105"/>
      <c r="CIQ333" s="105"/>
      <c r="CIR333" s="105"/>
      <c r="CIS333" s="105"/>
      <c r="CIT333" s="105"/>
      <c r="CIU333" s="105"/>
      <c r="CIV333" s="105"/>
      <c r="CIW333" s="105"/>
      <c r="CIX333" s="105"/>
      <c r="CIY333" s="105"/>
      <c r="CIZ333" s="105"/>
      <c r="CJA333" s="105"/>
      <c r="CJB333" s="105"/>
      <c r="CJC333" s="105"/>
      <c r="CJD333" s="105"/>
      <c r="CJE333" s="105"/>
      <c r="CJF333" s="105"/>
      <c r="CJG333" s="105"/>
      <c r="CJH333" s="105"/>
      <c r="CJI333" s="105"/>
      <c r="CJJ333" s="105"/>
      <c r="CJK333" s="105"/>
      <c r="CJL333" s="105"/>
      <c r="CJM333" s="105"/>
      <c r="CJN333" s="105"/>
      <c r="CJO333" s="105"/>
      <c r="CJP333" s="105"/>
      <c r="CJQ333" s="105"/>
      <c r="CJR333" s="105"/>
      <c r="CJS333" s="105"/>
      <c r="CJT333" s="105"/>
      <c r="CJU333" s="105"/>
      <c r="CJV333" s="105"/>
      <c r="CJW333" s="105"/>
      <c r="CJX333" s="105"/>
      <c r="CJY333" s="105"/>
      <c r="CJZ333" s="105"/>
      <c r="CKA333" s="105"/>
      <c r="CKB333" s="105"/>
      <c r="CKC333" s="105"/>
      <c r="CKD333" s="105"/>
      <c r="CKE333" s="105"/>
      <c r="CKF333" s="105"/>
      <c r="CKG333" s="105"/>
      <c r="CKH333" s="105"/>
      <c r="CKI333" s="105"/>
      <c r="CKJ333" s="105"/>
      <c r="CKK333" s="105"/>
      <c r="CKL333" s="105"/>
      <c r="CKM333" s="105"/>
      <c r="CKN333" s="105"/>
      <c r="CKO333" s="105"/>
      <c r="CKP333" s="105"/>
      <c r="CKQ333" s="105"/>
      <c r="CKR333" s="105"/>
      <c r="CKS333" s="105"/>
      <c r="CKT333" s="105"/>
      <c r="CKU333" s="105"/>
      <c r="CKV333" s="105"/>
      <c r="CKW333" s="105"/>
      <c r="CKX333" s="105"/>
      <c r="CKY333" s="105"/>
      <c r="CKZ333" s="105"/>
      <c r="CLA333" s="105"/>
      <c r="CLB333" s="105"/>
      <c r="CLC333" s="105"/>
      <c r="CLD333" s="105"/>
      <c r="CLE333" s="105"/>
      <c r="CLF333" s="105"/>
      <c r="CLG333" s="105"/>
      <c r="CLH333" s="105"/>
      <c r="CLI333" s="105"/>
      <c r="CLJ333" s="105"/>
      <c r="CLK333" s="105"/>
      <c r="CLL333" s="105"/>
      <c r="CLM333" s="105"/>
      <c r="CLN333" s="105"/>
      <c r="CLO333" s="105"/>
      <c r="CLP333" s="105"/>
      <c r="CLQ333" s="105"/>
      <c r="CLR333" s="105"/>
      <c r="CLS333" s="105"/>
      <c r="CLT333" s="105"/>
      <c r="CLU333" s="105"/>
      <c r="CLV333" s="105"/>
      <c r="CLW333" s="105"/>
      <c r="CLX333" s="105"/>
      <c r="CLY333" s="105"/>
      <c r="CLZ333" s="105"/>
      <c r="CMA333" s="105"/>
      <c r="CMB333" s="105"/>
      <c r="CMC333" s="105"/>
      <c r="CMD333" s="105"/>
      <c r="CME333" s="105"/>
      <c r="CMF333" s="105"/>
      <c r="CMG333" s="105"/>
      <c r="CMH333" s="105"/>
      <c r="CMI333" s="105"/>
      <c r="CMJ333" s="105"/>
      <c r="CMK333" s="105"/>
      <c r="CML333" s="105"/>
      <c r="CMM333" s="105"/>
      <c r="CMN333" s="105"/>
      <c r="CMO333" s="105"/>
      <c r="CMP333" s="105"/>
      <c r="CMQ333" s="105"/>
      <c r="CMR333" s="105"/>
      <c r="CMS333" s="105"/>
      <c r="CMT333" s="105"/>
      <c r="CMU333" s="105"/>
      <c r="CMV333" s="105"/>
      <c r="CMW333" s="105"/>
      <c r="CMX333" s="105"/>
      <c r="CMY333" s="105"/>
      <c r="CMZ333" s="105"/>
      <c r="CNA333" s="105"/>
      <c r="CNB333" s="105"/>
      <c r="CNC333" s="105"/>
      <c r="CND333" s="105"/>
      <c r="CNE333" s="105"/>
      <c r="CNF333" s="105"/>
      <c r="CNG333" s="105"/>
      <c r="CNH333" s="105"/>
      <c r="CNI333" s="105"/>
      <c r="CNJ333" s="105"/>
      <c r="CNK333" s="105"/>
      <c r="CNL333" s="105"/>
      <c r="CNM333" s="105"/>
      <c r="CNN333" s="105"/>
      <c r="CNO333" s="105"/>
      <c r="CNP333" s="105"/>
      <c r="CNQ333" s="105"/>
      <c r="CNR333" s="105"/>
      <c r="CNS333" s="105"/>
      <c r="CNT333" s="105"/>
      <c r="CNU333" s="105"/>
      <c r="CNV333" s="105"/>
      <c r="CNW333" s="105"/>
      <c r="CNX333" s="105"/>
      <c r="CNY333" s="105"/>
      <c r="CNZ333" s="105"/>
      <c r="COA333" s="105"/>
      <c r="COB333" s="105"/>
      <c r="COC333" s="105"/>
      <c r="COD333" s="105"/>
      <c r="COE333" s="105"/>
      <c r="COF333" s="105"/>
      <c r="COG333" s="105"/>
      <c r="COH333" s="105"/>
      <c r="COI333" s="105"/>
      <c r="COJ333" s="105"/>
      <c r="COK333" s="105"/>
      <c r="COL333" s="105"/>
      <c r="COM333" s="105"/>
      <c r="CON333" s="105"/>
      <c r="COO333" s="105"/>
      <c r="COP333" s="105"/>
      <c r="COQ333" s="105"/>
      <c r="COR333" s="105"/>
      <c r="COS333" s="105"/>
      <c r="COT333" s="105"/>
      <c r="COU333" s="105"/>
      <c r="COV333" s="105"/>
      <c r="COW333" s="105"/>
      <c r="COX333" s="105"/>
      <c r="COY333" s="105"/>
      <c r="COZ333" s="105"/>
      <c r="CPA333" s="105"/>
      <c r="CPB333" s="105"/>
      <c r="CPC333" s="105"/>
      <c r="CPD333" s="105"/>
      <c r="CPE333" s="105"/>
      <c r="CPF333" s="105"/>
      <c r="CPG333" s="105"/>
      <c r="CPH333" s="105"/>
      <c r="CPI333" s="105"/>
      <c r="CPJ333" s="105"/>
      <c r="CPK333" s="105"/>
      <c r="CPL333" s="105"/>
      <c r="CPM333" s="105"/>
      <c r="CPN333" s="105"/>
      <c r="CPO333" s="105"/>
      <c r="CPP333" s="105"/>
      <c r="CPQ333" s="105"/>
      <c r="CPR333" s="105"/>
      <c r="CPS333" s="105"/>
      <c r="CPT333" s="105"/>
      <c r="CPU333" s="105"/>
      <c r="CPV333" s="105"/>
      <c r="CPW333" s="105"/>
      <c r="CPX333" s="105"/>
      <c r="CPY333" s="105"/>
      <c r="CPZ333" s="105"/>
      <c r="CQA333" s="105"/>
      <c r="CQB333" s="105"/>
      <c r="CQC333" s="105"/>
      <c r="CQD333" s="105"/>
      <c r="CQE333" s="105"/>
      <c r="CQF333" s="105"/>
      <c r="CQG333" s="105"/>
      <c r="CQH333" s="105"/>
      <c r="CQI333" s="105"/>
      <c r="CQJ333" s="105"/>
      <c r="CQK333" s="105"/>
      <c r="CQL333" s="105"/>
      <c r="CQM333" s="105"/>
      <c r="CQN333" s="105"/>
      <c r="CQO333" s="105"/>
      <c r="CQP333" s="105"/>
      <c r="CQQ333" s="105"/>
      <c r="CQR333" s="105"/>
      <c r="CQS333" s="105"/>
      <c r="CQT333" s="105"/>
      <c r="CQU333" s="105"/>
      <c r="CQV333" s="105"/>
      <c r="CQW333" s="105"/>
      <c r="CQX333" s="105"/>
      <c r="CQY333" s="105"/>
      <c r="CQZ333" s="105"/>
      <c r="CRA333" s="105"/>
      <c r="CRB333" s="105"/>
      <c r="CRC333" s="105"/>
      <c r="CRD333" s="105"/>
      <c r="CRE333" s="105"/>
      <c r="CRF333" s="105"/>
      <c r="CRG333" s="105"/>
      <c r="CRH333" s="105"/>
      <c r="CRI333" s="105"/>
      <c r="CRJ333" s="105"/>
      <c r="CRK333" s="105"/>
      <c r="CRL333" s="105"/>
      <c r="CRM333" s="105"/>
      <c r="CRN333" s="105"/>
      <c r="CRO333" s="105"/>
      <c r="CRP333" s="105"/>
      <c r="CRQ333" s="105"/>
      <c r="CRR333" s="105"/>
      <c r="CRS333" s="105"/>
      <c r="CRT333" s="105"/>
      <c r="CRU333" s="105"/>
      <c r="CRV333" s="105"/>
      <c r="CRW333" s="105"/>
      <c r="CRX333" s="105"/>
      <c r="CRY333" s="105"/>
      <c r="CRZ333" s="105"/>
      <c r="CSA333" s="105"/>
      <c r="CSB333" s="105"/>
      <c r="CSC333" s="105"/>
      <c r="CSD333" s="105"/>
      <c r="CSE333" s="105"/>
      <c r="CSF333" s="105"/>
      <c r="CSG333" s="105"/>
      <c r="CSH333" s="105"/>
      <c r="CSI333" s="105"/>
      <c r="CSJ333" s="105"/>
      <c r="CSK333" s="105"/>
      <c r="CSL333" s="105"/>
      <c r="CSM333" s="105"/>
      <c r="CSN333" s="105"/>
      <c r="CSO333" s="105"/>
      <c r="CSP333" s="105"/>
      <c r="CSQ333" s="105"/>
      <c r="CSR333" s="105"/>
      <c r="CSS333" s="105"/>
      <c r="CST333" s="105"/>
      <c r="CSU333" s="105"/>
      <c r="CSV333" s="105"/>
      <c r="CSW333" s="105"/>
      <c r="CSX333" s="105"/>
      <c r="CSY333" s="105"/>
      <c r="CSZ333" s="105"/>
      <c r="CTA333" s="105"/>
      <c r="CTB333" s="105"/>
      <c r="CTC333" s="105"/>
      <c r="CTD333" s="105"/>
      <c r="CTE333" s="105"/>
      <c r="CTF333" s="105"/>
      <c r="CTG333" s="105"/>
      <c r="CTH333" s="105"/>
      <c r="CTI333" s="105"/>
      <c r="CTJ333" s="105"/>
      <c r="CTK333" s="105"/>
      <c r="CTL333" s="105"/>
      <c r="CTM333" s="105"/>
      <c r="CTN333" s="105"/>
      <c r="CTO333" s="105"/>
      <c r="CTP333" s="105"/>
      <c r="CTQ333" s="105"/>
      <c r="CTR333" s="105"/>
      <c r="CTS333" s="105"/>
      <c r="CTT333" s="105"/>
      <c r="CTU333" s="105"/>
      <c r="CTV333" s="105"/>
      <c r="CTW333" s="105"/>
      <c r="CTX333" s="105"/>
      <c r="CTY333" s="105"/>
      <c r="CTZ333" s="105"/>
      <c r="CUA333" s="105"/>
      <c r="CUB333" s="105"/>
      <c r="CUC333" s="105"/>
      <c r="CUD333" s="105"/>
      <c r="CUE333" s="105"/>
      <c r="CUF333" s="105"/>
      <c r="CUG333" s="105"/>
      <c r="CUH333" s="105"/>
      <c r="CUI333" s="105"/>
      <c r="CUJ333" s="105"/>
      <c r="CUK333" s="105"/>
      <c r="CUL333" s="105"/>
      <c r="CUM333" s="105"/>
      <c r="CUN333" s="105"/>
      <c r="CUO333" s="105"/>
      <c r="CUP333" s="105"/>
      <c r="CUQ333" s="105"/>
      <c r="CUR333" s="105"/>
      <c r="CUS333" s="105"/>
      <c r="CUT333" s="105"/>
      <c r="CUU333" s="105"/>
      <c r="CUV333" s="105"/>
      <c r="CUW333" s="105"/>
      <c r="CUX333" s="105"/>
      <c r="CUY333" s="105"/>
      <c r="CUZ333" s="105"/>
      <c r="CVA333" s="105"/>
      <c r="CVB333" s="105"/>
      <c r="CVC333" s="105"/>
      <c r="CVD333" s="105"/>
      <c r="CVE333" s="105"/>
      <c r="CVF333" s="105"/>
      <c r="CVG333" s="105"/>
      <c r="CVH333" s="105"/>
      <c r="CVI333" s="105"/>
      <c r="CVJ333" s="105"/>
      <c r="CVK333" s="105"/>
      <c r="CVL333" s="105"/>
      <c r="CVM333" s="105"/>
      <c r="CVN333" s="105"/>
      <c r="CVO333" s="105"/>
      <c r="CVP333" s="105"/>
      <c r="CVQ333" s="105"/>
      <c r="CVR333" s="105"/>
      <c r="CVS333" s="105"/>
      <c r="CVT333" s="105"/>
      <c r="CVU333" s="105"/>
      <c r="CVV333" s="105"/>
      <c r="CVW333" s="105"/>
      <c r="CVX333" s="105"/>
      <c r="CVY333" s="105"/>
      <c r="CVZ333" s="105"/>
      <c r="CWA333" s="105"/>
      <c r="CWB333" s="105"/>
      <c r="CWC333" s="105"/>
      <c r="CWD333" s="105"/>
      <c r="CWE333" s="105"/>
      <c r="CWF333" s="105"/>
      <c r="CWG333" s="105"/>
      <c r="CWH333" s="105"/>
      <c r="CWI333" s="105"/>
      <c r="CWJ333" s="105"/>
      <c r="CWK333" s="105"/>
      <c r="CWL333" s="105"/>
      <c r="CWM333" s="105"/>
      <c r="CWN333" s="105"/>
      <c r="CWO333" s="105"/>
      <c r="CWP333" s="105"/>
      <c r="CWQ333" s="105"/>
      <c r="CWR333" s="105"/>
      <c r="CWS333" s="105"/>
      <c r="CWT333" s="105"/>
      <c r="CWU333" s="105"/>
      <c r="CWV333" s="105"/>
      <c r="CWW333" s="105"/>
      <c r="CWX333" s="105"/>
      <c r="CWY333" s="105"/>
      <c r="CWZ333" s="105"/>
      <c r="CXA333" s="105"/>
      <c r="CXB333" s="105"/>
      <c r="CXC333" s="105"/>
      <c r="CXD333" s="105"/>
      <c r="CXE333" s="105"/>
      <c r="CXF333" s="105"/>
      <c r="CXG333" s="105"/>
      <c r="CXH333" s="105"/>
      <c r="CXI333" s="105"/>
      <c r="CXJ333" s="105"/>
      <c r="CXK333" s="105"/>
      <c r="CXL333" s="105"/>
      <c r="CXM333" s="105"/>
      <c r="CXN333" s="105"/>
      <c r="CXO333" s="105"/>
      <c r="CXP333" s="105"/>
      <c r="CXQ333" s="105"/>
      <c r="CXR333" s="105"/>
      <c r="CXS333" s="105"/>
      <c r="CXT333" s="105"/>
      <c r="CXU333" s="105"/>
      <c r="CXV333" s="105"/>
      <c r="CXW333" s="105"/>
      <c r="CXX333" s="105"/>
      <c r="CXY333" s="105"/>
      <c r="CXZ333" s="105"/>
      <c r="CYA333" s="105"/>
      <c r="CYB333" s="105"/>
      <c r="CYC333" s="105"/>
      <c r="CYD333" s="105"/>
      <c r="CYE333" s="105"/>
      <c r="CYF333" s="105"/>
      <c r="CYG333" s="105"/>
      <c r="CYH333" s="105"/>
      <c r="CYI333" s="105"/>
      <c r="CYJ333" s="105"/>
      <c r="CYK333" s="105"/>
      <c r="CYL333" s="105"/>
      <c r="CYM333" s="105"/>
      <c r="CYN333" s="105"/>
      <c r="CYO333" s="105"/>
      <c r="CYP333" s="105"/>
      <c r="CYQ333" s="105"/>
      <c r="CYR333" s="105"/>
      <c r="CYS333" s="105"/>
      <c r="CYT333" s="105"/>
      <c r="CYU333" s="105"/>
      <c r="CYV333" s="105"/>
      <c r="CYW333" s="105"/>
      <c r="CYX333" s="105"/>
      <c r="CYY333" s="105"/>
      <c r="CYZ333" s="105"/>
      <c r="CZA333" s="105"/>
      <c r="CZB333" s="105"/>
      <c r="CZC333" s="105"/>
      <c r="CZD333" s="105"/>
      <c r="CZE333" s="105"/>
      <c r="CZF333" s="105"/>
      <c r="CZG333" s="105"/>
      <c r="CZH333" s="105"/>
      <c r="CZI333" s="105"/>
      <c r="CZJ333" s="105"/>
      <c r="CZK333" s="105"/>
      <c r="CZL333" s="105"/>
      <c r="CZM333" s="105"/>
      <c r="CZN333" s="105"/>
      <c r="CZO333" s="105"/>
      <c r="CZP333" s="105"/>
      <c r="CZQ333" s="105"/>
      <c r="CZR333" s="105"/>
      <c r="CZS333" s="105"/>
      <c r="CZT333" s="105"/>
      <c r="CZU333" s="105"/>
      <c r="CZV333" s="105"/>
      <c r="CZW333" s="105"/>
      <c r="CZX333" s="105"/>
      <c r="CZY333" s="105"/>
      <c r="CZZ333" s="105"/>
      <c r="DAA333" s="105"/>
      <c r="DAB333" s="105"/>
      <c r="DAC333" s="105"/>
      <c r="DAD333" s="105"/>
      <c r="DAE333" s="105"/>
      <c r="DAF333" s="105"/>
      <c r="DAG333" s="105"/>
      <c r="DAH333" s="105"/>
      <c r="DAI333" s="105"/>
      <c r="DAJ333" s="105"/>
      <c r="DAK333" s="105"/>
      <c r="DAL333" s="105"/>
      <c r="DAM333" s="105"/>
      <c r="DAN333" s="105"/>
      <c r="DAO333" s="105"/>
      <c r="DAP333" s="105"/>
      <c r="DAQ333" s="105"/>
      <c r="DAR333" s="105"/>
      <c r="DAS333" s="105"/>
      <c r="DAT333" s="105"/>
      <c r="DAU333" s="105"/>
      <c r="DAV333" s="105"/>
      <c r="DAW333" s="105"/>
      <c r="DAX333" s="105"/>
      <c r="DAY333" s="105"/>
      <c r="DAZ333" s="105"/>
      <c r="DBA333" s="105"/>
      <c r="DBB333" s="105"/>
      <c r="DBC333" s="105"/>
      <c r="DBD333" s="105"/>
      <c r="DBE333" s="105"/>
      <c r="DBF333" s="105"/>
      <c r="DBG333" s="105"/>
      <c r="DBH333" s="105"/>
      <c r="DBI333" s="105"/>
      <c r="DBJ333" s="105"/>
      <c r="DBK333" s="105"/>
      <c r="DBL333" s="105"/>
      <c r="DBM333" s="105"/>
      <c r="DBN333" s="105"/>
      <c r="DBO333" s="105"/>
      <c r="DBP333" s="105"/>
      <c r="DBQ333" s="105"/>
      <c r="DBR333" s="105"/>
      <c r="DBS333" s="105"/>
      <c r="DBT333" s="105"/>
      <c r="DBU333" s="105"/>
      <c r="DBV333" s="105"/>
      <c r="DBW333" s="105"/>
      <c r="DBX333" s="105"/>
      <c r="DBY333" s="105"/>
      <c r="DBZ333" s="105"/>
      <c r="DCA333" s="105"/>
      <c r="DCB333" s="105"/>
      <c r="DCC333" s="105"/>
      <c r="DCD333" s="105"/>
      <c r="DCE333" s="105"/>
      <c r="DCF333" s="105"/>
      <c r="DCG333" s="105"/>
      <c r="DCH333" s="105"/>
      <c r="DCI333" s="105"/>
      <c r="DCJ333" s="105"/>
      <c r="DCK333" s="105"/>
      <c r="DCL333" s="105"/>
      <c r="DCM333" s="105"/>
      <c r="DCN333" s="105"/>
      <c r="DCO333" s="105"/>
      <c r="DCP333" s="105"/>
      <c r="DCQ333" s="105"/>
      <c r="DCR333" s="105"/>
      <c r="DCS333" s="105"/>
      <c r="DCT333" s="105"/>
      <c r="DCU333" s="105"/>
      <c r="DCV333" s="105"/>
      <c r="DCW333" s="105"/>
      <c r="DCX333" s="105"/>
      <c r="DCY333" s="105"/>
      <c r="DCZ333" s="105"/>
      <c r="DDA333" s="105"/>
      <c r="DDB333" s="105"/>
      <c r="DDC333" s="105"/>
      <c r="DDD333" s="105"/>
      <c r="DDE333" s="105"/>
      <c r="DDF333" s="105"/>
      <c r="DDG333" s="105"/>
      <c r="DDH333" s="105"/>
      <c r="DDI333" s="105"/>
      <c r="DDJ333" s="105"/>
      <c r="DDK333" s="105"/>
      <c r="DDL333" s="105"/>
      <c r="DDM333" s="105"/>
      <c r="DDN333" s="105"/>
      <c r="DDO333" s="105"/>
      <c r="DDP333" s="105"/>
      <c r="DDQ333" s="105"/>
      <c r="DDR333" s="105"/>
      <c r="DDS333" s="105"/>
      <c r="DDT333" s="105"/>
      <c r="DDU333" s="105"/>
      <c r="DDV333" s="105"/>
      <c r="DDW333" s="105"/>
      <c r="DDX333" s="105"/>
      <c r="DDY333" s="105"/>
      <c r="DDZ333" s="105"/>
      <c r="DEA333" s="105"/>
      <c r="DEB333" s="105"/>
      <c r="DEC333" s="105"/>
      <c r="DED333" s="105"/>
      <c r="DEE333" s="105"/>
      <c r="DEF333" s="105"/>
      <c r="DEG333" s="105"/>
      <c r="DEH333" s="105"/>
      <c r="DEI333" s="105"/>
      <c r="DEJ333" s="105"/>
      <c r="DEK333" s="105"/>
      <c r="DEL333" s="105"/>
      <c r="DEM333" s="105"/>
      <c r="DEN333" s="105"/>
      <c r="DEO333" s="105"/>
      <c r="DEP333" s="105"/>
      <c r="DEQ333" s="105"/>
      <c r="DER333" s="105"/>
      <c r="DES333" s="105"/>
      <c r="DET333" s="105"/>
      <c r="DEU333" s="105"/>
      <c r="DEV333" s="105"/>
      <c r="DEW333" s="105"/>
      <c r="DEX333" s="105"/>
      <c r="DEY333" s="105"/>
      <c r="DEZ333" s="105"/>
      <c r="DFA333" s="105"/>
      <c r="DFB333" s="105"/>
      <c r="DFC333" s="105"/>
      <c r="DFD333" s="105"/>
      <c r="DFE333" s="105"/>
      <c r="DFF333" s="105"/>
      <c r="DFG333" s="105"/>
      <c r="DFH333" s="105"/>
      <c r="DFI333" s="105"/>
      <c r="DFJ333" s="105"/>
      <c r="DFK333" s="105"/>
      <c r="DFL333" s="105"/>
      <c r="DFM333" s="105"/>
      <c r="DFN333" s="105"/>
      <c r="DFO333" s="105"/>
      <c r="DFP333" s="105"/>
      <c r="DFQ333" s="105"/>
      <c r="DFR333" s="105"/>
      <c r="DFS333" s="105"/>
      <c r="DFT333" s="105"/>
      <c r="DFU333" s="105"/>
      <c r="DFV333" s="105"/>
      <c r="DFW333" s="105"/>
      <c r="DFX333" s="105"/>
      <c r="DFY333" s="105"/>
      <c r="DFZ333" s="105"/>
      <c r="DGA333" s="105"/>
      <c r="DGB333" s="105"/>
      <c r="DGC333" s="105"/>
      <c r="DGD333" s="105"/>
      <c r="DGE333" s="105"/>
      <c r="DGF333" s="105"/>
      <c r="DGG333" s="105"/>
      <c r="DGH333" s="105"/>
      <c r="DGI333" s="105"/>
      <c r="DGJ333" s="105"/>
      <c r="DGK333" s="105"/>
      <c r="DGL333" s="105"/>
      <c r="DGM333" s="105"/>
      <c r="DGN333" s="105"/>
      <c r="DGO333" s="105"/>
      <c r="DGP333" s="105"/>
      <c r="DGQ333" s="105"/>
      <c r="DGR333" s="105"/>
      <c r="DGS333" s="105"/>
      <c r="DGT333" s="105"/>
      <c r="DGU333" s="105"/>
      <c r="DGV333" s="105"/>
      <c r="DGW333" s="105"/>
      <c r="DGX333" s="105"/>
      <c r="DGY333" s="105"/>
      <c r="DGZ333" s="105"/>
      <c r="DHA333" s="105"/>
      <c r="DHB333" s="105"/>
      <c r="DHC333" s="105"/>
      <c r="DHD333" s="105"/>
      <c r="DHE333" s="105"/>
      <c r="DHF333" s="105"/>
      <c r="DHG333" s="105"/>
      <c r="DHH333" s="105"/>
      <c r="DHI333" s="105"/>
      <c r="DHJ333" s="105"/>
      <c r="DHK333" s="105"/>
      <c r="DHL333" s="105"/>
      <c r="DHM333" s="105"/>
      <c r="DHN333" s="105"/>
      <c r="DHO333" s="105"/>
      <c r="DHP333" s="105"/>
      <c r="DHQ333" s="105"/>
      <c r="DHR333" s="105"/>
      <c r="DHS333" s="105"/>
      <c r="DHT333" s="105"/>
      <c r="DHU333" s="105"/>
      <c r="DHV333" s="105"/>
      <c r="DHW333" s="105"/>
      <c r="DHX333" s="105"/>
      <c r="DHY333" s="105"/>
      <c r="DHZ333" s="105"/>
      <c r="DIA333" s="105"/>
      <c r="DIB333" s="105"/>
      <c r="DIC333" s="105"/>
      <c r="DID333" s="105"/>
      <c r="DIE333" s="105"/>
      <c r="DIF333" s="105"/>
      <c r="DIG333" s="105"/>
      <c r="DIH333" s="105"/>
      <c r="DII333" s="105"/>
      <c r="DIJ333" s="105"/>
      <c r="DIK333" s="105"/>
      <c r="DIL333" s="105"/>
      <c r="DIM333" s="105"/>
      <c r="DIN333" s="105"/>
      <c r="DIO333" s="105"/>
      <c r="DIP333" s="105"/>
      <c r="DIQ333" s="105"/>
      <c r="DIR333" s="105"/>
      <c r="DIS333" s="105"/>
      <c r="DIT333" s="105"/>
      <c r="DIU333" s="105"/>
      <c r="DIV333" s="105"/>
      <c r="DIW333" s="105"/>
      <c r="DIX333" s="105"/>
      <c r="DIY333" s="105"/>
      <c r="DIZ333" s="105"/>
      <c r="DJA333" s="105"/>
      <c r="DJB333" s="105"/>
      <c r="DJC333" s="105"/>
      <c r="DJD333" s="105"/>
      <c r="DJE333" s="105"/>
      <c r="DJF333" s="105"/>
      <c r="DJG333" s="105"/>
      <c r="DJH333" s="105"/>
      <c r="DJI333" s="105"/>
      <c r="DJJ333" s="105"/>
      <c r="DJK333" s="105"/>
      <c r="DJL333" s="105"/>
      <c r="DJM333" s="105"/>
      <c r="DJN333" s="105"/>
      <c r="DJO333" s="105"/>
      <c r="DJP333" s="105"/>
      <c r="DJQ333" s="105"/>
      <c r="DJR333" s="105"/>
      <c r="DJS333" s="105"/>
      <c r="DJT333" s="105"/>
      <c r="DJU333" s="105"/>
      <c r="DJV333" s="105"/>
      <c r="DJW333" s="105"/>
      <c r="DJX333" s="105"/>
      <c r="DJY333" s="105"/>
      <c r="DJZ333" s="105"/>
      <c r="DKA333" s="105"/>
      <c r="DKB333" s="105"/>
      <c r="DKC333" s="105"/>
      <c r="DKD333" s="105"/>
      <c r="DKE333" s="105"/>
      <c r="DKF333" s="105"/>
      <c r="DKG333" s="105"/>
      <c r="DKH333" s="105"/>
      <c r="DKI333" s="105"/>
      <c r="DKJ333" s="105"/>
      <c r="DKK333" s="105"/>
      <c r="DKL333" s="105"/>
      <c r="DKM333" s="105"/>
      <c r="DKN333" s="105"/>
      <c r="DKO333" s="105"/>
      <c r="DKP333" s="105"/>
      <c r="DKQ333" s="105"/>
      <c r="DKR333" s="105"/>
      <c r="DKS333" s="105"/>
      <c r="DKT333" s="105"/>
      <c r="DKU333" s="105"/>
      <c r="DKV333" s="105"/>
      <c r="DKW333" s="105"/>
      <c r="DKX333" s="105"/>
      <c r="DKY333" s="105"/>
      <c r="DKZ333" s="105"/>
      <c r="DLA333" s="105"/>
      <c r="DLB333" s="105"/>
      <c r="DLC333" s="105"/>
      <c r="DLD333" s="105"/>
      <c r="DLE333" s="105"/>
      <c r="DLF333" s="105"/>
      <c r="DLG333" s="105"/>
      <c r="DLH333" s="105"/>
      <c r="DLI333" s="105"/>
      <c r="DLJ333" s="105"/>
      <c r="DLK333" s="105"/>
      <c r="DLL333" s="105"/>
      <c r="DLM333" s="105"/>
      <c r="DLN333" s="105"/>
      <c r="DLO333" s="105"/>
      <c r="DLP333" s="105"/>
      <c r="DLQ333" s="105"/>
      <c r="DLR333" s="105"/>
      <c r="DLS333" s="105"/>
      <c r="DLT333" s="105"/>
      <c r="DLU333" s="105"/>
      <c r="DLV333" s="105"/>
      <c r="DLW333" s="105"/>
      <c r="DLX333" s="105"/>
      <c r="DLY333" s="105"/>
      <c r="DLZ333" s="105"/>
      <c r="DMA333" s="105"/>
      <c r="DMB333" s="105"/>
      <c r="DMC333" s="105"/>
      <c r="DMD333" s="105"/>
      <c r="DME333" s="105"/>
      <c r="DMF333" s="105"/>
      <c r="DMG333" s="105"/>
      <c r="DMH333" s="105"/>
      <c r="DMI333" s="105"/>
      <c r="DMJ333" s="105"/>
      <c r="DMK333" s="105"/>
      <c r="DML333" s="105"/>
      <c r="DMM333" s="105"/>
      <c r="DMN333" s="105"/>
      <c r="DMO333" s="105"/>
      <c r="DMP333" s="105"/>
      <c r="DMQ333" s="105"/>
      <c r="DMR333" s="105"/>
      <c r="DMS333" s="105"/>
      <c r="DMT333" s="105"/>
      <c r="DMU333" s="105"/>
      <c r="DMV333" s="105"/>
      <c r="DMW333" s="105"/>
      <c r="DMX333" s="105"/>
      <c r="DMY333" s="105"/>
      <c r="DMZ333" s="105"/>
      <c r="DNA333" s="105"/>
      <c r="DNB333" s="105"/>
      <c r="DNC333" s="105"/>
      <c r="DND333" s="105"/>
      <c r="DNE333" s="105"/>
      <c r="DNF333" s="105"/>
      <c r="DNG333" s="105"/>
      <c r="DNH333" s="105"/>
      <c r="DNI333" s="105"/>
      <c r="DNJ333" s="105"/>
      <c r="DNK333" s="105"/>
      <c r="DNL333" s="105"/>
      <c r="DNM333" s="105"/>
      <c r="DNN333" s="105"/>
      <c r="DNO333" s="105"/>
      <c r="DNP333" s="105"/>
      <c r="DNQ333" s="105"/>
      <c r="DNR333" s="105"/>
      <c r="DNS333" s="105"/>
      <c r="DNT333" s="105"/>
      <c r="DNU333" s="105"/>
      <c r="DNV333" s="105"/>
      <c r="DNW333" s="105"/>
      <c r="DNX333" s="105"/>
      <c r="DNY333" s="105"/>
      <c r="DNZ333" s="105"/>
      <c r="DOA333" s="105"/>
      <c r="DOB333" s="105"/>
      <c r="DOC333" s="105"/>
      <c r="DOD333" s="105"/>
      <c r="DOE333" s="105"/>
      <c r="DOF333" s="105"/>
      <c r="DOG333" s="105"/>
      <c r="DOH333" s="105"/>
      <c r="DOI333" s="105"/>
      <c r="DOJ333" s="105"/>
      <c r="DOK333" s="105"/>
      <c r="DOL333" s="105"/>
      <c r="DOM333" s="105"/>
      <c r="DON333" s="105"/>
      <c r="DOO333" s="105"/>
      <c r="DOP333" s="105"/>
      <c r="DOQ333" s="105"/>
      <c r="DOR333" s="105"/>
      <c r="DOS333" s="105"/>
      <c r="DOT333" s="105"/>
      <c r="DOU333" s="105"/>
      <c r="DOV333" s="105"/>
      <c r="DOW333" s="105"/>
      <c r="DOX333" s="105"/>
      <c r="DOY333" s="105"/>
      <c r="DOZ333" s="105"/>
      <c r="DPA333" s="105"/>
      <c r="DPB333" s="105"/>
      <c r="DPC333" s="105"/>
      <c r="DPD333" s="105"/>
      <c r="DPE333" s="105"/>
      <c r="DPF333" s="105"/>
      <c r="DPG333" s="105"/>
      <c r="DPH333" s="105"/>
      <c r="DPI333" s="105"/>
      <c r="DPJ333" s="105"/>
      <c r="DPK333" s="105"/>
      <c r="DPL333" s="105"/>
      <c r="DPM333" s="105"/>
      <c r="DPN333" s="105"/>
      <c r="DPO333" s="105"/>
      <c r="DPP333" s="105"/>
      <c r="DPQ333" s="105"/>
      <c r="DPR333" s="105"/>
      <c r="DPS333" s="105"/>
      <c r="DPT333" s="105"/>
      <c r="DPU333" s="105"/>
      <c r="DPV333" s="105"/>
      <c r="DPW333" s="105"/>
      <c r="DPX333" s="105"/>
      <c r="DPY333" s="105"/>
      <c r="DPZ333" s="105"/>
      <c r="DQA333" s="105"/>
      <c r="DQB333" s="105"/>
      <c r="DQC333" s="105"/>
      <c r="DQD333" s="105"/>
      <c r="DQE333" s="105"/>
      <c r="DQF333" s="105"/>
      <c r="DQG333" s="105"/>
      <c r="DQH333" s="105"/>
      <c r="DQI333" s="105"/>
      <c r="DQJ333" s="105"/>
      <c r="DQK333" s="105"/>
      <c r="DQL333" s="105"/>
      <c r="DQM333" s="105"/>
      <c r="DQN333" s="105"/>
      <c r="DQO333" s="105"/>
      <c r="DQP333" s="105"/>
      <c r="DQQ333" s="105"/>
      <c r="DQR333" s="105"/>
      <c r="DQS333" s="105"/>
      <c r="DQT333" s="105"/>
      <c r="DQU333" s="105"/>
      <c r="DQV333" s="105"/>
      <c r="DQW333" s="105"/>
      <c r="DQX333" s="105"/>
      <c r="DQY333" s="105"/>
      <c r="DQZ333" s="105"/>
      <c r="DRA333" s="105"/>
      <c r="DRB333" s="105"/>
      <c r="DRC333" s="105"/>
      <c r="DRD333" s="105"/>
      <c r="DRE333" s="105"/>
      <c r="DRF333" s="105"/>
      <c r="DRG333" s="105"/>
      <c r="DRH333" s="105"/>
      <c r="DRI333" s="105"/>
      <c r="DRJ333" s="105"/>
      <c r="DRK333" s="105"/>
      <c r="DRL333" s="105"/>
      <c r="DRM333" s="105"/>
      <c r="DRN333" s="105"/>
      <c r="DRO333" s="105"/>
      <c r="DRP333" s="105"/>
      <c r="DRQ333" s="105"/>
      <c r="DRR333" s="105"/>
      <c r="DRS333" s="105"/>
      <c r="DRT333" s="105"/>
      <c r="DRU333" s="105"/>
      <c r="DRV333" s="105"/>
      <c r="DRW333" s="105"/>
      <c r="DRX333" s="105"/>
      <c r="DRY333" s="105"/>
      <c r="DRZ333" s="105"/>
      <c r="DSA333" s="105"/>
      <c r="DSB333" s="105"/>
      <c r="DSC333" s="105"/>
      <c r="DSD333" s="105"/>
      <c r="DSE333" s="105"/>
      <c r="DSF333" s="105"/>
      <c r="DSG333" s="105"/>
      <c r="DSH333" s="105"/>
      <c r="DSI333" s="105"/>
      <c r="DSJ333" s="105"/>
      <c r="DSK333" s="105"/>
      <c r="DSL333" s="105"/>
      <c r="DSM333" s="105"/>
      <c r="DSN333" s="105"/>
      <c r="DSO333" s="105"/>
      <c r="DSP333" s="105"/>
      <c r="DSQ333" s="105"/>
      <c r="DSR333" s="105"/>
      <c r="DSS333" s="105"/>
      <c r="DST333" s="105"/>
      <c r="DSU333" s="105"/>
      <c r="DSV333" s="105"/>
      <c r="DSW333" s="105"/>
      <c r="DSX333" s="105"/>
      <c r="DSY333" s="105"/>
      <c r="DSZ333" s="105"/>
      <c r="DTA333" s="105"/>
      <c r="DTB333" s="105"/>
      <c r="DTC333" s="105"/>
      <c r="DTD333" s="105"/>
      <c r="DTE333" s="105"/>
      <c r="DTF333" s="105"/>
      <c r="DTG333" s="105"/>
      <c r="DTH333" s="105"/>
      <c r="DTI333" s="105"/>
      <c r="DTJ333" s="105"/>
      <c r="DTK333" s="105"/>
      <c r="DTL333" s="105"/>
      <c r="DTM333" s="105"/>
      <c r="DTN333" s="105"/>
      <c r="DTO333" s="105"/>
      <c r="DTP333" s="105"/>
      <c r="DTQ333" s="105"/>
      <c r="DTR333" s="105"/>
      <c r="DTS333" s="105"/>
      <c r="DTT333" s="105"/>
      <c r="DTU333" s="105"/>
      <c r="DTV333" s="105"/>
      <c r="DTW333" s="105"/>
      <c r="DTX333" s="105"/>
      <c r="DTY333" s="105"/>
      <c r="DTZ333" s="105"/>
      <c r="DUA333" s="105"/>
      <c r="DUB333" s="105"/>
      <c r="DUC333" s="105"/>
      <c r="DUD333" s="105"/>
      <c r="DUE333" s="105"/>
      <c r="DUF333" s="105"/>
      <c r="DUG333" s="105"/>
      <c r="DUH333" s="105"/>
      <c r="DUI333" s="105"/>
      <c r="DUJ333" s="105"/>
      <c r="DUK333" s="105"/>
      <c r="DUL333" s="105"/>
      <c r="DUM333" s="105"/>
      <c r="DUN333" s="105"/>
      <c r="DUO333" s="105"/>
      <c r="DUP333" s="105"/>
      <c r="DUQ333" s="105"/>
      <c r="DUR333" s="105"/>
      <c r="DUS333" s="105"/>
      <c r="DUT333" s="105"/>
      <c r="DUU333" s="105"/>
      <c r="DUV333" s="105"/>
      <c r="DUW333" s="105"/>
      <c r="DUX333" s="105"/>
      <c r="DUY333" s="105"/>
      <c r="DUZ333" s="105"/>
      <c r="DVA333" s="105"/>
      <c r="DVB333" s="105"/>
      <c r="DVC333" s="105"/>
      <c r="DVD333" s="105"/>
      <c r="DVE333" s="105"/>
      <c r="DVF333" s="105"/>
      <c r="DVG333" s="105"/>
      <c r="DVH333" s="105"/>
      <c r="DVI333" s="105"/>
      <c r="DVJ333" s="105"/>
      <c r="DVK333" s="105"/>
      <c r="DVL333" s="105"/>
      <c r="DVM333" s="105"/>
      <c r="DVN333" s="105"/>
      <c r="DVO333" s="105"/>
      <c r="DVP333" s="105"/>
      <c r="DVQ333" s="105"/>
      <c r="DVR333" s="105"/>
      <c r="DVS333" s="105"/>
      <c r="DVT333" s="105"/>
      <c r="DVU333" s="105"/>
      <c r="DVV333" s="105"/>
      <c r="DVW333" s="105"/>
      <c r="DVX333" s="105"/>
      <c r="DVY333" s="105"/>
      <c r="DVZ333" s="105"/>
      <c r="DWA333" s="105"/>
      <c r="DWB333" s="105"/>
      <c r="DWC333" s="105"/>
      <c r="DWD333" s="105"/>
      <c r="DWE333" s="105"/>
      <c r="DWF333" s="105"/>
      <c r="DWG333" s="105"/>
      <c r="DWH333" s="105"/>
      <c r="DWI333" s="105"/>
      <c r="DWJ333" s="105"/>
      <c r="DWK333" s="105"/>
      <c r="DWL333" s="105"/>
      <c r="DWM333" s="105"/>
      <c r="DWN333" s="105"/>
      <c r="DWO333" s="105"/>
      <c r="DWP333" s="105"/>
      <c r="DWQ333" s="105"/>
      <c r="DWR333" s="105"/>
      <c r="DWS333" s="105"/>
      <c r="DWT333" s="105"/>
      <c r="DWU333" s="105"/>
      <c r="DWV333" s="105"/>
      <c r="DWW333" s="105"/>
      <c r="DWX333" s="105"/>
      <c r="DWY333" s="105"/>
      <c r="DWZ333" s="105"/>
      <c r="DXA333" s="105"/>
      <c r="DXB333" s="105"/>
      <c r="DXC333" s="105"/>
      <c r="DXD333" s="105"/>
      <c r="DXE333" s="105"/>
      <c r="DXF333" s="105"/>
      <c r="DXG333" s="105"/>
      <c r="DXH333" s="105"/>
      <c r="DXI333" s="105"/>
      <c r="DXJ333" s="105"/>
      <c r="DXK333" s="105"/>
      <c r="DXL333" s="105"/>
      <c r="DXM333" s="105"/>
      <c r="DXN333" s="105"/>
      <c r="DXO333" s="105"/>
      <c r="DXP333" s="105"/>
      <c r="DXQ333" s="105"/>
      <c r="DXR333" s="105"/>
      <c r="DXS333" s="105"/>
      <c r="DXT333" s="105"/>
      <c r="DXU333" s="105"/>
      <c r="DXV333" s="105"/>
      <c r="DXW333" s="105"/>
      <c r="DXX333" s="105"/>
      <c r="DXY333" s="105"/>
      <c r="DXZ333" s="105"/>
      <c r="DYA333" s="105"/>
      <c r="DYB333" s="105"/>
      <c r="DYC333" s="105"/>
      <c r="DYD333" s="105"/>
      <c r="DYE333" s="105"/>
      <c r="DYF333" s="105"/>
      <c r="DYG333" s="105"/>
      <c r="DYH333" s="105"/>
      <c r="DYI333" s="105"/>
      <c r="DYJ333" s="105"/>
      <c r="DYK333" s="105"/>
      <c r="DYL333" s="105"/>
      <c r="DYM333" s="105"/>
      <c r="DYN333" s="105"/>
      <c r="DYO333" s="105"/>
      <c r="DYP333" s="105"/>
      <c r="DYQ333" s="105"/>
      <c r="DYR333" s="105"/>
      <c r="DYS333" s="105"/>
      <c r="DYT333" s="105"/>
      <c r="DYU333" s="105"/>
      <c r="DYV333" s="105"/>
      <c r="DYW333" s="105"/>
      <c r="DYX333" s="105"/>
      <c r="DYY333" s="105"/>
      <c r="DYZ333" s="105"/>
      <c r="DZA333" s="105"/>
      <c r="DZB333" s="105"/>
      <c r="DZC333" s="105"/>
      <c r="DZD333" s="105"/>
      <c r="DZE333" s="105"/>
      <c r="DZF333" s="105"/>
      <c r="DZG333" s="105"/>
      <c r="DZH333" s="105"/>
      <c r="DZI333" s="105"/>
      <c r="DZJ333" s="105"/>
      <c r="DZK333" s="105"/>
      <c r="DZL333" s="105"/>
      <c r="DZM333" s="105"/>
      <c r="DZN333" s="105"/>
      <c r="DZO333" s="105"/>
      <c r="DZP333" s="105"/>
      <c r="DZQ333" s="105"/>
      <c r="DZR333" s="105"/>
      <c r="DZS333" s="105"/>
      <c r="DZT333" s="105"/>
      <c r="DZU333" s="105"/>
      <c r="DZV333" s="105"/>
      <c r="DZW333" s="105"/>
      <c r="DZX333" s="105"/>
      <c r="DZY333" s="105"/>
      <c r="DZZ333" s="105"/>
      <c r="EAA333" s="105"/>
      <c r="EAB333" s="105"/>
      <c r="EAC333" s="105"/>
      <c r="EAD333" s="105"/>
      <c r="EAE333" s="105"/>
      <c r="EAF333" s="105"/>
      <c r="EAG333" s="105"/>
      <c r="EAH333" s="105"/>
      <c r="EAI333" s="105"/>
      <c r="EAJ333" s="105"/>
      <c r="EAK333" s="105"/>
      <c r="EAL333" s="105"/>
      <c r="EAM333" s="105"/>
      <c r="EAN333" s="105"/>
      <c r="EAO333" s="105"/>
      <c r="EAP333" s="105"/>
      <c r="EAQ333" s="105"/>
      <c r="EAR333" s="105"/>
      <c r="EAS333" s="105"/>
      <c r="EAT333" s="105"/>
      <c r="EAU333" s="105"/>
      <c r="EAV333" s="105"/>
      <c r="EAW333" s="105"/>
      <c r="EAX333" s="105"/>
      <c r="EAY333" s="105"/>
      <c r="EAZ333" s="105"/>
      <c r="EBA333" s="105"/>
      <c r="EBB333" s="105"/>
      <c r="EBC333" s="105"/>
      <c r="EBD333" s="105"/>
      <c r="EBE333" s="105"/>
      <c r="EBF333" s="105"/>
      <c r="EBG333" s="105"/>
      <c r="EBH333" s="105"/>
      <c r="EBI333" s="105"/>
      <c r="EBJ333" s="105"/>
      <c r="EBK333" s="105"/>
      <c r="EBL333" s="105"/>
      <c r="EBM333" s="105"/>
      <c r="EBN333" s="105"/>
      <c r="EBO333" s="105"/>
      <c r="EBP333" s="105"/>
      <c r="EBQ333" s="105"/>
      <c r="EBR333" s="105"/>
      <c r="EBS333" s="105"/>
      <c r="EBT333" s="105"/>
      <c r="EBU333" s="105"/>
      <c r="EBV333" s="105"/>
      <c r="EBW333" s="105"/>
      <c r="EBX333" s="105"/>
      <c r="EBY333" s="105"/>
      <c r="EBZ333" s="105"/>
      <c r="ECA333" s="105"/>
      <c r="ECB333" s="105"/>
      <c r="ECC333" s="105"/>
      <c r="ECD333" s="105"/>
      <c r="ECE333" s="105"/>
      <c r="ECF333" s="105"/>
      <c r="ECG333" s="105"/>
      <c r="ECH333" s="105"/>
      <c r="ECI333" s="105"/>
      <c r="ECJ333" s="105"/>
      <c r="ECK333" s="105"/>
      <c r="ECL333" s="105"/>
      <c r="ECM333" s="105"/>
      <c r="ECN333" s="105"/>
      <c r="ECO333" s="105"/>
      <c r="ECP333" s="105"/>
      <c r="ECQ333" s="105"/>
      <c r="ECR333" s="105"/>
      <c r="ECS333" s="105"/>
      <c r="ECT333" s="105"/>
      <c r="ECU333" s="105"/>
      <c r="ECV333" s="105"/>
      <c r="ECW333" s="105"/>
      <c r="ECX333" s="105"/>
      <c r="ECY333" s="105"/>
      <c r="ECZ333" s="105"/>
      <c r="EDA333" s="105"/>
      <c r="EDB333" s="105"/>
      <c r="EDC333" s="105"/>
      <c r="EDD333" s="105"/>
      <c r="EDE333" s="105"/>
      <c r="EDF333" s="105"/>
      <c r="EDG333" s="105"/>
      <c r="EDH333" s="105"/>
      <c r="EDI333" s="105"/>
      <c r="EDJ333" s="105"/>
      <c r="EDK333" s="105"/>
      <c r="EDL333" s="105"/>
      <c r="EDM333" s="105"/>
      <c r="EDN333" s="105"/>
      <c r="EDO333" s="105"/>
      <c r="EDP333" s="105"/>
      <c r="EDQ333" s="105"/>
      <c r="EDR333" s="105"/>
      <c r="EDS333" s="105"/>
      <c r="EDT333" s="105"/>
      <c r="EDU333" s="105"/>
      <c r="EDV333" s="105"/>
      <c r="EDW333" s="105"/>
      <c r="EDX333" s="105"/>
      <c r="EDY333" s="105"/>
      <c r="EDZ333" s="105"/>
      <c r="EEA333" s="105"/>
      <c r="EEB333" s="105"/>
      <c r="EEC333" s="105"/>
      <c r="EED333" s="105"/>
      <c r="EEE333" s="105"/>
      <c r="EEF333" s="105"/>
      <c r="EEG333" s="105"/>
      <c r="EEH333" s="105"/>
      <c r="EEI333" s="105"/>
      <c r="EEJ333" s="105"/>
      <c r="EEK333" s="105"/>
      <c r="EEL333" s="105"/>
      <c r="EEM333" s="105"/>
      <c r="EEN333" s="105"/>
      <c r="EEO333" s="105"/>
      <c r="EEP333" s="105"/>
      <c r="EEQ333" s="105"/>
      <c r="EER333" s="105"/>
      <c r="EES333" s="105"/>
      <c r="EET333" s="105"/>
      <c r="EEU333" s="105"/>
      <c r="EEV333" s="105"/>
      <c r="EEW333" s="105"/>
      <c r="EEX333" s="105"/>
      <c r="EEY333" s="105"/>
      <c r="EEZ333" s="105"/>
      <c r="EFA333" s="105"/>
      <c r="EFB333" s="105"/>
      <c r="EFC333" s="105"/>
      <c r="EFD333" s="105"/>
      <c r="EFE333" s="105"/>
      <c r="EFF333" s="105"/>
      <c r="EFG333" s="105"/>
      <c r="EFH333" s="105"/>
      <c r="EFI333" s="105"/>
      <c r="EFJ333" s="105"/>
      <c r="EFK333" s="105"/>
      <c r="EFL333" s="105"/>
      <c r="EFM333" s="105"/>
      <c r="EFN333" s="105"/>
      <c r="EFO333" s="105"/>
      <c r="EFP333" s="105"/>
      <c r="EFQ333" s="105"/>
      <c r="EFR333" s="105"/>
      <c r="EFS333" s="105"/>
      <c r="EFT333" s="105"/>
      <c r="EFU333" s="105"/>
      <c r="EFV333" s="105"/>
      <c r="EFW333" s="105"/>
      <c r="EFX333" s="105"/>
      <c r="EFY333" s="105"/>
      <c r="EFZ333" s="105"/>
      <c r="EGA333" s="105"/>
      <c r="EGB333" s="105"/>
      <c r="EGC333" s="105"/>
      <c r="EGD333" s="105"/>
      <c r="EGE333" s="105"/>
      <c r="EGF333" s="105"/>
      <c r="EGG333" s="105"/>
      <c r="EGH333" s="105"/>
      <c r="EGI333" s="105"/>
      <c r="EGJ333" s="105"/>
      <c r="EGK333" s="105"/>
      <c r="EGL333" s="105"/>
      <c r="EGM333" s="105"/>
      <c r="EGN333" s="105"/>
      <c r="EGO333" s="105"/>
      <c r="EGP333" s="105"/>
      <c r="EGQ333" s="105"/>
      <c r="EGR333" s="105"/>
      <c r="EGS333" s="105"/>
      <c r="EGT333" s="105"/>
      <c r="EGU333" s="105"/>
      <c r="EGV333" s="105"/>
      <c r="EGW333" s="105"/>
      <c r="EGX333" s="105"/>
      <c r="EGY333" s="105"/>
      <c r="EGZ333" s="105"/>
      <c r="EHA333" s="105"/>
      <c r="EHB333" s="105"/>
      <c r="EHC333" s="105"/>
      <c r="EHD333" s="105"/>
      <c r="EHE333" s="105"/>
      <c r="EHF333" s="105"/>
      <c r="EHG333" s="105"/>
      <c r="EHH333" s="105"/>
      <c r="EHI333" s="105"/>
      <c r="EHJ333" s="105"/>
      <c r="EHK333" s="105"/>
      <c r="EHL333" s="105"/>
      <c r="EHM333" s="105"/>
      <c r="EHN333" s="105"/>
      <c r="EHO333" s="105"/>
      <c r="EHP333" s="105"/>
      <c r="EHQ333" s="105"/>
      <c r="EHR333" s="105"/>
      <c r="EHS333" s="105"/>
      <c r="EHT333" s="105"/>
      <c r="EHU333" s="105"/>
      <c r="EHV333" s="105"/>
      <c r="EHW333" s="105"/>
      <c r="EHX333" s="105"/>
      <c r="EHY333" s="105"/>
      <c r="EHZ333" s="105"/>
      <c r="EIA333" s="105"/>
      <c r="EIB333" s="105"/>
      <c r="EIC333" s="105"/>
      <c r="EID333" s="105"/>
      <c r="EIE333" s="105"/>
      <c r="EIF333" s="105"/>
      <c r="EIG333" s="105"/>
      <c r="EIH333" s="105"/>
      <c r="EII333" s="105"/>
      <c r="EIJ333" s="105"/>
      <c r="EIK333" s="105"/>
      <c r="EIL333" s="105"/>
      <c r="EIM333" s="105"/>
      <c r="EIN333" s="105"/>
      <c r="EIO333" s="105"/>
      <c r="EIP333" s="105"/>
      <c r="EIQ333" s="105"/>
      <c r="EIR333" s="105"/>
      <c r="EIS333" s="105"/>
      <c r="EIT333" s="105"/>
      <c r="EIU333" s="105"/>
      <c r="EIV333" s="105"/>
      <c r="EIW333" s="105"/>
      <c r="EIX333" s="105"/>
      <c r="EIY333" s="105"/>
      <c r="EIZ333" s="105"/>
      <c r="EJA333" s="105"/>
      <c r="EJB333" s="105"/>
      <c r="EJC333" s="105"/>
      <c r="EJD333" s="105"/>
      <c r="EJE333" s="105"/>
      <c r="EJF333" s="105"/>
      <c r="EJG333" s="105"/>
      <c r="EJH333" s="105"/>
      <c r="EJI333" s="105"/>
      <c r="EJJ333" s="105"/>
      <c r="EJK333" s="105"/>
      <c r="EJL333" s="105"/>
      <c r="EJM333" s="105"/>
      <c r="EJN333" s="105"/>
      <c r="EJO333" s="105"/>
      <c r="EJP333" s="105"/>
      <c r="EJQ333" s="105"/>
      <c r="EJR333" s="105"/>
      <c r="EJS333" s="105"/>
      <c r="EJT333" s="105"/>
      <c r="EJU333" s="105"/>
      <c r="EJV333" s="105"/>
      <c r="EJW333" s="105"/>
      <c r="EJX333" s="105"/>
      <c r="EJY333" s="105"/>
      <c r="EJZ333" s="105"/>
      <c r="EKA333" s="105"/>
      <c r="EKB333" s="105"/>
      <c r="EKC333" s="105"/>
      <c r="EKD333" s="105"/>
      <c r="EKE333" s="105"/>
      <c r="EKF333" s="105"/>
      <c r="EKG333" s="105"/>
      <c r="EKH333" s="105"/>
      <c r="EKI333" s="105"/>
      <c r="EKJ333" s="105"/>
      <c r="EKK333" s="105"/>
      <c r="EKL333" s="105"/>
      <c r="EKM333" s="105"/>
      <c r="EKN333" s="105"/>
      <c r="EKO333" s="105"/>
      <c r="EKP333" s="105"/>
      <c r="EKQ333" s="105"/>
      <c r="EKR333" s="105"/>
      <c r="EKS333" s="105"/>
      <c r="EKT333" s="105"/>
      <c r="EKU333" s="105"/>
      <c r="EKV333" s="105"/>
      <c r="EKW333" s="105"/>
      <c r="EKX333" s="105"/>
      <c r="EKY333" s="105"/>
      <c r="EKZ333" s="105"/>
      <c r="ELA333" s="105"/>
      <c r="ELB333" s="105"/>
      <c r="ELC333" s="105"/>
      <c r="ELD333" s="105"/>
      <c r="ELE333" s="105"/>
      <c r="ELF333" s="105"/>
      <c r="ELG333" s="105"/>
      <c r="ELH333" s="105"/>
      <c r="ELI333" s="105"/>
      <c r="ELJ333" s="105"/>
      <c r="ELK333" s="105"/>
      <c r="ELL333" s="105"/>
      <c r="ELM333" s="105"/>
      <c r="ELN333" s="105"/>
      <c r="ELO333" s="105"/>
      <c r="ELP333" s="105"/>
      <c r="ELQ333" s="105"/>
      <c r="ELR333" s="105"/>
      <c r="ELS333" s="105"/>
      <c r="ELT333" s="105"/>
      <c r="ELU333" s="105"/>
      <c r="ELV333" s="105"/>
      <c r="ELW333" s="105"/>
      <c r="ELX333" s="105"/>
      <c r="ELY333" s="105"/>
      <c r="ELZ333" s="105"/>
      <c r="EMA333" s="105"/>
      <c r="EMB333" s="105"/>
      <c r="EMC333" s="105"/>
      <c r="EMD333" s="105"/>
      <c r="EME333" s="105"/>
      <c r="EMF333" s="105"/>
      <c r="EMG333" s="105"/>
      <c r="EMH333" s="105"/>
      <c r="EMI333" s="105"/>
      <c r="EMJ333" s="105"/>
      <c r="EMK333" s="105"/>
      <c r="EML333" s="105"/>
      <c r="EMM333" s="105"/>
      <c r="EMN333" s="105"/>
      <c r="EMO333" s="105"/>
      <c r="EMP333" s="105"/>
      <c r="EMQ333" s="105"/>
      <c r="EMR333" s="105"/>
      <c r="EMS333" s="105"/>
      <c r="EMT333" s="105"/>
      <c r="EMU333" s="105"/>
      <c r="EMV333" s="105"/>
      <c r="EMW333" s="105"/>
      <c r="EMX333" s="105"/>
      <c r="EMY333" s="105"/>
      <c r="EMZ333" s="105"/>
      <c r="ENA333" s="105"/>
      <c r="ENB333" s="105"/>
      <c r="ENC333" s="105"/>
      <c r="END333" s="105"/>
      <c r="ENE333" s="105"/>
      <c r="ENF333" s="105"/>
      <c r="ENG333" s="105"/>
      <c r="ENH333" s="105"/>
      <c r="ENI333" s="105"/>
      <c r="ENJ333" s="105"/>
      <c r="ENK333" s="105"/>
      <c r="ENL333" s="105"/>
      <c r="ENM333" s="105"/>
      <c r="ENN333" s="105"/>
      <c r="ENO333" s="105"/>
      <c r="ENP333" s="105"/>
      <c r="ENQ333" s="105"/>
      <c r="ENR333" s="105"/>
      <c r="ENS333" s="105"/>
      <c r="ENT333" s="105"/>
      <c r="ENU333" s="105"/>
      <c r="ENV333" s="105"/>
      <c r="ENW333" s="105"/>
      <c r="ENX333" s="105"/>
      <c r="ENY333" s="105"/>
      <c r="ENZ333" s="105"/>
      <c r="EOA333" s="105"/>
      <c r="EOB333" s="105"/>
      <c r="EOC333" s="105"/>
      <c r="EOD333" s="105"/>
      <c r="EOE333" s="105"/>
      <c r="EOF333" s="105"/>
      <c r="EOG333" s="105"/>
      <c r="EOH333" s="105"/>
      <c r="EOI333" s="105"/>
      <c r="EOJ333" s="105"/>
      <c r="EOK333" s="105"/>
      <c r="EOL333" s="105"/>
      <c r="EOM333" s="105"/>
      <c r="EON333" s="105"/>
      <c r="EOO333" s="105"/>
      <c r="EOP333" s="105"/>
      <c r="EOQ333" s="105"/>
      <c r="EOR333" s="105"/>
      <c r="EOS333" s="105"/>
      <c r="EOT333" s="105"/>
      <c r="EOU333" s="105"/>
      <c r="EOV333" s="105"/>
      <c r="EOW333" s="105"/>
      <c r="EOX333" s="105"/>
      <c r="EOY333" s="105"/>
      <c r="EOZ333" s="105"/>
      <c r="EPA333" s="105"/>
      <c r="EPB333" s="105"/>
      <c r="EPC333" s="105"/>
      <c r="EPD333" s="105"/>
      <c r="EPE333" s="105"/>
      <c r="EPF333" s="105"/>
      <c r="EPG333" s="105"/>
      <c r="EPH333" s="105"/>
      <c r="EPI333" s="105"/>
      <c r="EPJ333" s="105"/>
      <c r="EPK333" s="105"/>
      <c r="EPL333" s="105"/>
      <c r="EPM333" s="105"/>
      <c r="EPN333" s="105"/>
      <c r="EPO333" s="105"/>
      <c r="EPP333" s="105"/>
      <c r="EPQ333" s="105"/>
      <c r="EPR333" s="105"/>
      <c r="EPS333" s="105"/>
      <c r="EPT333" s="105"/>
      <c r="EPU333" s="105"/>
      <c r="EPV333" s="105"/>
      <c r="EPW333" s="105"/>
      <c r="EPX333" s="105"/>
      <c r="EPY333" s="105"/>
      <c r="EPZ333" s="105"/>
      <c r="EQA333" s="105"/>
      <c r="EQB333" s="105"/>
      <c r="EQC333" s="105"/>
      <c r="EQD333" s="105"/>
      <c r="EQE333" s="105"/>
      <c r="EQF333" s="105"/>
      <c r="EQG333" s="105"/>
      <c r="EQH333" s="105"/>
      <c r="EQI333" s="105"/>
      <c r="EQJ333" s="105"/>
      <c r="EQK333" s="105"/>
      <c r="EQL333" s="105"/>
      <c r="EQM333" s="105"/>
      <c r="EQN333" s="105"/>
      <c r="EQO333" s="105"/>
      <c r="EQP333" s="105"/>
      <c r="EQQ333" s="105"/>
      <c r="EQR333" s="105"/>
      <c r="EQS333" s="105"/>
      <c r="EQT333" s="105"/>
      <c r="EQU333" s="105"/>
      <c r="EQV333" s="105"/>
      <c r="EQW333" s="105"/>
      <c r="EQX333" s="105"/>
      <c r="EQY333" s="105"/>
      <c r="EQZ333" s="105"/>
      <c r="ERA333" s="105"/>
      <c r="ERB333" s="105"/>
      <c r="ERC333" s="105"/>
      <c r="ERD333" s="105"/>
      <c r="ERE333" s="105"/>
      <c r="ERF333" s="105"/>
      <c r="ERG333" s="105"/>
      <c r="ERH333" s="105"/>
      <c r="ERI333" s="105"/>
      <c r="ERJ333" s="105"/>
      <c r="ERK333" s="105"/>
      <c r="ERL333" s="105"/>
      <c r="ERM333" s="105"/>
      <c r="ERN333" s="105"/>
      <c r="ERO333" s="105"/>
      <c r="ERP333" s="105"/>
      <c r="ERQ333" s="105"/>
      <c r="ERR333" s="105"/>
      <c r="ERS333" s="105"/>
      <c r="ERT333" s="105"/>
      <c r="ERU333" s="105"/>
      <c r="ERV333" s="105"/>
      <c r="ERW333" s="105"/>
      <c r="ERX333" s="105"/>
      <c r="ERY333" s="105"/>
      <c r="ERZ333" s="105"/>
      <c r="ESA333" s="105"/>
      <c r="ESB333" s="105"/>
      <c r="ESC333" s="105"/>
      <c r="ESD333" s="105"/>
      <c r="ESE333" s="105"/>
      <c r="ESF333" s="105"/>
      <c r="ESG333" s="105"/>
      <c r="ESH333" s="105"/>
      <c r="ESI333" s="105"/>
      <c r="ESJ333" s="105"/>
      <c r="ESK333" s="105"/>
      <c r="ESL333" s="105"/>
      <c r="ESM333" s="105"/>
      <c r="ESN333" s="105"/>
      <c r="ESO333" s="105"/>
      <c r="ESP333" s="105"/>
      <c r="ESQ333" s="105"/>
      <c r="ESR333" s="105"/>
      <c r="ESS333" s="105"/>
      <c r="EST333" s="105"/>
      <c r="ESU333" s="105"/>
      <c r="ESV333" s="105"/>
      <c r="ESW333" s="105"/>
      <c r="ESX333" s="105"/>
      <c r="ESY333" s="105"/>
      <c r="ESZ333" s="105"/>
      <c r="ETA333" s="105"/>
      <c r="ETB333" s="105"/>
      <c r="ETC333" s="105"/>
      <c r="ETD333" s="105"/>
      <c r="ETE333" s="105"/>
      <c r="ETF333" s="105"/>
      <c r="ETG333" s="105"/>
      <c r="ETH333" s="105"/>
      <c r="ETI333" s="105"/>
      <c r="ETJ333" s="105"/>
      <c r="ETK333" s="105"/>
      <c r="ETL333" s="105"/>
      <c r="ETM333" s="105"/>
      <c r="ETN333" s="105"/>
      <c r="ETO333" s="105"/>
      <c r="ETP333" s="105"/>
      <c r="ETQ333" s="105"/>
      <c r="ETR333" s="105"/>
      <c r="ETS333" s="105"/>
      <c r="ETT333" s="105"/>
      <c r="ETU333" s="105"/>
      <c r="ETV333" s="105"/>
      <c r="ETW333" s="105"/>
      <c r="ETX333" s="105"/>
      <c r="ETY333" s="105"/>
      <c r="ETZ333" s="105"/>
      <c r="EUA333" s="105"/>
      <c r="EUB333" s="105"/>
      <c r="EUC333" s="105"/>
      <c r="EUD333" s="105"/>
      <c r="EUE333" s="105"/>
      <c r="EUF333" s="105"/>
      <c r="EUG333" s="105"/>
      <c r="EUH333" s="105"/>
      <c r="EUI333" s="105"/>
      <c r="EUJ333" s="105"/>
      <c r="EUK333" s="105"/>
      <c r="EUL333" s="105"/>
      <c r="EUM333" s="105"/>
      <c r="EUN333" s="105"/>
      <c r="EUO333" s="105"/>
      <c r="EUP333" s="105"/>
      <c r="EUQ333" s="105"/>
      <c r="EUR333" s="105"/>
      <c r="EUS333" s="105"/>
      <c r="EUT333" s="105"/>
      <c r="EUU333" s="105"/>
      <c r="EUV333" s="105"/>
      <c r="EUW333" s="105"/>
      <c r="EUX333" s="105"/>
      <c r="EUY333" s="105"/>
      <c r="EUZ333" s="105"/>
      <c r="EVA333" s="105"/>
      <c r="EVB333" s="105"/>
      <c r="EVC333" s="105"/>
      <c r="EVD333" s="105"/>
      <c r="EVE333" s="105"/>
      <c r="EVF333" s="105"/>
      <c r="EVG333" s="105"/>
      <c r="EVH333" s="105"/>
      <c r="EVI333" s="105"/>
      <c r="EVJ333" s="105"/>
      <c r="EVK333" s="105"/>
      <c r="EVL333" s="105"/>
      <c r="EVM333" s="105"/>
      <c r="EVN333" s="105"/>
      <c r="EVO333" s="105"/>
      <c r="EVP333" s="105"/>
      <c r="EVQ333" s="105"/>
      <c r="EVR333" s="105"/>
      <c r="EVS333" s="105"/>
      <c r="EVT333" s="105"/>
      <c r="EVU333" s="105"/>
      <c r="EVV333" s="105"/>
      <c r="EVW333" s="105"/>
      <c r="EVX333" s="105"/>
      <c r="EVY333" s="105"/>
      <c r="EVZ333" s="105"/>
      <c r="EWA333" s="105"/>
      <c r="EWB333" s="105"/>
      <c r="EWC333" s="105"/>
      <c r="EWD333" s="105"/>
      <c r="EWE333" s="105"/>
      <c r="EWF333" s="105"/>
      <c r="EWG333" s="105"/>
      <c r="EWH333" s="105"/>
      <c r="EWI333" s="105"/>
      <c r="EWJ333" s="105"/>
      <c r="EWK333" s="105"/>
      <c r="EWL333" s="105"/>
      <c r="EWM333" s="105"/>
      <c r="EWN333" s="105"/>
      <c r="EWO333" s="105"/>
      <c r="EWP333" s="105"/>
      <c r="EWQ333" s="105"/>
      <c r="EWR333" s="105"/>
      <c r="EWS333" s="105"/>
      <c r="EWT333" s="105"/>
      <c r="EWU333" s="105"/>
      <c r="EWV333" s="105"/>
      <c r="EWW333" s="105"/>
      <c r="EWX333" s="105"/>
      <c r="EWY333" s="105"/>
      <c r="EWZ333" s="105"/>
      <c r="EXA333" s="105"/>
      <c r="EXB333" s="105"/>
      <c r="EXC333" s="105"/>
      <c r="EXD333" s="105"/>
      <c r="EXE333" s="105"/>
      <c r="EXF333" s="105"/>
      <c r="EXG333" s="105"/>
      <c r="EXH333" s="105"/>
      <c r="EXI333" s="105"/>
      <c r="EXJ333" s="105"/>
      <c r="EXK333" s="105"/>
      <c r="EXL333" s="105"/>
      <c r="EXM333" s="105"/>
      <c r="EXN333" s="105"/>
      <c r="EXO333" s="105"/>
      <c r="EXP333" s="105"/>
      <c r="EXQ333" s="105"/>
      <c r="EXR333" s="105"/>
      <c r="EXS333" s="105"/>
      <c r="EXT333" s="105"/>
      <c r="EXU333" s="105"/>
      <c r="EXV333" s="105"/>
      <c r="EXW333" s="105"/>
      <c r="EXX333" s="105"/>
      <c r="EXY333" s="105"/>
      <c r="EXZ333" s="105"/>
      <c r="EYA333" s="105"/>
      <c r="EYB333" s="105"/>
      <c r="EYC333" s="105"/>
      <c r="EYD333" s="105"/>
      <c r="EYE333" s="105"/>
      <c r="EYF333" s="105"/>
      <c r="EYG333" s="105"/>
      <c r="EYH333" s="105"/>
      <c r="EYI333" s="105"/>
      <c r="EYJ333" s="105"/>
      <c r="EYK333" s="105"/>
      <c r="EYL333" s="105"/>
      <c r="EYM333" s="105"/>
      <c r="EYN333" s="105"/>
      <c r="EYO333" s="105"/>
      <c r="EYP333" s="105"/>
      <c r="EYQ333" s="105"/>
      <c r="EYR333" s="105"/>
      <c r="EYS333" s="105"/>
      <c r="EYT333" s="105"/>
      <c r="EYU333" s="105"/>
      <c r="EYV333" s="105"/>
      <c r="EYW333" s="105"/>
      <c r="EYX333" s="105"/>
      <c r="EYY333" s="105"/>
      <c r="EYZ333" s="105"/>
      <c r="EZA333" s="105"/>
      <c r="EZB333" s="105"/>
      <c r="EZC333" s="105"/>
      <c r="EZD333" s="105"/>
      <c r="EZE333" s="105"/>
      <c r="EZF333" s="105"/>
      <c r="EZG333" s="105"/>
      <c r="EZH333" s="105"/>
      <c r="EZI333" s="105"/>
      <c r="EZJ333" s="105"/>
      <c r="EZK333" s="105"/>
      <c r="EZL333" s="105"/>
      <c r="EZM333" s="105"/>
      <c r="EZN333" s="105"/>
      <c r="EZO333" s="105"/>
      <c r="EZP333" s="105"/>
      <c r="EZQ333" s="105"/>
      <c r="EZR333" s="105"/>
      <c r="EZS333" s="105"/>
      <c r="EZT333" s="105"/>
      <c r="EZU333" s="105"/>
      <c r="EZV333" s="105"/>
      <c r="EZW333" s="105"/>
      <c r="EZX333" s="105"/>
      <c r="EZY333" s="105"/>
      <c r="EZZ333" s="105"/>
      <c r="FAA333" s="105"/>
      <c r="FAB333" s="105"/>
      <c r="FAC333" s="105"/>
      <c r="FAD333" s="105"/>
      <c r="FAE333" s="105"/>
      <c r="FAF333" s="105"/>
      <c r="FAG333" s="105"/>
      <c r="FAH333" s="105"/>
      <c r="FAI333" s="105"/>
      <c r="FAJ333" s="105"/>
      <c r="FAK333" s="105"/>
      <c r="FAL333" s="105"/>
      <c r="FAM333" s="105"/>
      <c r="FAN333" s="105"/>
      <c r="FAO333" s="105"/>
      <c r="FAP333" s="105"/>
      <c r="FAQ333" s="105"/>
      <c r="FAR333" s="105"/>
      <c r="FAS333" s="105"/>
      <c r="FAT333" s="105"/>
      <c r="FAU333" s="105"/>
      <c r="FAV333" s="105"/>
      <c r="FAW333" s="105"/>
      <c r="FAX333" s="105"/>
      <c r="FAY333" s="105"/>
      <c r="FAZ333" s="105"/>
      <c r="FBA333" s="105"/>
      <c r="FBB333" s="105"/>
      <c r="FBC333" s="105"/>
      <c r="FBD333" s="105"/>
      <c r="FBE333" s="105"/>
      <c r="FBF333" s="105"/>
      <c r="FBG333" s="105"/>
      <c r="FBH333" s="105"/>
      <c r="FBI333" s="105"/>
      <c r="FBJ333" s="105"/>
      <c r="FBK333" s="105"/>
      <c r="FBL333" s="105"/>
      <c r="FBM333" s="105"/>
      <c r="FBN333" s="105"/>
      <c r="FBO333" s="105"/>
      <c r="FBP333" s="105"/>
      <c r="FBQ333" s="105"/>
      <c r="FBR333" s="105"/>
      <c r="FBS333" s="105"/>
      <c r="FBT333" s="105"/>
      <c r="FBU333" s="105"/>
      <c r="FBV333" s="105"/>
      <c r="FBW333" s="105"/>
      <c r="FBX333" s="105"/>
      <c r="FBY333" s="105"/>
      <c r="FBZ333" s="105"/>
      <c r="FCA333" s="105"/>
      <c r="FCB333" s="105"/>
      <c r="FCC333" s="105"/>
      <c r="FCD333" s="105"/>
      <c r="FCE333" s="105"/>
      <c r="FCF333" s="105"/>
      <c r="FCG333" s="105"/>
      <c r="FCH333" s="105"/>
      <c r="FCI333" s="105"/>
      <c r="FCJ333" s="105"/>
      <c r="FCK333" s="105"/>
      <c r="FCL333" s="105"/>
      <c r="FCM333" s="105"/>
      <c r="FCN333" s="105"/>
      <c r="FCO333" s="105"/>
      <c r="FCP333" s="105"/>
      <c r="FCQ333" s="105"/>
      <c r="FCR333" s="105"/>
      <c r="FCS333" s="105"/>
      <c r="FCT333" s="105"/>
      <c r="FCU333" s="105"/>
      <c r="FCV333" s="105"/>
      <c r="FCW333" s="105"/>
      <c r="FCX333" s="105"/>
      <c r="FCY333" s="105"/>
      <c r="FCZ333" s="105"/>
      <c r="FDA333" s="105"/>
      <c r="FDB333" s="105"/>
      <c r="FDC333" s="105"/>
      <c r="FDD333" s="105"/>
      <c r="FDE333" s="105"/>
      <c r="FDF333" s="105"/>
      <c r="FDG333" s="105"/>
      <c r="FDH333" s="105"/>
      <c r="FDI333" s="105"/>
      <c r="FDJ333" s="105"/>
      <c r="FDK333" s="105"/>
      <c r="FDL333" s="105"/>
      <c r="FDM333" s="105"/>
      <c r="FDN333" s="105"/>
      <c r="FDO333" s="105"/>
      <c r="FDP333" s="105"/>
      <c r="FDQ333" s="105"/>
      <c r="FDR333" s="105"/>
      <c r="FDS333" s="105"/>
      <c r="FDT333" s="105"/>
      <c r="FDU333" s="105"/>
      <c r="FDV333" s="105"/>
      <c r="FDW333" s="105"/>
      <c r="FDX333" s="105"/>
      <c r="FDY333" s="105"/>
      <c r="FDZ333" s="105"/>
      <c r="FEA333" s="105"/>
      <c r="FEB333" s="105"/>
      <c r="FEC333" s="105"/>
      <c r="FED333" s="105"/>
      <c r="FEE333" s="105"/>
      <c r="FEF333" s="105"/>
      <c r="FEG333" s="105"/>
      <c r="FEH333" s="105"/>
      <c r="FEI333" s="105"/>
      <c r="FEJ333" s="105"/>
      <c r="FEK333" s="105"/>
      <c r="FEL333" s="105"/>
      <c r="FEM333" s="105"/>
      <c r="FEN333" s="105"/>
      <c r="FEO333" s="105"/>
      <c r="FEP333" s="105"/>
      <c r="FEQ333" s="105"/>
      <c r="FER333" s="105"/>
      <c r="FES333" s="105"/>
      <c r="FET333" s="105"/>
      <c r="FEU333" s="105"/>
      <c r="FEV333" s="105"/>
      <c r="FEW333" s="105"/>
      <c r="FEX333" s="105"/>
      <c r="FEY333" s="105"/>
      <c r="FEZ333" s="105"/>
      <c r="FFA333" s="105"/>
      <c r="FFB333" s="105"/>
      <c r="FFC333" s="105"/>
      <c r="FFD333" s="105"/>
      <c r="FFE333" s="105"/>
      <c r="FFF333" s="105"/>
      <c r="FFG333" s="105"/>
      <c r="FFH333" s="105"/>
      <c r="FFI333" s="105"/>
      <c r="FFJ333" s="105"/>
      <c r="FFK333" s="105"/>
      <c r="FFL333" s="105"/>
      <c r="FFM333" s="105"/>
      <c r="FFN333" s="105"/>
      <c r="FFO333" s="105"/>
      <c r="FFP333" s="105"/>
      <c r="FFQ333" s="105"/>
      <c r="FFR333" s="105"/>
      <c r="FFS333" s="105"/>
      <c r="FFT333" s="105"/>
      <c r="FFU333" s="105"/>
      <c r="FFV333" s="105"/>
      <c r="FFW333" s="105"/>
      <c r="FFX333" s="105"/>
      <c r="FFY333" s="105"/>
      <c r="FFZ333" s="105"/>
      <c r="FGA333" s="105"/>
      <c r="FGB333" s="105"/>
      <c r="FGC333" s="105"/>
      <c r="FGD333" s="105"/>
      <c r="FGE333" s="105"/>
      <c r="FGF333" s="105"/>
      <c r="FGG333" s="105"/>
      <c r="FGH333" s="105"/>
      <c r="FGI333" s="105"/>
      <c r="FGJ333" s="105"/>
      <c r="FGK333" s="105"/>
      <c r="FGL333" s="105"/>
      <c r="FGM333" s="105"/>
      <c r="FGN333" s="105"/>
      <c r="FGO333" s="105"/>
      <c r="FGP333" s="105"/>
      <c r="FGQ333" s="105"/>
      <c r="FGR333" s="105"/>
      <c r="FGS333" s="105"/>
      <c r="FGT333" s="105"/>
      <c r="FGU333" s="105"/>
      <c r="FGV333" s="105"/>
      <c r="FGW333" s="105"/>
      <c r="FGX333" s="105"/>
      <c r="FGY333" s="105"/>
      <c r="FGZ333" s="105"/>
      <c r="FHA333" s="105"/>
      <c r="FHB333" s="105"/>
      <c r="FHC333" s="105"/>
      <c r="FHD333" s="105"/>
      <c r="FHE333" s="105"/>
      <c r="FHF333" s="105"/>
      <c r="FHG333" s="105"/>
      <c r="FHH333" s="105"/>
      <c r="FHI333" s="105"/>
      <c r="FHJ333" s="105"/>
      <c r="FHK333" s="105"/>
      <c r="FHL333" s="105"/>
      <c r="FHM333" s="105"/>
      <c r="FHN333" s="105"/>
      <c r="FHO333" s="105"/>
      <c r="FHP333" s="105"/>
      <c r="FHQ333" s="105"/>
      <c r="FHR333" s="105"/>
      <c r="FHS333" s="105"/>
      <c r="FHT333" s="105"/>
      <c r="FHU333" s="105"/>
      <c r="FHV333" s="105"/>
      <c r="FHW333" s="105"/>
      <c r="FHX333" s="105"/>
      <c r="FHY333" s="105"/>
      <c r="FHZ333" s="105"/>
      <c r="FIA333" s="105"/>
      <c r="FIB333" s="105"/>
      <c r="FIC333" s="105"/>
      <c r="FID333" s="105"/>
      <c r="FIE333" s="105"/>
      <c r="FIF333" s="105"/>
      <c r="FIG333" s="105"/>
      <c r="FIH333" s="105"/>
      <c r="FII333" s="105"/>
      <c r="FIJ333" s="105"/>
      <c r="FIK333" s="105"/>
      <c r="FIL333" s="105"/>
      <c r="FIM333" s="105"/>
      <c r="FIN333" s="105"/>
      <c r="FIO333" s="105"/>
      <c r="FIP333" s="105"/>
      <c r="FIQ333" s="105"/>
      <c r="FIR333" s="105"/>
      <c r="FIS333" s="105"/>
      <c r="FIT333" s="105"/>
      <c r="FIU333" s="105"/>
      <c r="FIV333" s="105"/>
      <c r="FIW333" s="105"/>
      <c r="FIX333" s="105"/>
      <c r="FIY333" s="105"/>
      <c r="FIZ333" s="105"/>
      <c r="FJA333" s="105"/>
      <c r="FJB333" s="105"/>
      <c r="FJC333" s="105"/>
      <c r="FJD333" s="105"/>
      <c r="FJE333" s="105"/>
      <c r="FJF333" s="105"/>
      <c r="FJG333" s="105"/>
      <c r="FJH333" s="105"/>
      <c r="FJI333" s="105"/>
      <c r="FJJ333" s="105"/>
      <c r="FJK333" s="105"/>
      <c r="FJL333" s="105"/>
      <c r="FJM333" s="105"/>
      <c r="FJN333" s="105"/>
      <c r="FJO333" s="105"/>
      <c r="FJP333" s="105"/>
      <c r="FJQ333" s="105"/>
      <c r="FJR333" s="105"/>
      <c r="FJS333" s="105"/>
      <c r="FJT333" s="105"/>
      <c r="FJU333" s="105"/>
      <c r="FJV333" s="105"/>
      <c r="FJW333" s="105"/>
      <c r="FJX333" s="105"/>
      <c r="FJY333" s="105"/>
      <c r="FJZ333" s="105"/>
      <c r="FKA333" s="105"/>
      <c r="FKB333" s="105"/>
      <c r="FKC333" s="105"/>
      <c r="FKD333" s="105"/>
      <c r="FKE333" s="105"/>
      <c r="FKF333" s="105"/>
      <c r="FKG333" s="105"/>
      <c r="FKH333" s="105"/>
      <c r="FKI333" s="105"/>
      <c r="FKJ333" s="105"/>
      <c r="FKK333" s="105"/>
      <c r="FKL333" s="105"/>
      <c r="FKM333" s="105"/>
      <c r="FKN333" s="105"/>
      <c r="FKO333" s="105"/>
      <c r="FKP333" s="105"/>
      <c r="FKQ333" s="105"/>
      <c r="FKR333" s="105"/>
      <c r="FKS333" s="105"/>
      <c r="FKT333" s="105"/>
      <c r="FKU333" s="105"/>
      <c r="FKV333" s="105"/>
      <c r="FKW333" s="105"/>
      <c r="FKX333" s="105"/>
      <c r="FKY333" s="105"/>
      <c r="FKZ333" s="105"/>
      <c r="FLA333" s="105"/>
      <c r="FLB333" s="105"/>
      <c r="FLC333" s="105"/>
      <c r="FLD333" s="105"/>
      <c r="FLE333" s="105"/>
      <c r="FLF333" s="105"/>
      <c r="FLG333" s="105"/>
      <c r="FLH333" s="105"/>
      <c r="FLI333" s="105"/>
      <c r="FLJ333" s="105"/>
      <c r="FLK333" s="105"/>
      <c r="FLL333" s="105"/>
      <c r="FLM333" s="105"/>
      <c r="FLN333" s="105"/>
      <c r="FLO333" s="105"/>
      <c r="FLP333" s="105"/>
      <c r="FLQ333" s="105"/>
      <c r="FLR333" s="105"/>
      <c r="FLS333" s="105"/>
      <c r="FLT333" s="105"/>
      <c r="FLU333" s="105"/>
      <c r="FLV333" s="105"/>
      <c r="FLW333" s="105"/>
      <c r="FLX333" s="105"/>
      <c r="FLY333" s="105"/>
      <c r="FLZ333" s="105"/>
      <c r="FMA333" s="105"/>
      <c r="FMB333" s="105"/>
      <c r="FMC333" s="105"/>
      <c r="FMD333" s="105"/>
      <c r="FME333" s="105"/>
      <c r="FMF333" s="105"/>
      <c r="FMG333" s="105"/>
      <c r="FMH333" s="105"/>
      <c r="FMI333" s="105"/>
      <c r="FMJ333" s="105"/>
      <c r="FMK333" s="105"/>
      <c r="FML333" s="105"/>
      <c r="FMM333" s="105"/>
      <c r="FMN333" s="105"/>
      <c r="FMO333" s="105"/>
      <c r="FMP333" s="105"/>
      <c r="FMQ333" s="105"/>
      <c r="FMR333" s="105"/>
      <c r="FMS333" s="105"/>
      <c r="FMT333" s="105"/>
      <c r="FMU333" s="105"/>
      <c r="FMV333" s="105"/>
      <c r="FMW333" s="105"/>
      <c r="FMX333" s="105"/>
      <c r="FMY333" s="105"/>
      <c r="FMZ333" s="105"/>
      <c r="FNA333" s="105"/>
      <c r="FNB333" s="105"/>
      <c r="FNC333" s="105"/>
      <c r="FND333" s="105"/>
      <c r="FNE333" s="105"/>
      <c r="FNF333" s="105"/>
      <c r="FNG333" s="105"/>
      <c r="FNH333" s="105"/>
      <c r="FNI333" s="105"/>
      <c r="FNJ333" s="105"/>
      <c r="FNK333" s="105"/>
      <c r="FNL333" s="105"/>
      <c r="FNM333" s="105"/>
      <c r="FNN333" s="105"/>
      <c r="FNO333" s="105"/>
      <c r="FNP333" s="105"/>
      <c r="FNQ333" s="105"/>
      <c r="FNR333" s="105"/>
      <c r="FNS333" s="105"/>
      <c r="FNT333" s="105"/>
      <c r="FNU333" s="105"/>
      <c r="FNV333" s="105"/>
      <c r="FNW333" s="105"/>
      <c r="FNX333" s="105"/>
      <c r="FNY333" s="105"/>
      <c r="FNZ333" s="105"/>
      <c r="FOA333" s="105"/>
      <c r="FOB333" s="105"/>
      <c r="FOC333" s="105"/>
      <c r="FOD333" s="105"/>
      <c r="FOE333" s="105"/>
      <c r="FOF333" s="105"/>
      <c r="FOG333" s="105"/>
      <c r="FOH333" s="105"/>
      <c r="FOI333" s="105"/>
      <c r="FOJ333" s="105"/>
      <c r="FOK333" s="105"/>
      <c r="FOL333" s="105"/>
      <c r="FOM333" s="105"/>
      <c r="FON333" s="105"/>
      <c r="FOO333" s="105"/>
      <c r="FOP333" s="105"/>
      <c r="FOQ333" s="105"/>
      <c r="FOR333" s="105"/>
      <c r="FOS333" s="105"/>
      <c r="FOT333" s="105"/>
      <c r="FOU333" s="105"/>
      <c r="FOV333" s="105"/>
      <c r="FOW333" s="105"/>
      <c r="FOX333" s="105"/>
      <c r="FOY333" s="105"/>
      <c r="FOZ333" s="105"/>
      <c r="FPA333" s="105"/>
      <c r="FPB333" s="105"/>
      <c r="FPC333" s="105"/>
      <c r="FPD333" s="105"/>
      <c r="FPE333" s="105"/>
      <c r="FPF333" s="105"/>
      <c r="FPG333" s="105"/>
      <c r="FPH333" s="105"/>
      <c r="FPI333" s="105"/>
      <c r="FPJ333" s="105"/>
      <c r="FPK333" s="105"/>
      <c r="FPL333" s="105"/>
      <c r="FPM333" s="105"/>
      <c r="FPN333" s="105"/>
      <c r="FPO333" s="105"/>
      <c r="FPP333" s="105"/>
      <c r="FPQ333" s="105"/>
      <c r="FPR333" s="105"/>
      <c r="FPS333" s="105"/>
      <c r="FPT333" s="105"/>
      <c r="FPU333" s="105"/>
      <c r="FPV333" s="105"/>
      <c r="FPW333" s="105"/>
      <c r="FPX333" s="105"/>
      <c r="FPY333" s="105"/>
      <c r="FPZ333" s="105"/>
      <c r="FQA333" s="105"/>
      <c r="FQB333" s="105"/>
      <c r="FQC333" s="105"/>
      <c r="FQD333" s="105"/>
      <c r="FQE333" s="105"/>
      <c r="FQF333" s="105"/>
      <c r="FQG333" s="105"/>
      <c r="FQH333" s="105"/>
      <c r="FQI333" s="105"/>
      <c r="FQJ333" s="105"/>
      <c r="FQK333" s="105"/>
      <c r="FQL333" s="105"/>
      <c r="FQM333" s="105"/>
      <c r="FQN333" s="105"/>
      <c r="FQO333" s="105"/>
      <c r="FQP333" s="105"/>
      <c r="FQQ333" s="105"/>
      <c r="FQR333" s="105"/>
      <c r="FQS333" s="105"/>
      <c r="FQT333" s="105"/>
      <c r="FQU333" s="105"/>
      <c r="FQV333" s="105"/>
      <c r="FQW333" s="105"/>
      <c r="FQX333" s="105"/>
      <c r="FQY333" s="105"/>
      <c r="FQZ333" s="105"/>
      <c r="FRA333" s="105"/>
      <c r="FRB333" s="105"/>
      <c r="FRC333" s="105"/>
      <c r="FRD333" s="105"/>
      <c r="FRE333" s="105"/>
      <c r="FRF333" s="105"/>
      <c r="FRG333" s="105"/>
      <c r="FRH333" s="105"/>
      <c r="FRI333" s="105"/>
      <c r="FRJ333" s="105"/>
      <c r="FRK333" s="105"/>
      <c r="FRL333" s="105"/>
      <c r="FRM333" s="105"/>
      <c r="FRN333" s="105"/>
      <c r="FRO333" s="105"/>
      <c r="FRP333" s="105"/>
      <c r="FRQ333" s="105"/>
      <c r="FRR333" s="105"/>
      <c r="FRS333" s="105"/>
      <c r="FRT333" s="105"/>
      <c r="FRU333" s="105"/>
      <c r="FRV333" s="105"/>
      <c r="FRW333" s="105"/>
      <c r="FRX333" s="105"/>
      <c r="FRY333" s="105"/>
      <c r="FRZ333" s="105"/>
      <c r="FSA333" s="105"/>
      <c r="FSB333" s="105"/>
      <c r="FSC333" s="105"/>
      <c r="FSD333" s="105"/>
      <c r="FSE333" s="105"/>
      <c r="FSF333" s="105"/>
      <c r="FSG333" s="105"/>
      <c r="FSH333" s="105"/>
      <c r="FSI333" s="105"/>
      <c r="FSJ333" s="105"/>
      <c r="FSK333" s="105"/>
      <c r="FSL333" s="105"/>
      <c r="FSM333" s="105"/>
      <c r="FSN333" s="105"/>
      <c r="FSO333" s="105"/>
      <c r="FSP333" s="105"/>
      <c r="FSQ333" s="105"/>
      <c r="FSR333" s="105"/>
      <c r="FSS333" s="105"/>
      <c r="FST333" s="105"/>
      <c r="FSU333" s="105"/>
      <c r="FSV333" s="105"/>
      <c r="FSW333" s="105"/>
      <c r="FSX333" s="105"/>
      <c r="FSY333" s="105"/>
      <c r="FSZ333" s="105"/>
      <c r="FTA333" s="105"/>
      <c r="FTB333" s="105"/>
      <c r="FTC333" s="105"/>
      <c r="FTD333" s="105"/>
      <c r="FTE333" s="105"/>
      <c r="FTF333" s="105"/>
      <c r="FTG333" s="105"/>
      <c r="FTH333" s="105"/>
      <c r="FTI333" s="105"/>
      <c r="FTJ333" s="105"/>
      <c r="FTK333" s="105"/>
      <c r="FTL333" s="105"/>
      <c r="FTM333" s="105"/>
      <c r="FTN333" s="105"/>
      <c r="FTO333" s="105"/>
      <c r="FTP333" s="105"/>
      <c r="FTQ333" s="105"/>
      <c r="FTR333" s="105"/>
      <c r="FTS333" s="105"/>
      <c r="FTT333" s="105"/>
      <c r="FTU333" s="105"/>
      <c r="FTV333" s="105"/>
      <c r="FTW333" s="105"/>
      <c r="FTX333" s="105"/>
      <c r="FTY333" s="105"/>
      <c r="FTZ333" s="105"/>
      <c r="FUA333" s="105"/>
      <c r="FUB333" s="105"/>
      <c r="FUC333" s="105"/>
      <c r="FUD333" s="105"/>
      <c r="FUE333" s="105"/>
      <c r="FUF333" s="105"/>
      <c r="FUG333" s="105"/>
      <c r="FUH333" s="105"/>
      <c r="FUI333" s="105"/>
      <c r="FUJ333" s="105"/>
      <c r="FUK333" s="105"/>
      <c r="FUL333" s="105"/>
      <c r="FUM333" s="105"/>
      <c r="FUN333" s="105"/>
      <c r="FUO333" s="105"/>
      <c r="FUP333" s="105"/>
      <c r="FUQ333" s="105"/>
      <c r="FUR333" s="105"/>
      <c r="FUS333" s="105"/>
      <c r="FUT333" s="105"/>
      <c r="FUU333" s="105"/>
      <c r="FUV333" s="105"/>
      <c r="FUW333" s="105"/>
      <c r="FUX333" s="105"/>
      <c r="FUY333" s="105"/>
      <c r="FUZ333" s="105"/>
      <c r="FVA333" s="105"/>
      <c r="FVB333" s="105"/>
      <c r="FVC333" s="105"/>
      <c r="FVD333" s="105"/>
      <c r="FVE333" s="105"/>
      <c r="FVF333" s="105"/>
      <c r="FVG333" s="105"/>
      <c r="FVH333" s="105"/>
      <c r="FVI333" s="105"/>
      <c r="FVJ333" s="105"/>
      <c r="FVK333" s="105"/>
      <c r="FVL333" s="105"/>
      <c r="FVM333" s="105"/>
      <c r="FVN333" s="105"/>
      <c r="FVO333" s="105"/>
      <c r="FVP333" s="105"/>
      <c r="FVQ333" s="105"/>
      <c r="FVR333" s="105"/>
      <c r="FVS333" s="105"/>
      <c r="FVT333" s="105"/>
      <c r="FVU333" s="105"/>
      <c r="FVV333" s="105"/>
      <c r="FVW333" s="105"/>
      <c r="FVX333" s="105"/>
      <c r="FVY333" s="105"/>
      <c r="FVZ333" s="105"/>
      <c r="FWA333" s="105"/>
      <c r="FWB333" s="105"/>
      <c r="FWC333" s="105"/>
      <c r="FWD333" s="105"/>
      <c r="FWE333" s="105"/>
      <c r="FWF333" s="105"/>
      <c r="FWG333" s="105"/>
      <c r="FWH333" s="105"/>
      <c r="FWI333" s="105"/>
      <c r="FWJ333" s="105"/>
      <c r="FWK333" s="105"/>
      <c r="FWL333" s="105"/>
      <c r="FWM333" s="105"/>
      <c r="FWN333" s="105"/>
      <c r="FWO333" s="105"/>
      <c r="FWP333" s="105"/>
      <c r="FWQ333" s="105"/>
      <c r="FWR333" s="105"/>
      <c r="FWS333" s="105"/>
      <c r="FWT333" s="105"/>
      <c r="FWU333" s="105"/>
      <c r="FWV333" s="105"/>
      <c r="FWW333" s="105"/>
      <c r="FWX333" s="105"/>
      <c r="FWY333" s="105"/>
      <c r="FWZ333" s="105"/>
      <c r="FXA333" s="105"/>
      <c r="FXB333" s="105"/>
      <c r="FXC333" s="105"/>
      <c r="FXD333" s="105"/>
      <c r="FXE333" s="105"/>
      <c r="FXF333" s="105"/>
      <c r="FXG333" s="105"/>
      <c r="FXH333" s="105"/>
      <c r="FXI333" s="105"/>
      <c r="FXJ333" s="105"/>
      <c r="FXK333" s="105"/>
      <c r="FXL333" s="105"/>
      <c r="FXM333" s="105"/>
      <c r="FXN333" s="105"/>
      <c r="FXO333" s="105"/>
      <c r="FXP333" s="105"/>
      <c r="FXQ333" s="105"/>
      <c r="FXR333" s="105"/>
      <c r="FXS333" s="105"/>
      <c r="FXT333" s="105"/>
      <c r="FXU333" s="105"/>
      <c r="FXV333" s="105"/>
      <c r="FXW333" s="105"/>
      <c r="FXX333" s="105"/>
      <c r="FXY333" s="105"/>
      <c r="FXZ333" s="105"/>
      <c r="FYA333" s="105"/>
      <c r="FYB333" s="105"/>
      <c r="FYC333" s="105"/>
      <c r="FYD333" s="105"/>
      <c r="FYE333" s="105"/>
      <c r="FYF333" s="105"/>
      <c r="FYG333" s="105"/>
      <c r="FYH333" s="105"/>
      <c r="FYI333" s="105"/>
      <c r="FYJ333" s="105"/>
      <c r="FYK333" s="105"/>
      <c r="FYL333" s="105"/>
      <c r="FYM333" s="105"/>
      <c r="FYN333" s="105"/>
      <c r="FYO333" s="105"/>
      <c r="FYP333" s="105"/>
      <c r="FYQ333" s="105"/>
      <c r="FYR333" s="105"/>
      <c r="FYS333" s="105"/>
      <c r="FYT333" s="105"/>
      <c r="FYU333" s="105"/>
      <c r="FYV333" s="105"/>
      <c r="FYW333" s="105"/>
      <c r="FYX333" s="105"/>
      <c r="FYY333" s="105"/>
      <c r="FYZ333" s="105"/>
      <c r="FZA333" s="105"/>
      <c r="FZB333" s="105"/>
      <c r="FZC333" s="105"/>
      <c r="FZD333" s="105"/>
      <c r="FZE333" s="105"/>
      <c r="FZF333" s="105"/>
      <c r="FZG333" s="105"/>
      <c r="FZH333" s="105"/>
      <c r="FZI333" s="105"/>
      <c r="FZJ333" s="105"/>
      <c r="FZK333" s="105"/>
      <c r="FZL333" s="105"/>
      <c r="FZM333" s="105"/>
      <c r="FZN333" s="105"/>
      <c r="FZO333" s="105"/>
      <c r="FZP333" s="105"/>
      <c r="FZQ333" s="105"/>
      <c r="FZR333" s="105"/>
      <c r="FZS333" s="105"/>
      <c r="FZT333" s="105"/>
      <c r="FZU333" s="105"/>
      <c r="FZV333" s="105"/>
      <c r="FZW333" s="105"/>
      <c r="FZX333" s="105"/>
      <c r="FZY333" s="105"/>
      <c r="FZZ333" s="105"/>
      <c r="GAA333" s="105"/>
      <c r="GAB333" s="105"/>
      <c r="GAC333" s="105"/>
      <c r="GAD333" s="105"/>
      <c r="GAE333" s="105"/>
      <c r="GAF333" s="105"/>
      <c r="GAG333" s="105"/>
      <c r="GAH333" s="105"/>
      <c r="GAI333" s="105"/>
      <c r="GAJ333" s="105"/>
      <c r="GAK333" s="105"/>
      <c r="GAL333" s="105"/>
      <c r="GAM333" s="105"/>
      <c r="GAN333" s="105"/>
      <c r="GAO333" s="105"/>
      <c r="GAP333" s="105"/>
      <c r="GAQ333" s="105"/>
      <c r="GAR333" s="105"/>
      <c r="GAS333" s="105"/>
      <c r="GAT333" s="105"/>
      <c r="GAU333" s="105"/>
      <c r="GAV333" s="105"/>
      <c r="GAW333" s="105"/>
      <c r="GAX333" s="105"/>
      <c r="GAY333" s="105"/>
      <c r="GAZ333" s="105"/>
      <c r="GBA333" s="105"/>
      <c r="GBB333" s="105"/>
      <c r="GBC333" s="105"/>
      <c r="GBD333" s="105"/>
      <c r="GBE333" s="105"/>
      <c r="GBF333" s="105"/>
      <c r="GBG333" s="105"/>
      <c r="GBH333" s="105"/>
      <c r="GBI333" s="105"/>
      <c r="GBJ333" s="105"/>
      <c r="GBK333" s="105"/>
      <c r="GBL333" s="105"/>
      <c r="GBM333" s="105"/>
      <c r="GBN333" s="105"/>
      <c r="GBO333" s="105"/>
      <c r="GBP333" s="105"/>
      <c r="GBQ333" s="105"/>
      <c r="GBR333" s="105"/>
      <c r="GBS333" s="105"/>
      <c r="GBT333" s="105"/>
      <c r="GBU333" s="105"/>
      <c r="GBV333" s="105"/>
      <c r="GBW333" s="105"/>
      <c r="GBX333" s="105"/>
      <c r="GBY333" s="105"/>
      <c r="GBZ333" s="105"/>
      <c r="GCA333" s="105"/>
      <c r="GCB333" s="105"/>
      <c r="GCC333" s="105"/>
      <c r="GCD333" s="105"/>
      <c r="GCE333" s="105"/>
      <c r="GCF333" s="105"/>
      <c r="GCG333" s="105"/>
      <c r="GCH333" s="105"/>
      <c r="GCI333" s="105"/>
      <c r="GCJ333" s="105"/>
      <c r="GCK333" s="105"/>
      <c r="GCL333" s="105"/>
      <c r="GCM333" s="105"/>
      <c r="GCN333" s="105"/>
      <c r="GCO333" s="105"/>
      <c r="GCP333" s="105"/>
      <c r="GCQ333" s="105"/>
      <c r="GCR333" s="105"/>
      <c r="GCS333" s="105"/>
      <c r="GCT333" s="105"/>
      <c r="GCU333" s="105"/>
      <c r="GCV333" s="105"/>
      <c r="GCW333" s="105"/>
      <c r="GCX333" s="105"/>
      <c r="GCY333" s="105"/>
      <c r="GCZ333" s="105"/>
      <c r="GDA333" s="105"/>
      <c r="GDB333" s="105"/>
      <c r="GDC333" s="105"/>
      <c r="GDD333" s="105"/>
      <c r="GDE333" s="105"/>
      <c r="GDF333" s="105"/>
      <c r="GDG333" s="105"/>
      <c r="GDH333" s="105"/>
      <c r="GDI333" s="105"/>
      <c r="GDJ333" s="105"/>
      <c r="GDK333" s="105"/>
      <c r="GDL333" s="105"/>
      <c r="GDM333" s="105"/>
      <c r="GDN333" s="105"/>
      <c r="GDO333" s="105"/>
      <c r="GDP333" s="105"/>
      <c r="GDQ333" s="105"/>
      <c r="GDR333" s="105"/>
      <c r="GDS333" s="105"/>
      <c r="GDT333" s="105"/>
      <c r="GDU333" s="105"/>
      <c r="GDV333" s="105"/>
      <c r="GDW333" s="105"/>
      <c r="GDX333" s="105"/>
      <c r="GDY333" s="105"/>
      <c r="GDZ333" s="105"/>
      <c r="GEA333" s="105"/>
      <c r="GEB333" s="105"/>
      <c r="GEC333" s="105"/>
      <c r="GED333" s="105"/>
      <c r="GEE333" s="105"/>
      <c r="GEF333" s="105"/>
      <c r="GEG333" s="105"/>
      <c r="GEH333" s="105"/>
      <c r="GEI333" s="105"/>
      <c r="GEJ333" s="105"/>
      <c r="GEK333" s="105"/>
      <c r="GEL333" s="105"/>
      <c r="GEM333" s="105"/>
      <c r="GEN333" s="105"/>
      <c r="GEO333" s="105"/>
      <c r="GEP333" s="105"/>
      <c r="GEQ333" s="105"/>
      <c r="GER333" s="105"/>
      <c r="GES333" s="105"/>
      <c r="GET333" s="105"/>
      <c r="GEU333" s="105"/>
      <c r="GEV333" s="105"/>
      <c r="GEW333" s="105"/>
      <c r="GEX333" s="105"/>
      <c r="GEY333" s="105"/>
      <c r="GEZ333" s="105"/>
      <c r="GFA333" s="105"/>
      <c r="GFB333" s="105"/>
      <c r="GFC333" s="105"/>
      <c r="GFD333" s="105"/>
      <c r="GFE333" s="105"/>
      <c r="GFF333" s="105"/>
      <c r="GFG333" s="105"/>
      <c r="GFH333" s="105"/>
      <c r="GFI333" s="105"/>
      <c r="GFJ333" s="105"/>
      <c r="GFK333" s="105"/>
      <c r="GFL333" s="105"/>
      <c r="GFM333" s="105"/>
      <c r="GFN333" s="105"/>
      <c r="GFO333" s="105"/>
      <c r="GFP333" s="105"/>
      <c r="GFQ333" s="105"/>
      <c r="GFR333" s="105"/>
      <c r="GFS333" s="105"/>
      <c r="GFT333" s="105"/>
      <c r="GFU333" s="105"/>
      <c r="GFV333" s="105"/>
      <c r="GFW333" s="105"/>
      <c r="GFX333" s="105"/>
      <c r="GFY333" s="105"/>
      <c r="GFZ333" s="105"/>
      <c r="GGA333" s="105"/>
      <c r="GGB333" s="105"/>
      <c r="GGC333" s="105"/>
      <c r="GGD333" s="105"/>
      <c r="GGE333" s="105"/>
      <c r="GGF333" s="105"/>
      <c r="GGG333" s="105"/>
      <c r="GGH333" s="105"/>
      <c r="GGI333" s="105"/>
      <c r="GGJ333" s="105"/>
      <c r="GGK333" s="105"/>
      <c r="GGL333" s="105"/>
      <c r="GGM333" s="105"/>
      <c r="GGN333" s="105"/>
      <c r="GGO333" s="105"/>
      <c r="GGP333" s="105"/>
      <c r="GGQ333" s="105"/>
      <c r="GGR333" s="105"/>
      <c r="GGS333" s="105"/>
      <c r="GGT333" s="105"/>
      <c r="GGU333" s="105"/>
      <c r="GGV333" s="105"/>
      <c r="GGW333" s="105"/>
      <c r="GGX333" s="105"/>
      <c r="GGY333" s="105"/>
      <c r="GGZ333" s="105"/>
      <c r="GHA333" s="105"/>
      <c r="GHB333" s="105"/>
      <c r="GHC333" s="105"/>
      <c r="GHD333" s="105"/>
      <c r="GHE333" s="105"/>
      <c r="GHF333" s="105"/>
      <c r="GHG333" s="105"/>
      <c r="GHH333" s="105"/>
      <c r="GHI333" s="105"/>
      <c r="GHJ333" s="105"/>
      <c r="GHK333" s="105"/>
      <c r="GHL333" s="105"/>
      <c r="GHM333" s="105"/>
      <c r="GHN333" s="105"/>
      <c r="GHO333" s="105"/>
      <c r="GHP333" s="105"/>
      <c r="GHQ333" s="105"/>
      <c r="GHR333" s="105"/>
      <c r="GHS333" s="105"/>
      <c r="GHT333" s="105"/>
      <c r="GHU333" s="105"/>
      <c r="GHV333" s="105"/>
      <c r="GHW333" s="105"/>
      <c r="GHX333" s="105"/>
      <c r="GHY333" s="105"/>
      <c r="GHZ333" s="105"/>
      <c r="GIA333" s="105"/>
      <c r="GIB333" s="105"/>
      <c r="GIC333" s="105"/>
      <c r="GID333" s="105"/>
      <c r="GIE333" s="105"/>
      <c r="GIF333" s="105"/>
      <c r="GIG333" s="105"/>
      <c r="GIH333" s="105"/>
      <c r="GII333" s="105"/>
      <c r="GIJ333" s="105"/>
      <c r="GIK333" s="105"/>
      <c r="GIL333" s="105"/>
      <c r="GIM333" s="105"/>
      <c r="GIN333" s="105"/>
      <c r="GIO333" s="105"/>
      <c r="GIP333" s="105"/>
      <c r="GIQ333" s="105"/>
      <c r="GIR333" s="105"/>
      <c r="GIS333" s="105"/>
      <c r="GIT333" s="105"/>
      <c r="GIU333" s="105"/>
      <c r="GIV333" s="105"/>
      <c r="GIW333" s="105"/>
      <c r="GIX333" s="105"/>
      <c r="GIY333" s="105"/>
      <c r="GIZ333" s="105"/>
      <c r="GJA333" s="105"/>
      <c r="GJB333" s="105"/>
      <c r="GJC333" s="105"/>
      <c r="GJD333" s="105"/>
      <c r="GJE333" s="105"/>
      <c r="GJF333" s="105"/>
      <c r="GJG333" s="105"/>
      <c r="GJH333" s="105"/>
      <c r="GJI333" s="105"/>
      <c r="GJJ333" s="105"/>
      <c r="GJK333" s="105"/>
      <c r="GJL333" s="105"/>
      <c r="GJM333" s="105"/>
      <c r="GJN333" s="105"/>
      <c r="GJO333" s="105"/>
      <c r="GJP333" s="105"/>
      <c r="GJQ333" s="105"/>
      <c r="GJR333" s="105"/>
      <c r="GJS333" s="105"/>
      <c r="GJT333" s="105"/>
      <c r="GJU333" s="105"/>
      <c r="GJV333" s="105"/>
      <c r="GJW333" s="105"/>
      <c r="GJX333" s="105"/>
      <c r="GJY333" s="105"/>
      <c r="GJZ333" s="105"/>
      <c r="GKA333" s="105"/>
      <c r="GKB333" s="105"/>
      <c r="GKC333" s="105"/>
      <c r="GKD333" s="105"/>
      <c r="GKE333" s="105"/>
      <c r="GKF333" s="105"/>
      <c r="GKG333" s="105"/>
      <c r="GKH333" s="105"/>
      <c r="GKI333" s="105"/>
      <c r="GKJ333" s="105"/>
      <c r="GKK333" s="105"/>
      <c r="GKL333" s="105"/>
      <c r="GKM333" s="105"/>
      <c r="GKN333" s="105"/>
      <c r="GKO333" s="105"/>
      <c r="GKP333" s="105"/>
      <c r="GKQ333" s="105"/>
      <c r="GKR333" s="105"/>
      <c r="GKS333" s="105"/>
      <c r="GKT333" s="105"/>
      <c r="GKU333" s="105"/>
      <c r="GKV333" s="105"/>
      <c r="GKW333" s="105"/>
      <c r="GKX333" s="105"/>
      <c r="GKY333" s="105"/>
      <c r="GKZ333" s="105"/>
      <c r="GLA333" s="105"/>
      <c r="GLB333" s="105"/>
      <c r="GLC333" s="105"/>
      <c r="GLD333" s="105"/>
      <c r="GLE333" s="105"/>
      <c r="GLF333" s="105"/>
      <c r="GLG333" s="105"/>
      <c r="GLH333" s="105"/>
      <c r="GLI333" s="105"/>
      <c r="GLJ333" s="105"/>
      <c r="GLK333" s="105"/>
      <c r="GLL333" s="105"/>
      <c r="GLM333" s="105"/>
      <c r="GLN333" s="105"/>
      <c r="GLO333" s="105"/>
      <c r="GLP333" s="105"/>
      <c r="GLQ333" s="105"/>
      <c r="GLR333" s="105"/>
      <c r="GLS333" s="105"/>
      <c r="GLT333" s="105"/>
      <c r="GLU333" s="105"/>
      <c r="GLV333" s="105"/>
      <c r="GLW333" s="105"/>
      <c r="GLX333" s="105"/>
      <c r="GLY333" s="105"/>
      <c r="GLZ333" s="105"/>
      <c r="GMA333" s="105"/>
      <c r="GMB333" s="105"/>
      <c r="GMC333" s="105"/>
      <c r="GMD333" s="105"/>
      <c r="GME333" s="105"/>
      <c r="GMF333" s="105"/>
      <c r="GMG333" s="105"/>
      <c r="GMH333" s="105"/>
      <c r="GMI333" s="105"/>
      <c r="GMJ333" s="105"/>
      <c r="GMK333" s="105"/>
      <c r="GML333" s="105"/>
      <c r="GMM333" s="105"/>
      <c r="GMN333" s="105"/>
      <c r="GMO333" s="105"/>
      <c r="GMP333" s="105"/>
      <c r="GMQ333" s="105"/>
      <c r="GMR333" s="105"/>
      <c r="GMS333" s="105"/>
      <c r="GMT333" s="105"/>
      <c r="GMU333" s="105"/>
      <c r="GMV333" s="105"/>
      <c r="GMW333" s="105"/>
      <c r="GMX333" s="105"/>
      <c r="GMY333" s="105"/>
      <c r="GMZ333" s="105"/>
      <c r="GNA333" s="105"/>
      <c r="GNB333" s="105"/>
      <c r="GNC333" s="105"/>
      <c r="GND333" s="105"/>
      <c r="GNE333" s="105"/>
      <c r="GNF333" s="105"/>
      <c r="GNG333" s="105"/>
      <c r="GNH333" s="105"/>
      <c r="GNI333" s="105"/>
      <c r="GNJ333" s="105"/>
      <c r="GNK333" s="105"/>
      <c r="GNL333" s="105"/>
      <c r="GNM333" s="105"/>
      <c r="GNN333" s="105"/>
      <c r="GNO333" s="105"/>
      <c r="GNP333" s="105"/>
      <c r="GNQ333" s="105"/>
      <c r="GNR333" s="105"/>
      <c r="GNS333" s="105"/>
      <c r="GNT333" s="105"/>
      <c r="GNU333" s="105"/>
      <c r="GNV333" s="105"/>
      <c r="GNW333" s="105"/>
      <c r="GNX333" s="105"/>
      <c r="GNY333" s="105"/>
      <c r="GNZ333" s="105"/>
      <c r="GOA333" s="105"/>
      <c r="GOB333" s="105"/>
      <c r="GOC333" s="105"/>
      <c r="GOD333" s="105"/>
      <c r="GOE333" s="105"/>
      <c r="GOF333" s="105"/>
      <c r="GOG333" s="105"/>
      <c r="GOH333" s="105"/>
      <c r="GOI333" s="105"/>
      <c r="GOJ333" s="105"/>
      <c r="GOK333" s="105"/>
      <c r="GOL333" s="105"/>
      <c r="GOM333" s="105"/>
      <c r="GON333" s="105"/>
      <c r="GOO333" s="105"/>
      <c r="GOP333" s="105"/>
      <c r="GOQ333" s="105"/>
      <c r="GOR333" s="105"/>
      <c r="GOS333" s="105"/>
      <c r="GOT333" s="105"/>
      <c r="GOU333" s="105"/>
      <c r="GOV333" s="105"/>
      <c r="GOW333" s="105"/>
      <c r="GOX333" s="105"/>
      <c r="GOY333" s="105"/>
      <c r="GOZ333" s="105"/>
      <c r="GPA333" s="105"/>
      <c r="GPB333" s="105"/>
      <c r="GPC333" s="105"/>
      <c r="GPD333" s="105"/>
      <c r="GPE333" s="105"/>
      <c r="GPF333" s="105"/>
      <c r="GPG333" s="105"/>
      <c r="GPH333" s="105"/>
      <c r="GPI333" s="105"/>
      <c r="GPJ333" s="105"/>
      <c r="GPK333" s="105"/>
      <c r="GPL333" s="105"/>
      <c r="GPM333" s="105"/>
      <c r="GPN333" s="105"/>
      <c r="GPO333" s="105"/>
      <c r="GPP333" s="105"/>
      <c r="GPQ333" s="105"/>
      <c r="GPR333" s="105"/>
      <c r="GPS333" s="105"/>
      <c r="GPT333" s="105"/>
      <c r="GPU333" s="105"/>
      <c r="GPV333" s="105"/>
      <c r="GPW333" s="105"/>
      <c r="GPX333" s="105"/>
      <c r="GPY333" s="105"/>
      <c r="GPZ333" s="105"/>
      <c r="GQA333" s="105"/>
      <c r="GQB333" s="105"/>
      <c r="GQC333" s="105"/>
      <c r="GQD333" s="105"/>
      <c r="GQE333" s="105"/>
      <c r="GQF333" s="105"/>
      <c r="GQG333" s="105"/>
      <c r="GQH333" s="105"/>
      <c r="GQI333" s="105"/>
      <c r="GQJ333" s="105"/>
      <c r="GQK333" s="105"/>
      <c r="GQL333" s="105"/>
      <c r="GQM333" s="105"/>
      <c r="GQN333" s="105"/>
      <c r="GQO333" s="105"/>
      <c r="GQP333" s="105"/>
      <c r="GQQ333" s="105"/>
      <c r="GQR333" s="105"/>
      <c r="GQS333" s="105"/>
      <c r="GQT333" s="105"/>
      <c r="GQU333" s="105"/>
      <c r="GQV333" s="105"/>
      <c r="GQW333" s="105"/>
      <c r="GQX333" s="105"/>
      <c r="GQY333" s="105"/>
      <c r="GQZ333" s="105"/>
      <c r="GRA333" s="105"/>
      <c r="GRB333" s="105"/>
      <c r="GRC333" s="105"/>
      <c r="GRD333" s="105"/>
      <c r="GRE333" s="105"/>
      <c r="GRF333" s="105"/>
      <c r="GRG333" s="105"/>
      <c r="GRH333" s="105"/>
      <c r="GRI333" s="105"/>
      <c r="GRJ333" s="105"/>
      <c r="GRK333" s="105"/>
      <c r="GRL333" s="105"/>
      <c r="GRM333" s="105"/>
      <c r="GRN333" s="105"/>
      <c r="GRO333" s="105"/>
      <c r="GRP333" s="105"/>
      <c r="GRQ333" s="105"/>
      <c r="GRR333" s="105"/>
      <c r="GRS333" s="105"/>
      <c r="GRT333" s="105"/>
      <c r="GRU333" s="105"/>
      <c r="GRV333" s="105"/>
      <c r="GRW333" s="105"/>
      <c r="GRX333" s="105"/>
      <c r="GRY333" s="105"/>
      <c r="GRZ333" s="105"/>
      <c r="GSA333" s="105"/>
      <c r="GSB333" s="105"/>
      <c r="GSC333" s="105"/>
      <c r="GSD333" s="105"/>
      <c r="GSE333" s="105"/>
      <c r="GSF333" s="105"/>
      <c r="GSG333" s="105"/>
      <c r="GSH333" s="105"/>
      <c r="GSI333" s="105"/>
      <c r="GSJ333" s="105"/>
      <c r="GSK333" s="105"/>
      <c r="GSL333" s="105"/>
      <c r="GSM333" s="105"/>
      <c r="GSN333" s="105"/>
      <c r="GSO333" s="105"/>
      <c r="GSP333" s="105"/>
      <c r="GSQ333" s="105"/>
      <c r="GSR333" s="105"/>
      <c r="GSS333" s="105"/>
      <c r="GST333" s="105"/>
      <c r="GSU333" s="105"/>
      <c r="GSV333" s="105"/>
      <c r="GSW333" s="105"/>
      <c r="GSX333" s="105"/>
      <c r="GSY333" s="105"/>
      <c r="GSZ333" s="105"/>
      <c r="GTA333" s="105"/>
      <c r="GTB333" s="105"/>
      <c r="GTC333" s="105"/>
      <c r="GTD333" s="105"/>
      <c r="GTE333" s="105"/>
      <c r="GTF333" s="105"/>
      <c r="GTG333" s="105"/>
      <c r="GTH333" s="105"/>
      <c r="GTI333" s="105"/>
      <c r="GTJ333" s="105"/>
      <c r="GTK333" s="105"/>
      <c r="GTL333" s="105"/>
      <c r="GTM333" s="105"/>
      <c r="GTN333" s="105"/>
      <c r="GTO333" s="105"/>
      <c r="GTP333" s="105"/>
      <c r="GTQ333" s="105"/>
      <c r="GTR333" s="105"/>
      <c r="GTS333" s="105"/>
      <c r="GTT333" s="105"/>
      <c r="GTU333" s="105"/>
      <c r="GTV333" s="105"/>
      <c r="GTW333" s="105"/>
      <c r="GTX333" s="105"/>
      <c r="GTY333" s="105"/>
      <c r="GTZ333" s="105"/>
      <c r="GUA333" s="105"/>
      <c r="GUB333" s="105"/>
      <c r="GUC333" s="105"/>
      <c r="GUD333" s="105"/>
      <c r="GUE333" s="105"/>
      <c r="GUF333" s="105"/>
      <c r="GUG333" s="105"/>
      <c r="GUH333" s="105"/>
      <c r="GUI333" s="105"/>
      <c r="GUJ333" s="105"/>
      <c r="GUK333" s="105"/>
      <c r="GUL333" s="105"/>
      <c r="GUM333" s="105"/>
      <c r="GUN333" s="105"/>
      <c r="GUO333" s="105"/>
      <c r="GUP333" s="105"/>
      <c r="GUQ333" s="105"/>
      <c r="GUR333" s="105"/>
      <c r="GUS333" s="105"/>
      <c r="GUT333" s="105"/>
      <c r="GUU333" s="105"/>
      <c r="GUV333" s="105"/>
      <c r="GUW333" s="105"/>
      <c r="GUX333" s="105"/>
      <c r="GUY333" s="105"/>
      <c r="GUZ333" s="105"/>
      <c r="GVA333" s="105"/>
      <c r="GVB333" s="105"/>
      <c r="GVC333" s="105"/>
      <c r="GVD333" s="105"/>
      <c r="GVE333" s="105"/>
      <c r="GVF333" s="105"/>
      <c r="GVG333" s="105"/>
      <c r="GVH333" s="105"/>
      <c r="GVI333" s="105"/>
      <c r="GVJ333" s="105"/>
      <c r="GVK333" s="105"/>
      <c r="GVL333" s="105"/>
      <c r="GVM333" s="105"/>
      <c r="GVN333" s="105"/>
      <c r="GVO333" s="105"/>
      <c r="GVP333" s="105"/>
      <c r="GVQ333" s="105"/>
      <c r="GVR333" s="105"/>
      <c r="GVS333" s="105"/>
      <c r="GVT333" s="105"/>
      <c r="GVU333" s="105"/>
      <c r="GVV333" s="105"/>
      <c r="GVW333" s="105"/>
      <c r="GVX333" s="105"/>
      <c r="GVY333" s="105"/>
      <c r="GVZ333" s="105"/>
      <c r="GWA333" s="105"/>
      <c r="GWB333" s="105"/>
      <c r="GWC333" s="105"/>
      <c r="GWD333" s="105"/>
      <c r="GWE333" s="105"/>
      <c r="GWF333" s="105"/>
      <c r="GWG333" s="105"/>
      <c r="GWH333" s="105"/>
      <c r="GWI333" s="105"/>
      <c r="GWJ333" s="105"/>
      <c r="GWK333" s="105"/>
      <c r="GWL333" s="105"/>
      <c r="GWM333" s="105"/>
      <c r="GWN333" s="105"/>
      <c r="GWO333" s="105"/>
      <c r="GWP333" s="105"/>
      <c r="GWQ333" s="105"/>
      <c r="GWR333" s="105"/>
      <c r="GWS333" s="105"/>
      <c r="GWT333" s="105"/>
      <c r="GWU333" s="105"/>
      <c r="GWV333" s="105"/>
      <c r="GWW333" s="105"/>
      <c r="GWX333" s="105"/>
      <c r="GWY333" s="105"/>
      <c r="GWZ333" s="105"/>
      <c r="GXA333" s="105"/>
      <c r="GXB333" s="105"/>
      <c r="GXC333" s="105"/>
      <c r="GXD333" s="105"/>
      <c r="GXE333" s="105"/>
      <c r="GXF333" s="105"/>
      <c r="GXG333" s="105"/>
      <c r="GXH333" s="105"/>
      <c r="GXI333" s="105"/>
      <c r="GXJ333" s="105"/>
      <c r="GXK333" s="105"/>
      <c r="GXL333" s="105"/>
      <c r="GXM333" s="105"/>
      <c r="GXN333" s="105"/>
      <c r="GXO333" s="105"/>
      <c r="GXP333" s="105"/>
      <c r="GXQ333" s="105"/>
      <c r="GXR333" s="105"/>
      <c r="GXS333" s="105"/>
      <c r="GXT333" s="105"/>
      <c r="GXU333" s="105"/>
      <c r="GXV333" s="105"/>
      <c r="GXW333" s="105"/>
      <c r="GXX333" s="105"/>
      <c r="GXY333" s="105"/>
      <c r="GXZ333" s="105"/>
      <c r="GYA333" s="105"/>
      <c r="GYB333" s="105"/>
      <c r="GYC333" s="105"/>
      <c r="GYD333" s="105"/>
      <c r="GYE333" s="105"/>
      <c r="GYF333" s="105"/>
      <c r="GYG333" s="105"/>
      <c r="GYH333" s="105"/>
      <c r="GYI333" s="105"/>
      <c r="GYJ333" s="105"/>
      <c r="GYK333" s="105"/>
      <c r="GYL333" s="105"/>
      <c r="GYM333" s="105"/>
      <c r="GYN333" s="105"/>
      <c r="GYO333" s="105"/>
      <c r="GYP333" s="105"/>
      <c r="GYQ333" s="105"/>
      <c r="GYR333" s="105"/>
      <c r="GYS333" s="105"/>
      <c r="GYT333" s="105"/>
      <c r="GYU333" s="105"/>
      <c r="GYV333" s="105"/>
      <c r="GYW333" s="105"/>
      <c r="GYX333" s="105"/>
      <c r="GYY333" s="105"/>
      <c r="GYZ333" s="105"/>
      <c r="GZA333" s="105"/>
      <c r="GZB333" s="105"/>
      <c r="GZC333" s="105"/>
      <c r="GZD333" s="105"/>
      <c r="GZE333" s="105"/>
      <c r="GZF333" s="105"/>
      <c r="GZG333" s="105"/>
      <c r="GZH333" s="105"/>
      <c r="GZI333" s="105"/>
      <c r="GZJ333" s="105"/>
      <c r="GZK333" s="105"/>
      <c r="GZL333" s="105"/>
      <c r="GZM333" s="105"/>
      <c r="GZN333" s="105"/>
      <c r="GZO333" s="105"/>
      <c r="GZP333" s="105"/>
      <c r="GZQ333" s="105"/>
      <c r="GZR333" s="105"/>
      <c r="GZS333" s="105"/>
      <c r="GZT333" s="105"/>
      <c r="GZU333" s="105"/>
      <c r="GZV333" s="105"/>
      <c r="GZW333" s="105"/>
      <c r="GZX333" s="105"/>
      <c r="GZY333" s="105"/>
      <c r="GZZ333" s="105"/>
      <c r="HAA333" s="105"/>
      <c r="HAB333" s="105"/>
      <c r="HAC333" s="105"/>
      <c r="HAD333" s="105"/>
      <c r="HAE333" s="105"/>
      <c r="HAF333" s="105"/>
      <c r="HAG333" s="105"/>
      <c r="HAH333" s="105"/>
      <c r="HAI333" s="105"/>
      <c r="HAJ333" s="105"/>
      <c r="HAK333" s="105"/>
      <c r="HAL333" s="105"/>
      <c r="HAM333" s="105"/>
      <c r="HAN333" s="105"/>
      <c r="HAO333" s="105"/>
      <c r="HAP333" s="105"/>
      <c r="HAQ333" s="105"/>
      <c r="HAR333" s="105"/>
      <c r="HAS333" s="105"/>
      <c r="HAT333" s="105"/>
      <c r="HAU333" s="105"/>
      <c r="HAV333" s="105"/>
      <c r="HAW333" s="105"/>
      <c r="HAX333" s="105"/>
      <c r="HAY333" s="105"/>
      <c r="HAZ333" s="105"/>
      <c r="HBA333" s="105"/>
      <c r="HBB333" s="105"/>
      <c r="HBC333" s="105"/>
      <c r="HBD333" s="105"/>
      <c r="HBE333" s="105"/>
      <c r="HBF333" s="105"/>
      <c r="HBG333" s="105"/>
      <c r="HBH333" s="105"/>
      <c r="HBI333" s="105"/>
      <c r="HBJ333" s="105"/>
      <c r="HBK333" s="105"/>
      <c r="HBL333" s="105"/>
      <c r="HBM333" s="105"/>
      <c r="HBN333" s="105"/>
      <c r="HBO333" s="105"/>
      <c r="HBP333" s="105"/>
      <c r="HBQ333" s="105"/>
      <c r="HBR333" s="105"/>
      <c r="HBS333" s="105"/>
      <c r="HBT333" s="105"/>
      <c r="HBU333" s="105"/>
      <c r="HBV333" s="105"/>
      <c r="HBW333" s="105"/>
      <c r="HBX333" s="105"/>
      <c r="HBY333" s="105"/>
      <c r="HBZ333" s="105"/>
      <c r="HCA333" s="105"/>
      <c r="HCB333" s="105"/>
      <c r="HCC333" s="105"/>
      <c r="HCD333" s="105"/>
      <c r="HCE333" s="105"/>
      <c r="HCF333" s="105"/>
      <c r="HCG333" s="105"/>
      <c r="HCH333" s="105"/>
      <c r="HCI333" s="105"/>
      <c r="HCJ333" s="105"/>
      <c r="HCK333" s="105"/>
      <c r="HCL333" s="105"/>
      <c r="HCM333" s="105"/>
      <c r="HCN333" s="105"/>
      <c r="HCO333" s="105"/>
      <c r="HCP333" s="105"/>
      <c r="HCQ333" s="105"/>
      <c r="HCR333" s="105"/>
      <c r="HCS333" s="105"/>
      <c r="HCT333" s="105"/>
      <c r="HCU333" s="105"/>
      <c r="HCV333" s="105"/>
      <c r="HCW333" s="105"/>
      <c r="HCX333" s="105"/>
      <c r="HCY333" s="105"/>
      <c r="HCZ333" s="105"/>
      <c r="HDA333" s="105"/>
      <c r="HDB333" s="105"/>
      <c r="HDC333" s="105"/>
      <c r="HDD333" s="105"/>
      <c r="HDE333" s="105"/>
      <c r="HDF333" s="105"/>
      <c r="HDG333" s="105"/>
      <c r="HDH333" s="105"/>
      <c r="HDI333" s="105"/>
      <c r="HDJ333" s="105"/>
      <c r="HDK333" s="105"/>
      <c r="HDL333" s="105"/>
      <c r="HDM333" s="105"/>
      <c r="HDN333" s="105"/>
      <c r="HDO333" s="105"/>
      <c r="HDP333" s="105"/>
      <c r="HDQ333" s="105"/>
      <c r="HDR333" s="105"/>
      <c r="HDS333" s="105"/>
      <c r="HDT333" s="105"/>
      <c r="HDU333" s="105"/>
      <c r="HDV333" s="105"/>
      <c r="HDW333" s="105"/>
      <c r="HDX333" s="105"/>
      <c r="HDY333" s="105"/>
      <c r="HDZ333" s="105"/>
      <c r="HEA333" s="105"/>
      <c r="HEB333" s="105"/>
      <c r="HEC333" s="105"/>
      <c r="HED333" s="105"/>
      <c r="HEE333" s="105"/>
      <c r="HEF333" s="105"/>
      <c r="HEG333" s="105"/>
      <c r="HEH333" s="105"/>
      <c r="HEI333" s="105"/>
      <c r="HEJ333" s="105"/>
      <c r="HEK333" s="105"/>
      <c r="HEL333" s="105"/>
      <c r="HEM333" s="105"/>
      <c r="HEN333" s="105"/>
      <c r="HEO333" s="105"/>
      <c r="HEP333" s="105"/>
      <c r="HEQ333" s="105"/>
      <c r="HER333" s="105"/>
      <c r="HES333" s="105"/>
      <c r="HET333" s="105"/>
      <c r="HEU333" s="105"/>
      <c r="HEV333" s="105"/>
      <c r="HEW333" s="105"/>
      <c r="HEX333" s="105"/>
      <c r="HEY333" s="105"/>
      <c r="HEZ333" s="105"/>
      <c r="HFA333" s="105"/>
      <c r="HFB333" s="105"/>
      <c r="HFC333" s="105"/>
      <c r="HFD333" s="105"/>
      <c r="HFE333" s="105"/>
      <c r="HFF333" s="105"/>
      <c r="HFG333" s="105"/>
      <c r="HFH333" s="105"/>
      <c r="HFI333" s="105"/>
      <c r="HFJ333" s="105"/>
      <c r="HFK333" s="105"/>
      <c r="HFL333" s="105"/>
      <c r="HFM333" s="105"/>
      <c r="HFN333" s="105"/>
      <c r="HFO333" s="105"/>
      <c r="HFP333" s="105"/>
      <c r="HFQ333" s="105"/>
      <c r="HFR333" s="105"/>
      <c r="HFS333" s="105"/>
      <c r="HFT333" s="105"/>
      <c r="HFU333" s="105"/>
      <c r="HFV333" s="105"/>
      <c r="HFW333" s="105"/>
      <c r="HFX333" s="105"/>
      <c r="HFY333" s="105"/>
      <c r="HFZ333" s="105"/>
      <c r="HGA333" s="105"/>
      <c r="HGB333" s="105"/>
      <c r="HGC333" s="105"/>
      <c r="HGD333" s="105"/>
      <c r="HGE333" s="105"/>
      <c r="HGF333" s="105"/>
      <c r="HGG333" s="105"/>
      <c r="HGH333" s="105"/>
      <c r="HGI333" s="105"/>
      <c r="HGJ333" s="105"/>
      <c r="HGK333" s="105"/>
      <c r="HGL333" s="105"/>
      <c r="HGM333" s="105"/>
      <c r="HGN333" s="105"/>
      <c r="HGO333" s="105"/>
      <c r="HGP333" s="105"/>
      <c r="HGQ333" s="105"/>
      <c r="HGR333" s="105"/>
      <c r="HGS333" s="105"/>
      <c r="HGT333" s="105"/>
      <c r="HGU333" s="105"/>
      <c r="HGV333" s="105"/>
      <c r="HGW333" s="105"/>
      <c r="HGX333" s="105"/>
      <c r="HGY333" s="105"/>
      <c r="HGZ333" s="105"/>
      <c r="HHA333" s="105"/>
      <c r="HHB333" s="105"/>
      <c r="HHC333" s="105"/>
      <c r="HHD333" s="105"/>
      <c r="HHE333" s="105"/>
      <c r="HHF333" s="105"/>
      <c r="HHG333" s="105"/>
      <c r="HHH333" s="105"/>
      <c r="HHI333" s="105"/>
      <c r="HHJ333" s="105"/>
      <c r="HHK333" s="105"/>
      <c r="HHL333" s="105"/>
      <c r="HHM333" s="105"/>
      <c r="HHN333" s="105"/>
      <c r="HHO333" s="105"/>
      <c r="HHP333" s="105"/>
      <c r="HHQ333" s="105"/>
      <c r="HHR333" s="105"/>
      <c r="HHS333" s="105"/>
      <c r="HHT333" s="105"/>
      <c r="HHU333" s="105"/>
      <c r="HHV333" s="105"/>
      <c r="HHW333" s="105"/>
      <c r="HHX333" s="105"/>
      <c r="HHY333" s="105"/>
      <c r="HHZ333" s="105"/>
      <c r="HIA333" s="105"/>
      <c r="HIB333" s="105"/>
      <c r="HIC333" s="105"/>
      <c r="HID333" s="105"/>
      <c r="HIE333" s="105"/>
      <c r="HIF333" s="105"/>
      <c r="HIG333" s="105"/>
      <c r="HIH333" s="105"/>
      <c r="HII333" s="105"/>
      <c r="HIJ333" s="105"/>
      <c r="HIK333" s="105"/>
      <c r="HIL333" s="105"/>
      <c r="HIM333" s="105"/>
      <c r="HIN333" s="105"/>
      <c r="HIO333" s="105"/>
      <c r="HIP333" s="105"/>
      <c r="HIQ333" s="105"/>
      <c r="HIR333" s="105"/>
      <c r="HIS333" s="105"/>
      <c r="HIT333" s="105"/>
      <c r="HIU333" s="105"/>
      <c r="HIV333" s="105"/>
      <c r="HIW333" s="105"/>
      <c r="HIX333" s="105"/>
      <c r="HIY333" s="105"/>
      <c r="HIZ333" s="105"/>
      <c r="HJA333" s="105"/>
      <c r="HJB333" s="105"/>
      <c r="HJC333" s="105"/>
      <c r="HJD333" s="105"/>
      <c r="HJE333" s="105"/>
      <c r="HJF333" s="105"/>
      <c r="HJG333" s="105"/>
      <c r="HJH333" s="105"/>
      <c r="HJI333" s="105"/>
      <c r="HJJ333" s="105"/>
      <c r="HJK333" s="105"/>
      <c r="HJL333" s="105"/>
      <c r="HJM333" s="105"/>
      <c r="HJN333" s="105"/>
      <c r="HJO333" s="105"/>
      <c r="HJP333" s="105"/>
      <c r="HJQ333" s="105"/>
      <c r="HJR333" s="105"/>
      <c r="HJS333" s="105"/>
      <c r="HJT333" s="105"/>
      <c r="HJU333" s="105"/>
      <c r="HJV333" s="105"/>
      <c r="HJW333" s="105"/>
      <c r="HJX333" s="105"/>
      <c r="HJY333" s="105"/>
      <c r="HJZ333" s="105"/>
      <c r="HKA333" s="105"/>
      <c r="HKB333" s="105"/>
      <c r="HKC333" s="105"/>
      <c r="HKD333" s="105"/>
      <c r="HKE333" s="105"/>
      <c r="HKF333" s="105"/>
      <c r="HKG333" s="105"/>
      <c r="HKH333" s="105"/>
      <c r="HKI333" s="105"/>
      <c r="HKJ333" s="105"/>
      <c r="HKK333" s="105"/>
      <c r="HKL333" s="105"/>
      <c r="HKM333" s="105"/>
      <c r="HKN333" s="105"/>
      <c r="HKO333" s="105"/>
      <c r="HKP333" s="105"/>
      <c r="HKQ333" s="105"/>
      <c r="HKR333" s="105"/>
      <c r="HKS333" s="105"/>
      <c r="HKT333" s="105"/>
      <c r="HKU333" s="105"/>
      <c r="HKV333" s="105"/>
      <c r="HKW333" s="105"/>
      <c r="HKX333" s="105"/>
      <c r="HKY333" s="105"/>
      <c r="HKZ333" s="105"/>
      <c r="HLA333" s="105"/>
      <c r="HLB333" s="105"/>
      <c r="HLC333" s="105"/>
      <c r="HLD333" s="105"/>
      <c r="HLE333" s="105"/>
      <c r="HLF333" s="105"/>
      <c r="HLG333" s="105"/>
      <c r="HLH333" s="105"/>
      <c r="HLI333" s="105"/>
      <c r="HLJ333" s="105"/>
      <c r="HLK333" s="105"/>
      <c r="HLL333" s="105"/>
      <c r="HLM333" s="105"/>
      <c r="HLN333" s="105"/>
      <c r="HLO333" s="105"/>
      <c r="HLP333" s="105"/>
      <c r="HLQ333" s="105"/>
      <c r="HLR333" s="105"/>
      <c r="HLS333" s="105"/>
      <c r="HLT333" s="105"/>
      <c r="HLU333" s="105"/>
      <c r="HLV333" s="105"/>
      <c r="HLW333" s="105"/>
      <c r="HLX333" s="105"/>
      <c r="HLY333" s="105"/>
      <c r="HLZ333" s="105"/>
      <c r="HMA333" s="105"/>
      <c r="HMB333" s="105"/>
      <c r="HMC333" s="105"/>
      <c r="HMD333" s="105"/>
      <c r="HME333" s="105"/>
      <c r="HMF333" s="105"/>
      <c r="HMG333" s="105"/>
      <c r="HMH333" s="105"/>
      <c r="HMI333" s="105"/>
      <c r="HMJ333" s="105"/>
      <c r="HMK333" s="105"/>
      <c r="HML333" s="105"/>
      <c r="HMM333" s="105"/>
      <c r="HMN333" s="105"/>
      <c r="HMO333" s="105"/>
      <c r="HMP333" s="105"/>
      <c r="HMQ333" s="105"/>
      <c r="HMR333" s="105"/>
      <c r="HMS333" s="105"/>
      <c r="HMT333" s="105"/>
      <c r="HMU333" s="105"/>
      <c r="HMV333" s="105"/>
      <c r="HMW333" s="105"/>
      <c r="HMX333" s="105"/>
      <c r="HMY333" s="105"/>
      <c r="HMZ333" s="105"/>
      <c r="HNA333" s="105"/>
      <c r="HNB333" s="105"/>
      <c r="HNC333" s="105"/>
      <c r="HND333" s="105"/>
      <c r="HNE333" s="105"/>
      <c r="HNF333" s="105"/>
      <c r="HNG333" s="105"/>
      <c r="HNH333" s="105"/>
      <c r="HNI333" s="105"/>
      <c r="HNJ333" s="105"/>
      <c r="HNK333" s="105"/>
      <c r="HNL333" s="105"/>
      <c r="HNM333" s="105"/>
      <c r="HNN333" s="105"/>
      <c r="HNO333" s="105"/>
      <c r="HNP333" s="105"/>
      <c r="HNQ333" s="105"/>
      <c r="HNR333" s="105"/>
      <c r="HNS333" s="105"/>
      <c r="HNT333" s="105"/>
      <c r="HNU333" s="105"/>
      <c r="HNV333" s="105"/>
      <c r="HNW333" s="105"/>
      <c r="HNX333" s="105"/>
      <c r="HNY333" s="105"/>
      <c r="HNZ333" s="105"/>
      <c r="HOA333" s="105"/>
      <c r="HOB333" s="105"/>
      <c r="HOC333" s="105"/>
      <c r="HOD333" s="105"/>
      <c r="HOE333" s="105"/>
      <c r="HOF333" s="105"/>
      <c r="HOG333" s="105"/>
      <c r="HOH333" s="105"/>
      <c r="HOI333" s="105"/>
      <c r="HOJ333" s="105"/>
      <c r="HOK333" s="105"/>
      <c r="HOL333" s="105"/>
      <c r="HOM333" s="105"/>
      <c r="HON333" s="105"/>
      <c r="HOO333" s="105"/>
      <c r="HOP333" s="105"/>
      <c r="HOQ333" s="105"/>
      <c r="HOR333" s="105"/>
      <c r="HOS333" s="105"/>
      <c r="HOT333" s="105"/>
      <c r="HOU333" s="105"/>
      <c r="HOV333" s="105"/>
      <c r="HOW333" s="105"/>
      <c r="HOX333" s="105"/>
      <c r="HOY333" s="105"/>
      <c r="HOZ333" s="105"/>
      <c r="HPA333" s="105"/>
      <c r="HPB333" s="105"/>
      <c r="HPC333" s="105"/>
      <c r="HPD333" s="105"/>
      <c r="HPE333" s="105"/>
      <c r="HPF333" s="105"/>
      <c r="HPG333" s="105"/>
      <c r="HPH333" s="105"/>
      <c r="HPI333" s="105"/>
      <c r="HPJ333" s="105"/>
      <c r="HPK333" s="105"/>
      <c r="HPL333" s="105"/>
      <c r="HPM333" s="105"/>
      <c r="HPN333" s="105"/>
      <c r="HPO333" s="105"/>
      <c r="HPP333" s="105"/>
      <c r="HPQ333" s="105"/>
      <c r="HPR333" s="105"/>
      <c r="HPS333" s="105"/>
      <c r="HPT333" s="105"/>
      <c r="HPU333" s="105"/>
      <c r="HPV333" s="105"/>
      <c r="HPW333" s="105"/>
      <c r="HPX333" s="105"/>
      <c r="HPY333" s="105"/>
      <c r="HPZ333" s="105"/>
      <c r="HQA333" s="105"/>
      <c r="HQB333" s="105"/>
      <c r="HQC333" s="105"/>
      <c r="HQD333" s="105"/>
      <c r="HQE333" s="105"/>
      <c r="HQF333" s="105"/>
      <c r="HQG333" s="105"/>
      <c r="HQH333" s="105"/>
      <c r="HQI333" s="105"/>
      <c r="HQJ333" s="105"/>
      <c r="HQK333" s="105"/>
      <c r="HQL333" s="105"/>
      <c r="HQM333" s="105"/>
      <c r="HQN333" s="105"/>
      <c r="HQO333" s="105"/>
      <c r="HQP333" s="105"/>
      <c r="HQQ333" s="105"/>
      <c r="HQR333" s="105"/>
      <c r="HQS333" s="105"/>
      <c r="HQT333" s="105"/>
      <c r="HQU333" s="105"/>
      <c r="HQV333" s="105"/>
      <c r="HQW333" s="105"/>
      <c r="HQX333" s="105"/>
      <c r="HQY333" s="105"/>
      <c r="HQZ333" s="105"/>
      <c r="HRA333" s="105"/>
      <c r="HRB333" s="105"/>
      <c r="HRC333" s="105"/>
      <c r="HRD333" s="105"/>
      <c r="HRE333" s="105"/>
      <c r="HRF333" s="105"/>
      <c r="HRG333" s="105"/>
      <c r="HRH333" s="105"/>
      <c r="HRI333" s="105"/>
      <c r="HRJ333" s="105"/>
      <c r="HRK333" s="105"/>
      <c r="HRL333" s="105"/>
      <c r="HRM333" s="105"/>
      <c r="HRN333" s="105"/>
      <c r="HRO333" s="105"/>
      <c r="HRP333" s="105"/>
      <c r="HRQ333" s="105"/>
      <c r="HRR333" s="105"/>
      <c r="HRS333" s="105"/>
      <c r="HRT333" s="105"/>
      <c r="HRU333" s="105"/>
      <c r="HRV333" s="105"/>
      <c r="HRW333" s="105"/>
      <c r="HRX333" s="105"/>
      <c r="HRY333" s="105"/>
      <c r="HRZ333" s="105"/>
      <c r="HSA333" s="105"/>
      <c r="HSB333" s="105"/>
      <c r="HSC333" s="105"/>
      <c r="HSD333" s="105"/>
      <c r="HSE333" s="105"/>
      <c r="HSF333" s="105"/>
      <c r="HSG333" s="105"/>
      <c r="HSH333" s="105"/>
      <c r="HSI333" s="105"/>
      <c r="HSJ333" s="105"/>
      <c r="HSK333" s="105"/>
      <c r="HSL333" s="105"/>
      <c r="HSM333" s="105"/>
      <c r="HSN333" s="105"/>
      <c r="HSO333" s="105"/>
      <c r="HSP333" s="105"/>
      <c r="HSQ333" s="105"/>
      <c r="HSR333" s="105"/>
      <c r="HSS333" s="105"/>
      <c r="HST333" s="105"/>
      <c r="HSU333" s="105"/>
      <c r="HSV333" s="105"/>
      <c r="HSW333" s="105"/>
      <c r="HSX333" s="105"/>
      <c r="HSY333" s="105"/>
      <c r="HSZ333" s="105"/>
      <c r="HTA333" s="105"/>
      <c r="HTB333" s="105"/>
      <c r="HTC333" s="105"/>
      <c r="HTD333" s="105"/>
      <c r="HTE333" s="105"/>
      <c r="HTF333" s="105"/>
      <c r="HTG333" s="105"/>
      <c r="HTH333" s="105"/>
      <c r="HTI333" s="105"/>
      <c r="HTJ333" s="105"/>
      <c r="HTK333" s="105"/>
      <c r="HTL333" s="105"/>
      <c r="HTM333" s="105"/>
      <c r="HTN333" s="105"/>
      <c r="HTO333" s="105"/>
      <c r="HTP333" s="105"/>
      <c r="HTQ333" s="105"/>
      <c r="HTR333" s="105"/>
      <c r="HTS333" s="105"/>
      <c r="HTT333" s="105"/>
      <c r="HTU333" s="105"/>
      <c r="HTV333" s="105"/>
      <c r="HTW333" s="105"/>
      <c r="HTX333" s="105"/>
      <c r="HTY333" s="105"/>
      <c r="HTZ333" s="105"/>
      <c r="HUA333" s="105"/>
      <c r="HUB333" s="105"/>
      <c r="HUC333" s="105"/>
      <c r="HUD333" s="105"/>
      <c r="HUE333" s="105"/>
      <c r="HUF333" s="105"/>
      <c r="HUG333" s="105"/>
      <c r="HUH333" s="105"/>
      <c r="HUI333" s="105"/>
      <c r="HUJ333" s="105"/>
      <c r="HUK333" s="105"/>
      <c r="HUL333" s="105"/>
      <c r="HUM333" s="105"/>
      <c r="HUN333" s="105"/>
      <c r="HUO333" s="105"/>
      <c r="HUP333" s="105"/>
      <c r="HUQ333" s="105"/>
      <c r="HUR333" s="105"/>
      <c r="HUS333" s="105"/>
      <c r="HUT333" s="105"/>
      <c r="HUU333" s="105"/>
      <c r="HUV333" s="105"/>
      <c r="HUW333" s="105"/>
      <c r="HUX333" s="105"/>
      <c r="HUY333" s="105"/>
      <c r="HUZ333" s="105"/>
      <c r="HVA333" s="105"/>
      <c r="HVB333" s="105"/>
      <c r="HVC333" s="105"/>
      <c r="HVD333" s="105"/>
      <c r="HVE333" s="105"/>
      <c r="HVF333" s="105"/>
      <c r="HVG333" s="105"/>
      <c r="HVH333" s="105"/>
      <c r="HVI333" s="105"/>
      <c r="HVJ333" s="105"/>
      <c r="HVK333" s="105"/>
      <c r="HVL333" s="105"/>
      <c r="HVM333" s="105"/>
      <c r="HVN333" s="105"/>
      <c r="HVO333" s="105"/>
      <c r="HVP333" s="105"/>
      <c r="HVQ333" s="105"/>
      <c r="HVR333" s="105"/>
      <c r="HVS333" s="105"/>
      <c r="HVT333" s="105"/>
      <c r="HVU333" s="105"/>
      <c r="HVV333" s="105"/>
      <c r="HVW333" s="105"/>
      <c r="HVX333" s="105"/>
      <c r="HVY333" s="105"/>
      <c r="HVZ333" s="105"/>
      <c r="HWA333" s="105"/>
      <c r="HWB333" s="105"/>
      <c r="HWC333" s="105"/>
      <c r="HWD333" s="105"/>
      <c r="HWE333" s="105"/>
      <c r="HWF333" s="105"/>
      <c r="HWG333" s="105"/>
      <c r="HWH333" s="105"/>
      <c r="HWI333" s="105"/>
      <c r="HWJ333" s="105"/>
      <c r="HWK333" s="105"/>
      <c r="HWL333" s="105"/>
      <c r="HWM333" s="105"/>
      <c r="HWN333" s="105"/>
      <c r="HWO333" s="105"/>
      <c r="HWP333" s="105"/>
      <c r="HWQ333" s="105"/>
      <c r="HWR333" s="105"/>
      <c r="HWS333" s="105"/>
      <c r="HWT333" s="105"/>
      <c r="HWU333" s="105"/>
      <c r="HWV333" s="105"/>
      <c r="HWW333" s="105"/>
      <c r="HWX333" s="105"/>
      <c r="HWY333" s="105"/>
      <c r="HWZ333" s="105"/>
      <c r="HXA333" s="105"/>
      <c r="HXB333" s="105"/>
      <c r="HXC333" s="105"/>
      <c r="HXD333" s="105"/>
      <c r="HXE333" s="105"/>
      <c r="HXF333" s="105"/>
      <c r="HXG333" s="105"/>
      <c r="HXH333" s="105"/>
      <c r="HXI333" s="105"/>
      <c r="HXJ333" s="105"/>
      <c r="HXK333" s="105"/>
      <c r="HXL333" s="105"/>
      <c r="HXM333" s="105"/>
      <c r="HXN333" s="105"/>
      <c r="HXO333" s="105"/>
      <c r="HXP333" s="105"/>
      <c r="HXQ333" s="105"/>
      <c r="HXR333" s="105"/>
      <c r="HXS333" s="105"/>
      <c r="HXT333" s="105"/>
      <c r="HXU333" s="105"/>
      <c r="HXV333" s="105"/>
      <c r="HXW333" s="105"/>
      <c r="HXX333" s="105"/>
      <c r="HXY333" s="105"/>
      <c r="HXZ333" s="105"/>
      <c r="HYA333" s="105"/>
      <c r="HYB333" s="105"/>
      <c r="HYC333" s="105"/>
      <c r="HYD333" s="105"/>
      <c r="HYE333" s="105"/>
      <c r="HYF333" s="105"/>
      <c r="HYG333" s="105"/>
      <c r="HYH333" s="105"/>
      <c r="HYI333" s="105"/>
      <c r="HYJ333" s="105"/>
      <c r="HYK333" s="105"/>
      <c r="HYL333" s="105"/>
      <c r="HYM333" s="105"/>
      <c r="HYN333" s="105"/>
      <c r="HYO333" s="105"/>
      <c r="HYP333" s="105"/>
      <c r="HYQ333" s="105"/>
      <c r="HYR333" s="105"/>
      <c r="HYS333" s="105"/>
      <c r="HYT333" s="105"/>
      <c r="HYU333" s="105"/>
      <c r="HYV333" s="105"/>
      <c r="HYW333" s="105"/>
      <c r="HYX333" s="105"/>
      <c r="HYY333" s="105"/>
      <c r="HYZ333" s="105"/>
      <c r="HZA333" s="105"/>
      <c r="HZB333" s="105"/>
      <c r="HZC333" s="105"/>
      <c r="HZD333" s="105"/>
      <c r="HZE333" s="105"/>
      <c r="HZF333" s="105"/>
      <c r="HZG333" s="105"/>
      <c r="HZH333" s="105"/>
      <c r="HZI333" s="105"/>
      <c r="HZJ333" s="105"/>
      <c r="HZK333" s="105"/>
      <c r="HZL333" s="105"/>
      <c r="HZM333" s="105"/>
      <c r="HZN333" s="105"/>
      <c r="HZO333" s="105"/>
      <c r="HZP333" s="105"/>
      <c r="HZQ333" s="105"/>
      <c r="HZR333" s="105"/>
      <c r="HZS333" s="105"/>
      <c r="HZT333" s="105"/>
      <c r="HZU333" s="105"/>
      <c r="HZV333" s="105"/>
      <c r="HZW333" s="105"/>
      <c r="HZX333" s="105"/>
      <c r="HZY333" s="105"/>
      <c r="HZZ333" s="105"/>
      <c r="IAA333" s="105"/>
      <c r="IAB333" s="105"/>
      <c r="IAC333" s="105"/>
      <c r="IAD333" s="105"/>
      <c r="IAE333" s="105"/>
      <c r="IAF333" s="105"/>
      <c r="IAG333" s="105"/>
      <c r="IAH333" s="105"/>
      <c r="IAI333" s="105"/>
      <c r="IAJ333" s="105"/>
      <c r="IAK333" s="105"/>
      <c r="IAL333" s="105"/>
      <c r="IAM333" s="105"/>
      <c r="IAN333" s="105"/>
      <c r="IAO333" s="105"/>
      <c r="IAP333" s="105"/>
      <c r="IAQ333" s="105"/>
      <c r="IAR333" s="105"/>
      <c r="IAS333" s="105"/>
      <c r="IAT333" s="105"/>
      <c r="IAU333" s="105"/>
      <c r="IAV333" s="105"/>
      <c r="IAW333" s="105"/>
      <c r="IAX333" s="105"/>
      <c r="IAY333" s="105"/>
      <c r="IAZ333" s="105"/>
      <c r="IBA333" s="105"/>
      <c r="IBB333" s="105"/>
      <c r="IBC333" s="105"/>
      <c r="IBD333" s="105"/>
      <c r="IBE333" s="105"/>
      <c r="IBF333" s="105"/>
      <c r="IBG333" s="105"/>
      <c r="IBH333" s="105"/>
      <c r="IBI333" s="105"/>
      <c r="IBJ333" s="105"/>
      <c r="IBK333" s="105"/>
      <c r="IBL333" s="105"/>
      <c r="IBM333" s="105"/>
      <c r="IBN333" s="105"/>
      <c r="IBO333" s="105"/>
      <c r="IBP333" s="105"/>
      <c r="IBQ333" s="105"/>
      <c r="IBR333" s="105"/>
      <c r="IBS333" s="105"/>
      <c r="IBT333" s="105"/>
      <c r="IBU333" s="105"/>
      <c r="IBV333" s="105"/>
      <c r="IBW333" s="105"/>
      <c r="IBX333" s="105"/>
      <c r="IBY333" s="105"/>
      <c r="IBZ333" s="105"/>
      <c r="ICA333" s="105"/>
      <c r="ICB333" s="105"/>
      <c r="ICC333" s="105"/>
      <c r="ICD333" s="105"/>
      <c r="ICE333" s="105"/>
      <c r="ICF333" s="105"/>
      <c r="ICG333" s="105"/>
      <c r="ICH333" s="105"/>
      <c r="ICI333" s="105"/>
      <c r="ICJ333" s="105"/>
      <c r="ICK333" s="105"/>
      <c r="ICL333" s="105"/>
      <c r="ICM333" s="105"/>
      <c r="ICN333" s="105"/>
      <c r="ICO333" s="105"/>
      <c r="ICP333" s="105"/>
      <c r="ICQ333" s="105"/>
      <c r="ICR333" s="105"/>
      <c r="ICS333" s="105"/>
      <c r="ICT333" s="105"/>
      <c r="ICU333" s="105"/>
      <c r="ICV333" s="105"/>
      <c r="ICW333" s="105"/>
      <c r="ICX333" s="105"/>
      <c r="ICY333" s="105"/>
      <c r="ICZ333" s="105"/>
      <c r="IDA333" s="105"/>
      <c r="IDB333" s="105"/>
      <c r="IDC333" s="105"/>
      <c r="IDD333" s="105"/>
      <c r="IDE333" s="105"/>
      <c r="IDF333" s="105"/>
      <c r="IDG333" s="105"/>
      <c r="IDH333" s="105"/>
      <c r="IDI333" s="105"/>
      <c r="IDJ333" s="105"/>
      <c r="IDK333" s="105"/>
      <c r="IDL333" s="105"/>
      <c r="IDM333" s="105"/>
      <c r="IDN333" s="105"/>
      <c r="IDO333" s="105"/>
      <c r="IDP333" s="105"/>
      <c r="IDQ333" s="105"/>
      <c r="IDR333" s="105"/>
      <c r="IDS333" s="105"/>
      <c r="IDT333" s="105"/>
      <c r="IDU333" s="105"/>
      <c r="IDV333" s="105"/>
      <c r="IDW333" s="105"/>
      <c r="IDX333" s="105"/>
      <c r="IDY333" s="105"/>
      <c r="IDZ333" s="105"/>
      <c r="IEA333" s="105"/>
      <c r="IEB333" s="105"/>
      <c r="IEC333" s="105"/>
      <c r="IED333" s="105"/>
      <c r="IEE333" s="105"/>
      <c r="IEF333" s="105"/>
      <c r="IEG333" s="105"/>
      <c r="IEH333" s="105"/>
      <c r="IEI333" s="105"/>
      <c r="IEJ333" s="105"/>
      <c r="IEK333" s="105"/>
      <c r="IEL333" s="105"/>
      <c r="IEM333" s="105"/>
      <c r="IEN333" s="105"/>
      <c r="IEO333" s="105"/>
      <c r="IEP333" s="105"/>
      <c r="IEQ333" s="105"/>
      <c r="IER333" s="105"/>
      <c r="IES333" s="105"/>
      <c r="IET333" s="105"/>
      <c r="IEU333" s="105"/>
      <c r="IEV333" s="105"/>
      <c r="IEW333" s="105"/>
      <c r="IEX333" s="105"/>
      <c r="IEY333" s="105"/>
      <c r="IEZ333" s="105"/>
      <c r="IFA333" s="105"/>
      <c r="IFB333" s="105"/>
      <c r="IFC333" s="105"/>
      <c r="IFD333" s="105"/>
      <c r="IFE333" s="105"/>
      <c r="IFF333" s="105"/>
      <c r="IFG333" s="105"/>
      <c r="IFH333" s="105"/>
      <c r="IFI333" s="105"/>
      <c r="IFJ333" s="105"/>
      <c r="IFK333" s="105"/>
      <c r="IFL333" s="105"/>
      <c r="IFM333" s="105"/>
      <c r="IFN333" s="105"/>
      <c r="IFO333" s="105"/>
      <c r="IFP333" s="105"/>
      <c r="IFQ333" s="105"/>
      <c r="IFR333" s="105"/>
      <c r="IFS333" s="105"/>
      <c r="IFT333" s="105"/>
      <c r="IFU333" s="105"/>
      <c r="IFV333" s="105"/>
      <c r="IFW333" s="105"/>
      <c r="IFX333" s="105"/>
      <c r="IFY333" s="105"/>
      <c r="IFZ333" s="105"/>
      <c r="IGA333" s="105"/>
      <c r="IGB333" s="105"/>
      <c r="IGC333" s="105"/>
      <c r="IGD333" s="105"/>
      <c r="IGE333" s="105"/>
      <c r="IGF333" s="105"/>
      <c r="IGG333" s="105"/>
      <c r="IGH333" s="105"/>
      <c r="IGI333" s="105"/>
      <c r="IGJ333" s="105"/>
      <c r="IGK333" s="105"/>
      <c r="IGL333" s="105"/>
      <c r="IGM333" s="105"/>
      <c r="IGN333" s="105"/>
      <c r="IGO333" s="105"/>
      <c r="IGP333" s="105"/>
      <c r="IGQ333" s="105"/>
      <c r="IGR333" s="105"/>
      <c r="IGS333" s="105"/>
      <c r="IGT333" s="105"/>
      <c r="IGU333" s="105"/>
      <c r="IGV333" s="105"/>
      <c r="IGW333" s="105"/>
      <c r="IGX333" s="105"/>
      <c r="IGY333" s="105"/>
      <c r="IGZ333" s="105"/>
      <c r="IHA333" s="105"/>
      <c r="IHB333" s="105"/>
      <c r="IHC333" s="105"/>
      <c r="IHD333" s="105"/>
      <c r="IHE333" s="105"/>
      <c r="IHF333" s="105"/>
      <c r="IHG333" s="105"/>
      <c r="IHH333" s="105"/>
      <c r="IHI333" s="105"/>
      <c r="IHJ333" s="105"/>
      <c r="IHK333" s="105"/>
      <c r="IHL333" s="105"/>
      <c r="IHM333" s="105"/>
      <c r="IHN333" s="105"/>
      <c r="IHO333" s="105"/>
      <c r="IHP333" s="105"/>
      <c r="IHQ333" s="105"/>
      <c r="IHR333" s="105"/>
      <c r="IHS333" s="105"/>
      <c r="IHT333" s="105"/>
      <c r="IHU333" s="105"/>
      <c r="IHV333" s="105"/>
      <c r="IHW333" s="105"/>
      <c r="IHX333" s="105"/>
      <c r="IHY333" s="105"/>
      <c r="IHZ333" s="105"/>
      <c r="IIA333" s="105"/>
      <c r="IIB333" s="105"/>
      <c r="IIC333" s="105"/>
      <c r="IID333" s="105"/>
      <c r="IIE333" s="105"/>
      <c r="IIF333" s="105"/>
      <c r="IIG333" s="105"/>
      <c r="IIH333" s="105"/>
      <c r="III333" s="105"/>
      <c r="IIJ333" s="105"/>
      <c r="IIK333" s="105"/>
      <c r="IIL333" s="105"/>
      <c r="IIM333" s="105"/>
      <c r="IIN333" s="105"/>
      <c r="IIO333" s="105"/>
      <c r="IIP333" s="105"/>
      <c r="IIQ333" s="105"/>
      <c r="IIR333" s="105"/>
      <c r="IIS333" s="105"/>
      <c r="IIT333" s="105"/>
      <c r="IIU333" s="105"/>
      <c r="IIV333" s="105"/>
      <c r="IIW333" s="105"/>
      <c r="IIX333" s="105"/>
      <c r="IIY333" s="105"/>
      <c r="IIZ333" s="105"/>
      <c r="IJA333" s="105"/>
      <c r="IJB333" s="105"/>
      <c r="IJC333" s="105"/>
      <c r="IJD333" s="105"/>
      <c r="IJE333" s="105"/>
      <c r="IJF333" s="105"/>
      <c r="IJG333" s="105"/>
      <c r="IJH333" s="105"/>
      <c r="IJI333" s="105"/>
      <c r="IJJ333" s="105"/>
      <c r="IJK333" s="105"/>
      <c r="IJL333" s="105"/>
      <c r="IJM333" s="105"/>
      <c r="IJN333" s="105"/>
      <c r="IJO333" s="105"/>
      <c r="IJP333" s="105"/>
      <c r="IJQ333" s="105"/>
      <c r="IJR333" s="105"/>
      <c r="IJS333" s="105"/>
      <c r="IJT333" s="105"/>
      <c r="IJU333" s="105"/>
      <c r="IJV333" s="105"/>
      <c r="IJW333" s="105"/>
      <c r="IJX333" s="105"/>
      <c r="IJY333" s="105"/>
      <c r="IJZ333" s="105"/>
      <c r="IKA333" s="105"/>
      <c r="IKB333" s="105"/>
      <c r="IKC333" s="105"/>
      <c r="IKD333" s="105"/>
      <c r="IKE333" s="105"/>
      <c r="IKF333" s="105"/>
      <c r="IKG333" s="105"/>
      <c r="IKH333" s="105"/>
      <c r="IKI333" s="105"/>
      <c r="IKJ333" s="105"/>
      <c r="IKK333" s="105"/>
      <c r="IKL333" s="105"/>
      <c r="IKM333" s="105"/>
      <c r="IKN333" s="105"/>
      <c r="IKO333" s="105"/>
      <c r="IKP333" s="105"/>
      <c r="IKQ333" s="105"/>
      <c r="IKR333" s="105"/>
      <c r="IKS333" s="105"/>
      <c r="IKT333" s="105"/>
      <c r="IKU333" s="105"/>
      <c r="IKV333" s="105"/>
      <c r="IKW333" s="105"/>
      <c r="IKX333" s="105"/>
      <c r="IKY333" s="105"/>
      <c r="IKZ333" s="105"/>
      <c r="ILA333" s="105"/>
      <c r="ILB333" s="105"/>
      <c r="ILC333" s="105"/>
      <c r="ILD333" s="105"/>
      <c r="ILE333" s="105"/>
      <c r="ILF333" s="105"/>
      <c r="ILG333" s="105"/>
      <c r="ILH333" s="105"/>
      <c r="ILI333" s="105"/>
      <c r="ILJ333" s="105"/>
      <c r="ILK333" s="105"/>
      <c r="ILL333" s="105"/>
      <c r="ILM333" s="105"/>
      <c r="ILN333" s="105"/>
      <c r="ILO333" s="105"/>
      <c r="ILP333" s="105"/>
      <c r="ILQ333" s="105"/>
      <c r="ILR333" s="105"/>
      <c r="ILS333" s="105"/>
      <c r="ILT333" s="105"/>
      <c r="ILU333" s="105"/>
      <c r="ILV333" s="105"/>
      <c r="ILW333" s="105"/>
      <c r="ILX333" s="105"/>
      <c r="ILY333" s="105"/>
      <c r="ILZ333" s="105"/>
      <c r="IMA333" s="105"/>
      <c r="IMB333" s="105"/>
      <c r="IMC333" s="105"/>
      <c r="IMD333" s="105"/>
      <c r="IME333" s="105"/>
      <c r="IMF333" s="105"/>
      <c r="IMG333" s="105"/>
      <c r="IMH333" s="105"/>
      <c r="IMI333" s="105"/>
      <c r="IMJ333" s="105"/>
      <c r="IMK333" s="105"/>
      <c r="IML333" s="105"/>
      <c r="IMM333" s="105"/>
      <c r="IMN333" s="105"/>
      <c r="IMO333" s="105"/>
      <c r="IMP333" s="105"/>
      <c r="IMQ333" s="105"/>
      <c r="IMR333" s="105"/>
      <c r="IMS333" s="105"/>
      <c r="IMT333" s="105"/>
      <c r="IMU333" s="105"/>
      <c r="IMV333" s="105"/>
      <c r="IMW333" s="105"/>
      <c r="IMX333" s="105"/>
      <c r="IMY333" s="105"/>
      <c r="IMZ333" s="105"/>
      <c r="INA333" s="105"/>
      <c r="INB333" s="105"/>
      <c r="INC333" s="105"/>
      <c r="IND333" s="105"/>
      <c r="INE333" s="105"/>
      <c r="INF333" s="105"/>
      <c r="ING333" s="105"/>
      <c r="INH333" s="105"/>
      <c r="INI333" s="105"/>
      <c r="INJ333" s="105"/>
      <c r="INK333" s="105"/>
      <c r="INL333" s="105"/>
      <c r="INM333" s="105"/>
      <c r="INN333" s="105"/>
      <c r="INO333" s="105"/>
      <c r="INP333" s="105"/>
      <c r="INQ333" s="105"/>
      <c r="INR333" s="105"/>
      <c r="INS333" s="105"/>
      <c r="INT333" s="105"/>
      <c r="INU333" s="105"/>
      <c r="INV333" s="105"/>
      <c r="INW333" s="105"/>
      <c r="INX333" s="105"/>
      <c r="INY333" s="105"/>
      <c r="INZ333" s="105"/>
      <c r="IOA333" s="105"/>
      <c r="IOB333" s="105"/>
      <c r="IOC333" s="105"/>
      <c r="IOD333" s="105"/>
      <c r="IOE333" s="105"/>
      <c r="IOF333" s="105"/>
      <c r="IOG333" s="105"/>
      <c r="IOH333" s="105"/>
      <c r="IOI333" s="105"/>
      <c r="IOJ333" s="105"/>
      <c r="IOK333" s="105"/>
      <c r="IOL333" s="105"/>
      <c r="IOM333" s="105"/>
      <c r="ION333" s="105"/>
      <c r="IOO333" s="105"/>
      <c r="IOP333" s="105"/>
      <c r="IOQ333" s="105"/>
      <c r="IOR333" s="105"/>
      <c r="IOS333" s="105"/>
      <c r="IOT333" s="105"/>
      <c r="IOU333" s="105"/>
      <c r="IOV333" s="105"/>
      <c r="IOW333" s="105"/>
      <c r="IOX333" s="105"/>
      <c r="IOY333" s="105"/>
      <c r="IOZ333" s="105"/>
      <c r="IPA333" s="105"/>
      <c r="IPB333" s="105"/>
      <c r="IPC333" s="105"/>
      <c r="IPD333" s="105"/>
      <c r="IPE333" s="105"/>
      <c r="IPF333" s="105"/>
      <c r="IPG333" s="105"/>
      <c r="IPH333" s="105"/>
      <c r="IPI333" s="105"/>
      <c r="IPJ333" s="105"/>
      <c r="IPK333" s="105"/>
      <c r="IPL333" s="105"/>
      <c r="IPM333" s="105"/>
      <c r="IPN333" s="105"/>
      <c r="IPO333" s="105"/>
      <c r="IPP333" s="105"/>
      <c r="IPQ333" s="105"/>
      <c r="IPR333" s="105"/>
      <c r="IPS333" s="105"/>
      <c r="IPT333" s="105"/>
      <c r="IPU333" s="105"/>
      <c r="IPV333" s="105"/>
      <c r="IPW333" s="105"/>
      <c r="IPX333" s="105"/>
      <c r="IPY333" s="105"/>
      <c r="IPZ333" s="105"/>
      <c r="IQA333" s="105"/>
      <c r="IQB333" s="105"/>
      <c r="IQC333" s="105"/>
      <c r="IQD333" s="105"/>
      <c r="IQE333" s="105"/>
      <c r="IQF333" s="105"/>
      <c r="IQG333" s="105"/>
      <c r="IQH333" s="105"/>
      <c r="IQI333" s="105"/>
      <c r="IQJ333" s="105"/>
      <c r="IQK333" s="105"/>
      <c r="IQL333" s="105"/>
      <c r="IQM333" s="105"/>
      <c r="IQN333" s="105"/>
      <c r="IQO333" s="105"/>
      <c r="IQP333" s="105"/>
      <c r="IQQ333" s="105"/>
      <c r="IQR333" s="105"/>
      <c r="IQS333" s="105"/>
      <c r="IQT333" s="105"/>
      <c r="IQU333" s="105"/>
      <c r="IQV333" s="105"/>
      <c r="IQW333" s="105"/>
      <c r="IQX333" s="105"/>
      <c r="IQY333" s="105"/>
      <c r="IQZ333" s="105"/>
      <c r="IRA333" s="105"/>
      <c r="IRB333" s="105"/>
      <c r="IRC333" s="105"/>
      <c r="IRD333" s="105"/>
      <c r="IRE333" s="105"/>
      <c r="IRF333" s="105"/>
      <c r="IRG333" s="105"/>
      <c r="IRH333" s="105"/>
      <c r="IRI333" s="105"/>
      <c r="IRJ333" s="105"/>
      <c r="IRK333" s="105"/>
      <c r="IRL333" s="105"/>
      <c r="IRM333" s="105"/>
      <c r="IRN333" s="105"/>
      <c r="IRO333" s="105"/>
      <c r="IRP333" s="105"/>
      <c r="IRQ333" s="105"/>
      <c r="IRR333" s="105"/>
      <c r="IRS333" s="105"/>
      <c r="IRT333" s="105"/>
      <c r="IRU333" s="105"/>
      <c r="IRV333" s="105"/>
      <c r="IRW333" s="105"/>
      <c r="IRX333" s="105"/>
      <c r="IRY333" s="105"/>
      <c r="IRZ333" s="105"/>
      <c r="ISA333" s="105"/>
      <c r="ISB333" s="105"/>
      <c r="ISC333" s="105"/>
      <c r="ISD333" s="105"/>
      <c r="ISE333" s="105"/>
      <c r="ISF333" s="105"/>
      <c r="ISG333" s="105"/>
      <c r="ISH333" s="105"/>
      <c r="ISI333" s="105"/>
      <c r="ISJ333" s="105"/>
      <c r="ISK333" s="105"/>
      <c r="ISL333" s="105"/>
      <c r="ISM333" s="105"/>
      <c r="ISN333" s="105"/>
      <c r="ISO333" s="105"/>
      <c r="ISP333" s="105"/>
      <c r="ISQ333" s="105"/>
      <c r="ISR333" s="105"/>
      <c r="ISS333" s="105"/>
      <c r="IST333" s="105"/>
      <c r="ISU333" s="105"/>
      <c r="ISV333" s="105"/>
      <c r="ISW333" s="105"/>
      <c r="ISX333" s="105"/>
      <c r="ISY333" s="105"/>
      <c r="ISZ333" s="105"/>
      <c r="ITA333" s="105"/>
      <c r="ITB333" s="105"/>
      <c r="ITC333" s="105"/>
      <c r="ITD333" s="105"/>
      <c r="ITE333" s="105"/>
      <c r="ITF333" s="105"/>
      <c r="ITG333" s="105"/>
      <c r="ITH333" s="105"/>
      <c r="ITI333" s="105"/>
      <c r="ITJ333" s="105"/>
      <c r="ITK333" s="105"/>
      <c r="ITL333" s="105"/>
      <c r="ITM333" s="105"/>
      <c r="ITN333" s="105"/>
      <c r="ITO333" s="105"/>
      <c r="ITP333" s="105"/>
      <c r="ITQ333" s="105"/>
      <c r="ITR333" s="105"/>
      <c r="ITS333" s="105"/>
      <c r="ITT333" s="105"/>
      <c r="ITU333" s="105"/>
      <c r="ITV333" s="105"/>
      <c r="ITW333" s="105"/>
      <c r="ITX333" s="105"/>
      <c r="ITY333" s="105"/>
      <c r="ITZ333" s="105"/>
      <c r="IUA333" s="105"/>
      <c r="IUB333" s="105"/>
      <c r="IUC333" s="105"/>
      <c r="IUD333" s="105"/>
      <c r="IUE333" s="105"/>
      <c r="IUF333" s="105"/>
      <c r="IUG333" s="105"/>
      <c r="IUH333" s="105"/>
      <c r="IUI333" s="105"/>
      <c r="IUJ333" s="105"/>
      <c r="IUK333" s="105"/>
      <c r="IUL333" s="105"/>
      <c r="IUM333" s="105"/>
      <c r="IUN333" s="105"/>
      <c r="IUO333" s="105"/>
      <c r="IUP333" s="105"/>
      <c r="IUQ333" s="105"/>
      <c r="IUR333" s="105"/>
      <c r="IUS333" s="105"/>
      <c r="IUT333" s="105"/>
      <c r="IUU333" s="105"/>
      <c r="IUV333" s="105"/>
      <c r="IUW333" s="105"/>
      <c r="IUX333" s="105"/>
      <c r="IUY333" s="105"/>
      <c r="IUZ333" s="105"/>
      <c r="IVA333" s="105"/>
      <c r="IVB333" s="105"/>
      <c r="IVC333" s="105"/>
      <c r="IVD333" s="105"/>
      <c r="IVE333" s="105"/>
      <c r="IVF333" s="105"/>
      <c r="IVG333" s="105"/>
      <c r="IVH333" s="105"/>
      <c r="IVI333" s="105"/>
      <c r="IVJ333" s="105"/>
      <c r="IVK333" s="105"/>
      <c r="IVL333" s="105"/>
      <c r="IVM333" s="105"/>
      <c r="IVN333" s="105"/>
      <c r="IVO333" s="105"/>
      <c r="IVP333" s="105"/>
      <c r="IVQ333" s="105"/>
      <c r="IVR333" s="105"/>
      <c r="IVS333" s="105"/>
      <c r="IVT333" s="105"/>
      <c r="IVU333" s="105"/>
      <c r="IVV333" s="105"/>
      <c r="IVW333" s="105"/>
      <c r="IVX333" s="105"/>
      <c r="IVY333" s="105"/>
      <c r="IVZ333" s="105"/>
      <c r="IWA333" s="105"/>
      <c r="IWB333" s="105"/>
      <c r="IWC333" s="105"/>
      <c r="IWD333" s="105"/>
      <c r="IWE333" s="105"/>
      <c r="IWF333" s="105"/>
      <c r="IWG333" s="105"/>
      <c r="IWH333" s="105"/>
      <c r="IWI333" s="105"/>
      <c r="IWJ333" s="105"/>
      <c r="IWK333" s="105"/>
      <c r="IWL333" s="105"/>
      <c r="IWM333" s="105"/>
      <c r="IWN333" s="105"/>
      <c r="IWO333" s="105"/>
      <c r="IWP333" s="105"/>
      <c r="IWQ333" s="105"/>
      <c r="IWR333" s="105"/>
      <c r="IWS333" s="105"/>
      <c r="IWT333" s="105"/>
      <c r="IWU333" s="105"/>
      <c r="IWV333" s="105"/>
      <c r="IWW333" s="105"/>
      <c r="IWX333" s="105"/>
      <c r="IWY333" s="105"/>
      <c r="IWZ333" s="105"/>
      <c r="IXA333" s="105"/>
      <c r="IXB333" s="105"/>
      <c r="IXC333" s="105"/>
      <c r="IXD333" s="105"/>
      <c r="IXE333" s="105"/>
      <c r="IXF333" s="105"/>
      <c r="IXG333" s="105"/>
      <c r="IXH333" s="105"/>
      <c r="IXI333" s="105"/>
      <c r="IXJ333" s="105"/>
      <c r="IXK333" s="105"/>
      <c r="IXL333" s="105"/>
      <c r="IXM333" s="105"/>
      <c r="IXN333" s="105"/>
      <c r="IXO333" s="105"/>
      <c r="IXP333" s="105"/>
      <c r="IXQ333" s="105"/>
      <c r="IXR333" s="105"/>
      <c r="IXS333" s="105"/>
      <c r="IXT333" s="105"/>
      <c r="IXU333" s="105"/>
      <c r="IXV333" s="105"/>
      <c r="IXW333" s="105"/>
      <c r="IXX333" s="105"/>
      <c r="IXY333" s="105"/>
      <c r="IXZ333" s="105"/>
      <c r="IYA333" s="105"/>
      <c r="IYB333" s="105"/>
      <c r="IYC333" s="105"/>
      <c r="IYD333" s="105"/>
      <c r="IYE333" s="105"/>
      <c r="IYF333" s="105"/>
      <c r="IYG333" s="105"/>
      <c r="IYH333" s="105"/>
      <c r="IYI333" s="105"/>
      <c r="IYJ333" s="105"/>
      <c r="IYK333" s="105"/>
      <c r="IYL333" s="105"/>
      <c r="IYM333" s="105"/>
      <c r="IYN333" s="105"/>
      <c r="IYO333" s="105"/>
      <c r="IYP333" s="105"/>
      <c r="IYQ333" s="105"/>
      <c r="IYR333" s="105"/>
      <c r="IYS333" s="105"/>
      <c r="IYT333" s="105"/>
      <c r="IYU333" s="105"/>
      <c r="IYV333" s="105"/>
      <c r="IYW333" s="105"/>
      <c r="IYX333" s="105"/>
      <c r="IYY333" s="105"/>
      <c r="IYZ333" s="105"/>
      <c r="IZA333" s="105"/>
      <c r="IZB333" s="105"/>
      <c r="IZC333" s="105"/>
      <c r="IZD333" s="105"/>
      <c r="IZE333" s="105"/>
      <c r="IZF333" s="105"/>
      <c r="IZG333" s="105"/>
      <c r="IZH333" s="105"/>
      <c r="IZI333" s="105"/>
      <c r="IZJ333" s="105"/>
      <c r="IZK333" s="105"/>
      <c r="IZL333" s="105"/>
      <c r="IZM333" s="105"/>
      <c r="IZN333" s="105"/>
      <c r="IZO333" s="105"/>
      <c r="IZP333" s="105"/>
      <c r="IZQ333" s="105"/>
      <c r="IZR333" s="105"/>
      <c r="IZS333" s="105"/>
      <c r="IZT333" s="105"/>
      <c r="IZU333" s="105"/>
      <c r="IZV333" s="105"/>
      <c r="IZW333" s="105"/>
      <c r="IZX333" s="105"/>
      <c r="IZY333" s="105"/>
      <c r="IZZ333" s="105"/>
      <c r="JAA333" s="105"/>
      <c r="JAB333" s="105"/>
      <c r="JAC333" s="105"/>
      <c r="JAD333" s="105"/>
      <c r="JAE333" s="105"/>
      <c r="JAF333" s="105"/>
      <c r="JAG333" s="105"/>
      <c r="JAH333" s="105"/>
      <c r="JAI333" s="105"/>
      <c r="JAJ333" s="105"/>
      <c r="JAK333" s="105"/>
      <c r="JAL333" s="105"/>
      <c r="JAM333" s="105"/>
      <c r="JAN333" s="105"/>
      <c r="JAO333" s="105"/>
      <c r="JAP333" s="105"/>
      <c r="JAQ333" s="105"/>
      <c r="JAR333" s="105"/>
      <c r="JAS333" s="105"/>
      <c r="JAT333" s="105"/>
      <c r="JAU333" s="105"/>
      <c r="JAV333" s="105"/>
      <c r="JAW333" s="105"/>
      <c r="JAX333" s="105"/>
      <c r="JAY333" s="105"/>
      <c r="JAZ333" s="105"/>
      <c r="JBA333" s="105"/>
      <c r="JBB333" s="105"/>
      <c r="JBC333" s="105"/>
      <c r="JBD333" s="105"/>
      <c r="JBE333" s="105"/>
      <c r="JBF333" s="105"/>
      <c r="JBG333" s="105"/>
      <c r="JBH333" s="105"/>
      <c r="JBI333" s="105"/>
      <c r="JBJ333" s="105"/>
      <c r="JBK333" s="105"/>
      <c r="JBL333" s="105"/>
      <c r="JBM333" s="105"/>
      <c r="JBN333" s="105"/>
      <c r="JBO333" s="105"/>
      <c r="JBP333" s="105"/>
      <c r="JBQ333" s="105"/>
      <c r="JBR333" s="105"/>
      <c r="JBS333" s="105"/>
      <c r="JBT333" s="105"/>
      <c r="JBU333" s="105"/>
      <c r="JBV333" s="105"/>
      <c r="JBW333" s="105"/>
      <c r="JBX333" s="105"/>
      <c r="JBY333" s="105"/>
      <c r="JBZ333" s="105"/>
      <c r="JCA333" s="105"/>
      <c r="JCB333" s="105"/>
      <c r="JCC333" s="105"/>
      <c r="JCD333" s="105"/>
      <c r="JCE333" s="105"/>
      <c r="JCF333" s="105"/>
      <c r="JCG333" s="105"/>
      <c r="JCH333" s="105"/>
      <c r="JCI333" s="105"/>
      <c r="JCJ333" s="105"/>
      <c r="JCK333" s="105"/>
      <c r="JCL333" s="105"/>
      <c r="JCM333" s="105"/>
      <c r="JCN333" s="105"/>
      <c r="JCO333" s="105"/>
      <c r="JCP333" s="105"/>
      <c r="JCQ333" s="105"/>
      <c r="JCR333" s="105"/>
      <c r="JCS333" s="105"/>
      <c r="JCT333" s="105"/>
      <c r="JCU333" s="105"/>
      <c r="JCV333" s="105"/>
      <c r="JCW333" s="105"/>
      <c r="JCX333" s="105"/>
      <c r="JCY333" s="105"/>
      <c r="JCZ333" s="105"/>
      <c r="JDA333" s="105"/>
      <c r="JDB333" s="105"/>
      <c r="JDC333" s="105"/>
      <c r="JDD333" s="105"/>
      <c r="JDE333" s="105"/>
      <c r="JDF333" s="105"/>
      <c r="JDG333" s="105"/>
      <c r="JDH333" s="105"/>
      <c r="JDI333" s="105"/>
      <c r="JDJ333" s="105"/>
      <c r="JDK333" s="105"/>
      <c r="JDL333" s="105"/>
      <c r="JDM333" s="105"/>
      <c r="JDN333" s="105"/>
      <c r="JDO333" s="105"/>
      <c r="JDP333" s="105"/>
      <c r="JDQ333" s="105"/>
      <c r="JDR333" s="105"/>
      <c r="JDS333" s="105"/>
      <c r="JDT333" s="105"/>
      <c r="JDU333" s="105"/>
      <c r="JDV333" s="105"/>
      <c r="JDW333" s="105"/>
      <c r="JDX333" s="105"/>
      <c r="JDY333" s="105"/>
      <c r="JDZ333" s="105"/>
      <c r="JEA333" s="105"/>
      <c r="JEB333" s="105"/>
      <c r="JEC333" s="105"/>
      <c r="JED333" s="105"/>
      <c r="JEE333" s="105"/>
      <c r="JEF333" s="105"/>
      <c r="JEG333" s="105"/>
      <c r="JEH333" s="105"/>
      <c r="JEI333" s="105"/>
      <c r="JEJ333" s="105"/>
      <c r="JEK333" s="105"/>
      <c r="JEL333" s="105"/>
      <c r="JEM333" s="105"/>
      <c r="JEN333" s="105"/>
      <c r="JEO333" s="105"/>
      <c r="JEP333" s="105"/>
      <c r="JEQ333" s="105"/>
      <c r="JER333" s="105"/>
      <c r="JES333" s="105"/>
      <c r="JET333" s="105"/>
      <c r="JEU333" s="105"/>
      <c r="JEV333" s="105"/>
      <c r="JEW333" s="105"/>
      <c r="JEX333" s="105"/>
      <c r="JEY333" s="105"/>
      <c r="JEZ333" s="105"/>
      <c r="JFA333" s="105"/>
      <c r="JFB333" s="105"/>
      <c r="JFC333" s="105"/>
      <c r="JFD333" s="105"/>
      <c r="JFE333" s="105"/>
      <c r="JFF333" s="105"/>
      <c r="JFG333" s="105"/>
      <c r="JFH333" s="105"/>
      <c r="JFI333" s="105"/>
      <c r="JFJ333" s="105"/>
      <c r="JFK333" s="105"/>
      <c r="JFL333" s="105"/>
      <c r="JFM333" s="105"/>
      <c r="JFN333" s="105"/>
      <c r="JFO333" s="105"/>
      <c r="JFP333" s="105"/>
      <c r="JFQ333" s="105"/>
      <c r="JFR333" s="105"/>
      <c r="JFS333" s="105"/>
      <c r="JFT333" s="105"/>
      <c r="JFU333" s="105"/>
      <c r="JFV333" s="105"/>
      <c r="JFW333" s="105"/>
      <c r="JFX333" s="105"/>
      <c r="JFY333" s="105"/>
      <c r="JFZ333" s="105"/>
      <c r="JGA333" s="105"/>
      <c r="JGB333" s="105"/>
      <c r="JGC333" s="105"/>
      <c r="JGD333" s="105"/>
      <c r="JGE333" s="105"/>
      <c r="JGF333" s="105"/>
      <c r="JGG333" s="105"/>
      <c r="JGH333" s="105"/>
      <c r="JGI333" s="105"/>
      <c r="JGJ333" s="105"/>
      <c r="JGK333" s="105"/>
      <c r="JGL333" s="105"/>
      <c r="JGM333" s="105"/>
      <c r="JGN333" s="105"/>
      <c r="JGO333" s="105"/>
      <c r="JGP333" s="105"/>
      <c r="JGQ333" s="105"/>
      <c r="JGR333" s="105"/>
      <c r="JGS333" s="105"/>
      <c r="JGT333" s="105"/>
      <c r="JGU333" s="105"/>
      <c r="JGV333" s="105"/>
      <c r="JGW333" s="105"/>
      <c r="JGX333" s="105"/>
      <c r="JGY333" s="105"/>
      <c r="JGZ333" s="105"/>
      <c r="JHA333" s="105"/>
      <c r="JHB333" s="105"/>
      <c r="JHC333" s="105"/>
      <c r="JHD333" s="105"/>
      <c r="JHE333" s="105"/>
      <c r="JHF333" s="105"/>
      <c r="JHG333" s="105"/>
      <c r="JHH333" s="105"/>
      <c r="JHI333" s="105"/>
      <c r="JHJ333" s="105"/>
      <c r="JHK333" s="105"/>
      <c r="JHL333" s="105"/>
      <c r="JHM333" s="105"/>
      <c r="JHN333" s="105"/>
      <c r="JHO333" s="105"/>
      <c r="JHP333" s="105"/>
      <c r="JHQ333" s="105"/>
      <c r="JHR333" s="105"/>
      <c r="JHS333" s="105"/>
      <c r="JHT333" s="105"/>
      <c r="JHU333" s="105"/>
      <c r="JHV333" s="105"/>
      <c r="JHW333" s="105"/>
      <c r="JHX333" s="105"/>
      <c r="JHY333" s="105"/>
      <c r="JHZ333" s="105"/>
      <c r="JIA333" s="105"/>
      <c r="JIB333" s="105"/>
      <c r="JIC333" s="105"/>
      <c r="JID333" s="105"/>
      <c r="JIE333" s="105"/>
      <c r="JIF333" s="105"/>
      <c r="JIG333" s="105"/>
      <c r="JIH333" s="105"/>
      <c r="JII333" s="105"/>
      <c r="JIJ333" s="105"/>
      <c r="JIK333" s="105"/>
      <c r="JIL333" s="105"/>
      <c r="JIM333" s="105"/>
      <c r="JIN333" s="105"/>
      <c r="JIO333" s="105"/>
      <c r="JIP333" s="105"/>
      <c r="JIQ333" s="105"/>
      <c r="JIR333" s="105"/>
      <c r="JIS333" s="105"/>
      <c r="JIT333" s="105"/>
      <c r="JIU333" s="105"/>
      <c r="JIV333" s="105"/>
      <c r="JIW333" s="105"/>
      <c r="JIX333" s="105"/>
      <c r="JIY333" s="105"/>
      <c r="JIZ333" s="105"/>
      <c r="JJA333" s="105"/>
      <c r="JJB333" s="105"/>
      <c r="JJC333" s="105"/>
      <c r="JJD333" s="105"/>
      <c r="JJE333" s="105"/>
      <c r="JJF333" s="105"/>
      <c r="JJG333" s="105"/>
      <c r="JJH333" s="105"/>
      <c r="JJI333" s="105"/>
      <c r="JJJ333" s="105"/>
      <c r="JJK333" s="105"/>
      <c r="JJL333" s="105"/>
      <c r="JJM333" s="105"/>
      <c r="JJN333" s="105"/>
      <c r="JJO333" s="105"/>
      <c r="JJP333" s="105"/>
      <c r="JJQ333" s="105"/>
      <c r="JJR333" s="105"/>
      <c r="JJS333" s="105"/>
      <c r="JJT333" s="105"/>
      <c r="JJU333" s="105"/>
      <c r="JJV333" s="105"/>
      <c r="JJW333" s="105"/>
      <c r="JJX333" s="105"/>
      <c r="JJY333" s="105"/>
      <c r="JJZ333" s="105"/>
      <c r="JKA333" s="105"/>
      <c r="JKB333" s="105"/>
      <c r="JKC333" s="105"/>
      <c r="JKD333" s="105"/>
      <c r="JKE333" s="105"/>
      <c r="JKF333" s="105"/>
      <c r="JKG333" s="105"/>
      <c r="JKH333" s="105"/>
      <c r="JKI333" s="105"/>
      <c r="JKJ333" s="105"/>
      <c r="JKK333" s="105"/>
      <c r="JKL333" s="105"/>
      <c r="JKM333" s="105"/>
      <c r="JKN333" s="105"/>
      <c r="JKO333" s="105"/>
      <c r="JKP333" s="105"/>
      <c r="JKQ333" s="105"/>
      <c r="JKR333" s="105"/>
      <c r="JKS333" s="105"/>
      <c r="JKT333" s="105"/>
      <c r="JKU333" s="105"/>
      <c r="JKV333" s="105"/>
      <c r="JKW333" s="105"/>
      <c r="JKX333" s="105"/>
      <c r="JKY333" s="105"/>
      <c r="JKZ333" s="105"/>
      <c r="JLA333" s="105"/>
      <c r="JLB333" s="105"/>
      <c r="JLC333" s="105"/>
      <c r="JLD333" s="105"/>
      <c r="JLE333" s="105"/>
      <c r="JLF333" s="105"/>
      <c r="JLG333" s="105"/>
      <c r="JLH333" s="105"/>
      <c r="JLI333" s="105"/>
      <c r="JLJ333" s="105"/>
      <c r="JLK333" s="105"/>
      <c r="JLL333" s="105"/>
      <c r="JLM333" s="105"/>
      <c r="JLN333" s="105"/>
      <c r="JLO333" s="105"/>
      <c r="JLP333" s="105"/>
      <c r="JLQ333" s="105"/>
      <c r="JLR333" s="105"/>
      <c r="JLS333" s="105"/>
      <c r="JLT333" s="105"/>
      <c r="JLU333" s="105"/>
      <c r="JLV333" s="105"/>
      <c r="JLW333" s="105"/>
      <c r="JLX333" s="105"/>
      <c r="JLY333" s="105"/>
      <c r="JLZ333" s="105"/>
      <c r="JMA333" s="105"/>
      <c r="JMB333" s="105"/>
      <c r="JMC333" s="105"/>
      <c r="JMD333" s="105"/>
      <c r="JME333" s="105"/>
      <c r="JMF333" s="105"/>
      <c r="JMG333" s="105"/>
      <c r="JMH333" s="105"/>
      <c r="JMI333" s="105"/>
      <c r="JMJ333" s="105"/>
      <c r="JMK333" s="105"/>
      <c r="JML333" s="105"/>
      <c r="JMM333" s="105"/>
      <c r="JMN333" s="105"/>
      <c r="JMO333" s="105"/>
      <c r="JMP333" s="105"/>
      <c r="JMQ333" s="105"/>
      <c r="JMR333" s="105"/>
      <c r="JMS333" s="105"/>
      <c r="JMT333" s="105"/>
      <c r="JMU333" s="105"/>
      <c r="JMV333" s="105"/>
      <c r="JMW333" s="105"/>
      <c r="JMX333" s="105"/>
      <c r="JMY333" s="105"/>
      <c r="JMZ333" s="105"/>
      <c r="JNA333" s="105"/>
      <c r="JNB333" s="105"/>
      <c r="JNC333" s="105"/>
      <c r="JND333" s="105"/>
      <c r="JNE333" s="105"/>
      <c r="JNF333" s="105"/>
      <c r="JNG333" s="105"/>
      <c r="JNH333" s="105"/>
      <c r="JNI333" s="105"/>
      <c r="JNJ333" s="105"/>
      <c r="JNK333" s="105"/>
      <c r="JNL333" s="105"/>
      <c r="JNM333" s="105"/>
      <c r="JNN333" s="105"/>
      <c r="JNO333" s="105"/>
      <c r="JNP333" s="105"/>
      <c r="JNQ333" s="105"/>
      <c r="JNR333" s="105"/>
      <c r="JNS333" s="105"/>
      <c r="JNT333" s="105"/>
      <c r="JNU333" s="105"/>
      <c r="JNV333" s="105"/>
      <c r="JNW333" s="105"/>
      <c r="JNX333" s="105"/>
      <c r="JNY333" s="105"/>
      <c r="JNZ333" s="105"/>
      <c r="JOA333" s="105"/>
      <c r="JOB333" s="105"/>
      <c r="JOC333" s="105"/>
      <c r="JOD333" s="105"/>
      <c r="JOE333" s="105"/>
      <c r="JOF333" s="105"/>
      <c r="JOG333" s="105"/>
      <c r="JOH333" s="105"/>
      <c r="JOI333" s="105"/>
      <c r="JOJ333" s="105"/>
      <c r="JOK333" s="105"/>
      <c r="JOL333" s="105"/>
      <c r="JOM333" s="105"/>
      <c r="JON333" s="105"/>
      <c r="JOO333" s="105"/>
      <c r="JOP333" s="105"/>
      <c r="JOQ333" s="105"/>
      <c r="JOR333" s="105"/>
      <c r="JOS333" s="105"/>
      <c r="JOT333" s="105"/>
      <c r="JOU333" s="105"/>
      <c r="JOV333" s="105"/>
      <c r="JOW333" s="105"/>
      <c r="JOX333" s="105"/>
      <c r="JOY333" s="105"/>
      <c r="JOZ333" s="105"/>
      <c r="JPA333" s="105"/>
      <c r="JPB333" s="105"/>
      <c r="JPC333" s="105"/>
      <c r="JPD333" s="105"/>
      <c r="JPE333" s="105"/>
      <c r="JPF333" s="105"/>
      <c r="JPG333" s="105"/>
      <c r="JPH333" s="105"/>
      <c r="JPI333" s="105"/>
      <c r="JPJ333" s="105"/>
      <c r="JPK333" s="105"/>
      <c r="JPL333" s="105"/>
      <c r="JPM333" s="105"/>
      <c r="JPN333" s="105"/>
      <c r="JPO333" s="105"/>
      <c r="JPP333" s="105"/>
      <c r="JPQ333" s="105"/>
      <c r="JPR333" s="105"/>
      <c r="JPS333" s="105"/>
      <c r="JPT333" s="105"/>
      <c r="JPU333" s="105"/>
      <c r="JPV333" s="105"/>
      <c r="JPW333" s="105"/>
      <c r="JPX333" s="105"/>
      <c r="JPY333" s="105"/>
      <c r="JPZ333" s="105"/>
      <c r="JQA333" s="105"/>
      <c r="JQB333" s="105"/>
      <c r="JQC333" s="105"/>
      <c r="JQD333" s="105"/>
      <c r="JQE333" s="105"/>
      <c r="JQF333" s="105"/>
      <c r="JQG333" s="105"/>
      <c r="JQH333" s="105"/>
      <c r="JQI333" s="105"/>
      <c r="JQJ333" s="105"/>
      <c r="JQK333" s="105"/>
      <c r="JQL333" s="105"/>
      <c r="JQM333" s="105"/>
      <c r="JQN333" s="105"/>
      <c r="JQO333" s="105"/>
      <c r="JQP333" s="105"/>
      <c r="JQQ333" s="105"/>
      <c r="JQR333" s="105"/>
      <c r="JQS333" s="105"/>
      <c r="JQT333" s="105"/>
      <c r="JQU333" s="105"/>
      <c r="JQV333" s="105"/>
      <c r="JQW333" s="105"/>
      <c r="JQX333" s="105"/>
      <c r="JQY333" s="105"/>
      <c r="JQZ333" s="105"/>
      <c r="JRA333" s="105"/>
      <c r="JRB333" s="105"/>
      <c r="JRC333" s="105"/>
      <c r="JRD333" s="105"/>
      <c r="JRE333" s="105"/>
      <c r="JRF333" s="105"/>
      <c r="JRG333" s="105"/>
      <c r="JRH333" s="105"/>
      <c r="JRI333" s="105"/>
      <c r="JRJ333" s="105"/>
      <c r="JRK333" s="105"/>
      <c r="JRL333" s="105"/>
      <c r="JRM333" s="105"/>
      <c r="JRN333" s="105"/>
      <c r="JRO333" s="105"/>
      <c r="JRP333" s="105"/>
      <c r="JRQ333" s="105"/>
      <c r="JRR333" s="105"/>
      <c r="JRS333" s="105"/>
      <c r="JRT333" s="105"/>
      <c r="JRU333" s="105"/>
      <c r="JRV333" s="105"/>
      <c r="JRW333" s="105"/>
      <c r="JRX333" s="105"/>
      <c r="JRY333" s="105"/>
      <c r="JRZ333" s="105"/>
      <c r="JSA333" s="105"/>
      <c r="JSB333" s="105"/>
      <c r="JSC333" s="105"/>
      <c r="JSD333" s="105"/>
      <c r="JSE333" s="105"/>
      <c r="JSF333" s="105"/>
      <c r="JSG333" s="105"/>
      <c r="JSH333" s="105"/>
      <c r="JSI333" s="105"/>
      <c r="JSJ333" s="105"/>
      <c r="JSK333" s="105"/>
      <c r="JSL333" s="105"/>
      <c r="JSM333" s="105"/>
      <c r="JSN333" s="105"/>
      <c r="JSO333" s="105"/>
      <c r="JSP333" s="105"/>
      <c r="JSQ333" s="105"/>
      <c r="JSR333" s="105"/>
      <c r="JSS333" s="105"/>
      <c r="JST333" s="105"/>
      <c r="JSU333" s="105"/>
      <c r="JSV333" s="105"/>
      <c r="JSW333" s="105"/>
      <c r="JSX333" s="105"/>
      <c r="JSY333" s="105"/>
      <c r="JSZ333" s="105"/>
      <c r="JTA333" s="105"/>
      <c r="JTB333" s="105"/>
      <c r="JTC333" s="105"/>
      <c r="JTD333" s="105"/>
      <c r="JTE333" s="105"/>
      <c r="JTF333" s="105"/>
      <c r="JTG333" s="105"/>
      <c r="JTH333" s="105"/>
      <c r="JTI333" s="105"/>
      <c r="JTJ333" s="105"/>
      <c r="JTK333" s="105"/>
      <c r="JTL333" s="105"/>
      <c r="JTM333" s="105"/>
      <c r="JTN333" s="105"/>
      <c r="JTO333" s="105"/>
      <c r="JTP333" s="105"/>
      <c r="JTQ333" s="105"/>
      <c r="JTR333" s="105"/>
      <c r="JTS333" s="105"/>
      <c r="JTT333" s="105"/>
      <c r="JTU333" s="105"/>
      <c r="JTV333" s="105"/>
      <c r="JTW333" s="105"/>
      <c r="JTX333" s="105"/>
      <c r="JTY333" s="105"/>
      <c r="JTZ333" s="105"/>
      <c r="JUA333" s="105"/>
      <c r="JUB333" s="105"/>
      <c r="JUC333" s="105"/>
      <c r="JUD333" s="105"/>
      <c r="JUE333" s="105"/>
      <c r="JUF333" s="105"/>
      <c r="JUG333" s="105"/>
      <c r="JUH333" s="105"/>
      <c r="JUI333" s="105"/>
      <c r="JUJ333" s="105"/>
      <c r="JUK333" s="105"/>
      <c r="JUL333" s="105"/>
      <c r="JUM333" s="105"/>
      <c r="JUN333" s="105"/>
      <c r="JUO333" s="105"/>
      <c r="JUP333" s="105"/>
      <c r="JUQ333" s="105"/>
      <c r="JUR333" s="105"/>
      <c r="JUS333" s="105"/>
      <c r="JUT333" s="105"/>
      <c r="JUU333" s="105"/>
      <c r="JUV333" s="105"/>
      <c r="JUW333" s="105"/>
      <c r="JUX333" s="105"/>
      <c r="JUY333" s="105"/>
      <c r="JUZ333" s="105"/>
      <c r="JVA333" s="105"/>
      <c r="JVB333" s="105"/>
      <c r="JVC333" s="105"/>
      <c r="JVD333" s="105"/>
      <c r="JVE333" s="105"/>
      <c r="JVF333" s="105"/>
      <c r="JVG333" s="105"/>
      <c r="JVH333" s="105"/>
      <c r="JVI333" s="105"/>
      <c r="JVJ333" s="105"/>
      <c r="JVK333" s="105"/>
      <c r="JVL333" s="105"/>
      <c r="JVM333" s="105"/>
      <c r="JVN333" s="105"/>
      <c r="JVO333" s="105"/>
      <c r="JVP333" s="105"/>
      <c r="JVQ333" s="105"/>
      <c r="JVR333" s="105"/>
      <c r="JVS333" s="105"/>
      <c r="JVT333" s="105"/>
      <c r="JVU333" s="105"/>
      <c r="JVV333" s="105"/>
      <c r="JVW333" s="105"/>
      <c r="JVX333" s="105"/>
      <c r="JVY333" s="105"/>
      <c r="JVZ333" s="105"/>
      <c r="JWA333" s="105"/>
      <c r="JWB333" s="105"/>
      <c r="JWC333" s="105"/>
      <c r="JWD333" s="105"/>
      <c r="JWE333" s="105"/>
      <c r="JWF333" s="105"/>
      <c r="JWG333" s="105"/>
      <c r="JWH333" s="105"/>
      <c r="JWI333" s="105"/>
      <c r="JWJ333" s="105"/>
      <c r="JWK333" s="105"/>
      <c r="JWL333" s="105"/>
      <c r="JWM333" s="105"/>
      <c r="JWN333" s="105"/>
      <c r="JWO333" s="105"/>
      <c r="JWP333" s="105"/>
      <c r="JWQ333" s="105"/>
      <c r="JWR333" s="105"/>
      <c r="JWS333" s="105"/>
      <c r="JWT333" s="105"/>
      <c r="JWU333" s="105"/>
      <c r="JWV333" s="105"/>
      <c r="JWW333" s="105"/>
      <c r="JWX333" s="105"/>
      <c r="JWY333" s="105"/>
      <c r="JWZ333" s="105"/>
      <c r="JXA333" s="105"/>
      <c r="JXB333" s="105"/>
      <c r="JXC333" s="105"/>
      <c r="JXD333" s="105"/>
      <c r="JXE333" s="105"/>
      <c r="JXF333" s="105"/>
      <c r="JXG333" s="105"/>
      <c r="JXH333" s="105"/>
      <c r="JXI333" s="105"/>
      <c r="JXJ333" s="105"/>
      <c r="JXK333" s="105"/>
      <c r="JXL333" s="105"/>
      <c r="JXM333" s="105"/>
      <c r="JXN333" s="105"/>
      <c r="JXO333" s="105"/>
      <c r="JXP333" s="105"/>
      <c r="JXQ333" s="105"/>
      <c r="JXR333" s="105"/>
      <c r="JXS333" s="105"/>
      <c r="JXT333" s="105"/>
      <c r="JXU333" s="105"/>
      <c r="JXV333" s="105"/>
      <c r="JXW333" s="105"/>
      <c r="JXX333" s="105"/>
      <c r="JXY333" s="105"/>
      <c r="JXZ333" s="105"/>
      <c r="JYA333" s="105"/>
      <c r="JYB333" s="105"/>
      <c r="JYC333" s="105"/>
      <c r="JYD333" s="105"/>
      <c r="JYE333" s="105"/>
      <c r="JYF333" s="105"/>
      <c r="JYG333" s="105"/>
      <c r="JYH333" s="105"/>
      <c r="JYI333" s="105"/>
      <c r="JYJ333" s="105"/>
      <c r="JYK333" s="105"/>
      <c r="JYL333" s="105"/>
      <c r="JYM333" s="105"/>
      <c r="JYN333" s="105"/>
      <c r="JYO333" s="105"/>
      <c r="JYP333" s="105"/>
      <c r="JYQ333" s="105"/>
      <c r="JYR333" s="105"/>
      <c r="JYS333" s="105"/>
      <c r="JYT333" s="105"/>
      <c r="JYU333" s="105"/>
      <c r="JYV333" s="105"/>
      <c r="JYW333" s="105"/>
      <c r="JYX333" s="105"/>
      <c r="JYY333" s="105"/>
      <c r="JYZ333" s="105"/>
      <c r="JZA333" s="105"/>
      <c r="JZB333" s="105"/>
      <c r="JZC333" s="105"/>
      <c r="JZD333" s="105"/>
      <c r="JZE333" s="105"/>
      <c r="JZF333" s="105"/>
      <c r="JZG333" s="105"/>
      <c r="JZH333" s="105"/>
      <c r="JZI333" s="105"/>
      <c r="JZJ333" s="105"/>
      <c r="JZK333" s="105"/>
      <c r="JZL333" s="105"/>
      <c r="JZM333" s="105"/>
      <c r="JZN333" s="105"/>
      <c r="JZO333" s="105"/>
      <c r="JZP333" s="105"/>
      <c r="JZQ333" s="105"/>
      <c r="JZR333" s="105"/>
      <c r="JZS333" s="105"/>
      <c r="JZT333" s="105"/>
      <c r="JZU333" s="105"/>
      <c r="JZV333" s="105"/>
      <c r="JZW333" s="105"/>
      <c r="JZX333" s="105"/>
      <c r="JZY333" s="105"/>
      <c r="JZZ333" s="105"/>
      <c r="KAA333" s="105"/>
      <c r="KAB333" s="105"/>
      <c r="KAC333" s="105"/>
      <c r="KAD333" s="105"/>
      <c r="KAE333" s="105"/>
      <c r="KAF333" s="105"/>
      <c r="KAG333" s="105"/>
      <c r="KAH333" s="105"/>
      <c r="KAI333" s="105"/>
      <c r="KAJ333" s="105"/>
      <c r="KAK333" s="105"/>
      <c r="KAL333" s="105"/>
      <c r="KAM333" s="105"/>
      <c r="KAN333" s="105"/>
      <c r="KAO333" s="105"/>
      <c r="KAP333" s="105"/>
      <c r="KAQ333" s="105"/>
      <c r="KAR333" s="105"/>
      <c r="KAS333" s="105"/>
      <c r="KAT333" s="105"/>
      <c r="KAU333" s="105"/>
      <c r="KAV333" s="105"/>
      <c r="KAW333" s="105"/>
      <c r="KAX333" s="105"/>
      <c r="KAY333" s="105"/>
      <c r="KAZ333" s="105"/>
      <c r="KBA333" s="105"/>
      <c r="KBB333" s="105"/>
      <c r="KBC333" s="105"/>
      <c r="KBD333" s="105"/>
      <c r="KBE333" s="105"/>
      <c r="KBF333" s="105"/>
      <c r="KBG333" s="105"/>
      <c r="KBH333" s="105"/>
      <c r="KBI333" s="105"/>
      <c r="KBJ333" s="105"/>
      <c r="KBK333" s="105"/>
      <c r="KBL333" s="105"/>
      <c r="KBM333" s="105"/>
      <c r="KBN333" s="105"/>
      <c r="KBO333" s="105"/>
      <c r="KBP333" s="105"/>
      <c r="KBQ333" s="105"/>
      <c r="KBR333" s="105"/>
      <c r="KBS333" s="105"/>
      <c r="KBT333" s="105"/>
      <c r="KBU333" s="105"/>
      <c r="KBV333" s="105"/>
      <c r="KBW333" s="105"/>
      <c r="KBX333" s="105"/>
      <c r="KBY333" s="105"/>
      <c r="KBZ333" s="105"/>
      <c r="KCA333" s="105"/>
      <c r="KCB333" s="105"/>
      <c r="KCC333" s="105"/>
      <c r="KCD333" s="105"/>
      <c r="KCE333" s="105"/>
      <c r="KCF333" s="105"/>
      <c r="KCG333" s="105"/>
      <c r="KCH333" s="105"/>
      <c r="KCI333" s="105"/>
      <c r="KCJ333" s="105"/>
      <c r="KCK333" s="105"/>
      <c r="KCL333" s="105"/>
      <c r="KCM333" s="105"/>
      <c r="KCN333" s="105"/>
      <c r="KCO333" s="105"/>
      <c r="KCP333" s="105"/>
      <c r="KCQ333" s="105"/>
      <c r="KCR333" s="105"/>
      <c r="KCS333" s="105"/>
      <c r="KCT333" s="105"/>
      <c r="KCU333" s="105"/>
      <c r="KCV333" s="105"/>
      <c r="KCW333" s="105"/>
      <c r="KCX333" s="105"/>
      <c r="KCY333" s="105"/>
      <c r="KCZ333" s="105"/>
      <c r="KDA333" s="105"/>
      <c r="KDB333" s="105"/>
      <c r="KDC333" s="105"/>
      <c r="KDD333" s="105"/>
      <c r="KDE333" s="105"/>
      <c r="KDF333" s="105"/>
      <c r="KDG333" s="105"/>
      <c r="KDH333" s="105"/>
      <c r="KDI333" s="105"/>
      <c r="KDJ333" s="105"/>
      <c r="KDK333" s="105"/>
      <c r="KDL333" s="105"/>
      <c r="KDM333" s="105"/>
      <c r="KDN333" s="105"/>
      <c r="KDO333" s="105"/>
      <c r="KDP333" s="105"/>
      <c r="KDQ333" s="105"/>
      <c r="KDR333" s="105"/>
      <c r="KDS333" s="105"/>
      <c r="KDT333" s="105"/>
      <c r="KDU333" s="105"/>
      <c r="KDV333" s="105"/>
      <c r="KDW333" s="105"/>
      <c r="KDX333" s="105"/>
      <c r="KDY333" s="105"/>
      <c r="KDZ333" s="105"/>
      <c r="KEA333" s="105"/>
      <c r="KEB333" s="105"/>
      <c r="KEC333" s="105"/>
      <c r="KED333" s="105"/>
      <c r="KEE333" s="105"/>
      <c r="KEF333" s="105"/>
      <c r="KEG333" s="105"/>
      <c r="KEH333" s="105"/>
      <c r="KEI333" s="105"/>
      <c r="KEJ333" s="105"/>
      <c r="KEK333" s="105"/>
      <c r="KEL333" s="105"/>
      <c r="KEM333" s="105"/>
      <c r="KEN333" s="105"/>
      <c r="KEO333" s="105"/>
      <c r="KEP333" s="105"/>
      <c r="KEQ333" s="105"/>
      <c r="KER333" s="105"/>
      <c r="KES333" s="105"/>
      <c r="KET333" s="105"/>
      <c r="KEU333" s="105"/>
      <c r="KEV333" s="105"/>
      <c r="KEW333" s="105"/>
      <c r="KEX333" s="105"/>
      <c r="KEY333" s="105"/>
      <c r="KEZ333" s="105"/>
      <c r="KFA333" s="105"/>
      <c r="KFB333" s="105"/>
      <c r="KFC333" s="105"/>
      <c r="KFD333" s="105"/>
      <c r="KFE333" s="105"/>
      <c r="KFF333" s="105"/>
      <c r="KFG333" s="105"/>
      <c r="KFH333" s="105"/>
      <c r="KFI333" s="105"/>
      <c r="KFJ333" s="105"/>
      <c r="KFK333" s="105"/>
      <c r="KFL333" s="105"/>
      <c r="KFM333" s="105"/>
      <c r="KFN333" s="105"/>
      <c r="KFO333" s="105"/>
      <c r="KFP333" s="105"/>
      <c r="KFQ333" s="105"/>
      <c r="KFR333" s="105"/>
      <c r="KFS333" s="105"/>
      <c r="KFT333" s="105"/>
      <c r="KFU333" s="105"/>
      <c r="KFV333" s="105"/>
      <c r="KFW333" s="105"/>
      <c r="KFX333" s="105"/>
      <c r="KFY333" s="105"/>
      <c r="KFZ333" s="105"/>
      <c r="KGA333" s="105"/>
      <c r="KGB333" s="105"/>
      <c r="KGC333" s="105"/>
      <c r="KGD333" s="105"/>
      <c r="KGE333" s="105"/>
      <c r="KGF333" s="105"/>
      <c r="KGG333" s="105"/>
      <c r="KGH333" s="105"/>
      <c r="KGI333" s="105"/>
      <c r="KGJ333" s="105"/>
      <c r="KGK333" s="105"/>
      <c r="KGL333" s="105"/>
      <c r="KGM333" s="105"/>
      <c r="KGN333" s="105"/>
      <c r="KGO333" s="105"/>
      <c r="KGP333" s="105"/>
      <c r="KGQ333" s="105"/>
      <c r="KGR333" s="105"/>
      <c r="KGS333" s="105"/>
      <c r="KGT333" s="105"/>
      <c r="KGU333" s="105"/>
      <c r="KGV333" s="105"/>
      <c r="KGW333" s="105"/>
      <c r="KGX333" s="105"/>
      <c r="KGY333" s="105"/>
      <c r="KGZ333" s="105"/>
      <c r="KHA333" s="105"/>
      <c r="KHB333" s="105"/>
      <c r="KHC333" s="105"/>
      <c r="KHD333" s="105"/>
      <c r="KHE333" s="105"/>
      <c r="KHF333" s="105"/>
      <c r="KHG333" s="105"/>
      <c r="KHH333" s="105"/>
      <c r="KHI333" s="105"/>
      <c r="KHJ333" s="105"/>
      <c r="KHK333" s="105"/>
      <c r="KHL333" s="105"/>
      <c r="KHM333" s="105"/>
      <c r="KHN333" s="105"/>
      <c r="KHO333" s="105"/>
      <c r="KHP333" s="105"/>
      <c r="KHQ333" s="105"/>
      <c r="KHR333" s="105"/>
      <c r="KHS333" s="105"/>
      <c r="KHT333" s="105"/>
      <c r="KHU333" s="105"/>
      <c r="KHV333" s="105"/>
      <c r="KHW333" s="105"/>
      <c r="KHX333" s="105"/>
      <c r="KHY333" s="105"/>
      <c r="KHZ333" s="105"/>
      <c r="KIA333" s="105"/>
      <c r="KIB333" s="105"/>
      <c r="KIC333" s="105"/>
      <c r="KID333" s="105"/>
      <c r="KIE333" s="105"/>
      <c r="KIF333" s="105"/>
      <c r="KIG333" s="105"/>
      <c r="KIH333" s="105"/>
      <c r="KII333" s="105"/>
      <c r="KIJ333" s="105"/>
      <c r="KIK333" s="105"/>
      <c r="KIL333" s="105"/>
      <c r="KIM333" s="105"/>
      <c r="KIN333" s="105"/>
      <c r="KIO333" s="105"/>
      <c r="KIP333" s="105"/>
      <c r="KIQ333" s="105"/>
      <c r="KIR333" s="105"/>
      <c r="KIS333" s="105"/>
      <c r="KIT333" s="105"/>
      <c r="KIU333" s="105"/>
      <c r="KIV333" s="105"/>
      <c r="KIW333" s="105"/>
      <c r="KIX333" s="105"/>
      <c r="KIY333" s="105"/>
      <c r="KIZ333" s="105"/>
      <c r="KJA333" s="105"/>
      <c r="KJB333" s="105"/>
      <c r="KJC333" s="105"/>
      <c r="KJD333" s="105"/>
      <c r="KJE333" s="105"/>
      <c r="KJF333" s="105"/>
      <c r="KJG333" s="105"/>
      <c r="KJH333" s="105"/>
      <c r="KJI333" s="105"/>
      <c r="KJJ333" s="105"/>
      <c r="KJK333" s="105"/>
      <c r="KJL333" s="105"/>
      <c r="KJM333" s="105"/>
      <c r="KJN333" s="105"/>
      <c r="KJO333" s="105"/>
      <c r="KJP333" s="105"/>
      <c r="KJQ333" s="105"/>
      <c r="KJR333" s="105"/>
      <c r="KJS333" s="105"/>
      <c r="KJT333" s="105"/>
      <c r="KJU333" s="105"/>
      <c r="KJV333" s="105"/>
      <c r="KJW333" s="105"/>
      <c r="KJX333" s="105"/>
      <c r="KJY333" s="105"/>
      <c r="KJZ333" s="105"/>
      <c r="KKA333" s="105"/>
      <c r="KKB333" s="105"/>
      <c r="KKC333" s="105"/>
      <c r="KKD333" s="105"/>
      <c r="KKE333" s="105"/>
      <c r="KKF333" s="105"/>
      <c r="KKG333" s="105"/>
      <c r="KKH333" s="105"/>
      <c r="KKI333" s="105"/>
      <c r="KKJ333" s="105"/>
      <c r="KKK333" s="105"/>
      <c r="KKL333" s="105"/>
      <c r="KKM333" s="105"/>
      <c r="KKN333" s="105"/>
      <c r="KKO333" s="105"/>
      <c r="KKP333" s="105"/>
      <c r="KKQ333" s="105"/>
      <c r="KKR333" s="105"/>
      <c r="KKS333" s="105"/>
      <c r="KKT333" s="105"/>
      <c r="KKU333" s="105"/>
      <c r="KKV333" s="105"/>
      <c r="KKW333" s="105"/>
      <c r="KKX333" s="105"/>
      <c r="KKY333" s="105"/>
      <c r="KKZ333" s="105"/>
      <c r="KLA333" s="105"/>
      <c r="KLB333" s="105"/>
      <c r="KLC333" s="105"/>
      <c r="KLD333" s="105"/>
      <c r="KLE333" s="105"/>
      <c r="KLF333" s="105"/>
      <c r="KLG333" s="105"/>
      <c r="KLH333" s="105"/>
      <c r="KLI333" s="105"/>
      <c r="KLJ333" s="105"/>
      <c r="KLK333" s="105"/>
      <c r="KLL333" s="105"/>
      <c r="KLM333" s="105"/>
      <c r="KLN333" s="105"/>
      <c r="KLO333" s="105"/>
      <c r="KLP333" s="105"/>
      <c r="KLQ333" s="105"/>
      <c r="KLR333" s="105"/>
      <c r="KLS333" s="105"/>
      <c r="KLT333" s="105"/>
      <c r="KLU333" s="105"/>
      <c r="KLV333" s="105"/>
      <c r="KLW333" s="105"/>
      <c r="KLX333" s="105"/>
      <c r="KLY333" s="105"/>
      <c r="KLZ333" s="105"/>
      <c r="KMA333" s="105"/>
      <c r="KMB333" s="105"/>
      <c r="KMC333" s="105"/>
      <c r="KMD333" s="105"/>
      <c r="KME333" s="105"/>
      <c r="KMF333" s="105"/>
      <c r="KMG333" s="105"/>
      <c r="KMH333" s="105"/>
      <c r="KMI333" s="105"/>
      <c r="KMJ333" s="105"/>
      <c r="KMK333" s="105"/>
      <c r="KML333" s="105"/>
      <c r="KMM333" s="105"/>
      <c r="KMN333" s="105"/>
      <c r="KMO333" s="105"/>
      <c r="KMP333" s="105"/>
      <c r="KMQ333" s="105"/>
      <c r="KMR333" s="105"/>
      <c r="KMS333" s="105"/>
      <c r="KMT333" s="105"/>
      <c r="KMU333" s="105"/>
      <c r="KMV333" s="105"/>
      <c r="KMW333" s="105"/>
      <c r="KMX333" s="105"/>
      <c r="KMY333" s="105"/>
      <c r="KMZ333" s="105"/>
      <c r="KNA333" s="105"/>
      <c r="KNB333" s="105"/>
      <c r="KNC333" s="105"/>
      <c r="KND333" s="105"/>
      <c r="KNE333" s="105"/>
      <c r="KNF333" s="105"/>
      <c r="KNG333" s="105"/>
      <c r="KNH333" s="105"/>
      <c r="KNI333" s="105"/>
      <c r="KNJ333" s="105"/>
      <c r="KNK333" s="105"/>
      <c r="KNL333" s="105"/>
      <c r="KNM333" s="105"/>
      <c r="KNN333" s="105"/>
      <c r="KNO333" s="105"/>
      <c r="KNP333" s="105"/>
      <c r="KNQ333" s="105"/>
      <c r="KNR333" s="105"/>
      <c r="KNS333" s="105"/>
      <c r="KNT333" s="105"/>
      <c r="KNU333" s="105"/>
      <c r="KNV333" s="105"/>
      <c r="KNW333" s="105"/>
      <c r="KNX333" s="105"/>
      <c r="KNY333" s="105"/>
      <c r="KNZ333" s="105"/>
      <c r="KOA333" s="105"/>
      <c r="KOB333" s="105"/>
      <c r="KOC333" s="105"/>
      <c r="KOD333" s="105"/>
      <c r="KOE333" s="105"/>
      <c r="KOF333" s="105"/>
      <c r="KOG333" s="105"/>
      <c r="KOH333" s="105"/>
      <c r="KOI333" s="105"/>
      <c r="KOJ333" s="105"/>
      <c r="KOK333" s="105"/>
      <c r="KOL333" s="105"/>
      <c r="KOM333" s="105"/>
      <c r="KON333" s="105"/>
      <c r="KOO333" s="105"/>
      <c r="KOP333" s="105"/>
      <c r="KOQ333" s="105"/>
      <c r="KOR333" s="105"/>
      <c r="KOS333" s="105"/>
      <c r="KOT333" s="105"/>
      <c r="KOU333" s="105"/>
      <c r="KOV333" s="105"/>
      <c r="KOW333" s="105"/>
      <c r="KOX333" s="105"/>
      <c r="KOY333" s="105"/>
      <c r="KOZ333" s="105"/>
      <c r="KPA333" s="105"/>
      <c r="KPB333" s="105"/>
      <c r="KPC333" s="105"/>
      <c r="KPD333" s="105"/>
      <c r="KPE333" s="105"/>
      <c r="KPF333" s="105"/>
      <c r="KPG333" s="105"/>
      <c r="KPH333" s="105"/>
      <c r="KPI333" s="105"/>
      <c r="KPJ333" s="105"/>
      <c r="KPK333" s="105"/>
      <c r="KPL333" s="105"/>
      <c r="KPM333" s="105"/>
      <c r="KPN333" s="105"/>
      <c r="KPO333" s="105"/>
      <c r="KPP333" s="105"/>
      <c r="KPQ333" s="105"/>
      <c r="KPR333" s="105"/>
      <c r="KPS333" s="105"/>
      <c r="KPT333" s="105"/>
      <c r="KPU333" s="105"/>
      <c r="KPV333" s="105"/>
      <c r="KPW333" s="105"/>
      <c r="KPX333" s="105"/>
      <c r="KPY333" s="105"/>
      <c r="KPZ333" s="105"/>
      <c r="KQA333" s="105"/>
      <c r="KQB333" s="105"/>
      <c r="KQC333" s="105"/>
      <c r="KQD333" s="105"/>
      <c r="KQE333" s="105"/>
      <c r="KQF333" s="105"/>
      <c r="KQG333" s="105"/>
      <c r="KQH333" s="105"/>
      <c r="KQI333" s="105"/>
      <c r="KQJ333" s="105"/>
      <c r="KQK333" s="105"/>
      <c r="KQL333" s="105"/>
      <c r="KQM333" s="105"/>
      <c r="KQN333" s="105"/>
      <c r="KQO333" s="105"/>
      <c r="KQP333" s="105"/>
      <c r="KQQ333" s="105"/>
      <c r="KQR333" s="105"/>
      <c r="KQS333" s="105"/>
      <c r="KQT333" s="105"/>
      <c r="KQU333" s="105"/>
      <c r="KQV333" s="105"/>
      <c r="KQW333" s="105"/>
      <c r="KQX333" s="105"/>
      <c r="KQY333" s="105"/>
      <c r="KQZ333" s="105"/>
      <c r="KRA333" s="105"/>
      <c r="KRB333" s="105"/>
      <c r="KRC333" s="105"/>
      <c r="KRD333" s="105"/>
      <c r="KRE333" s="105"/>
      <c r="KRF333" s="105"/>
      <c r="KRG333" s="105"/>
      <c r="KRH333" s="105"/>
      <c r="KRI333" s="105"/>
      <c r="KRJ333" s="105"/>
      <c r="KRK333" s="105"/>
      <c r="KRL333" s="105"/>
      <c r="KRM333" s="105"/>
      <c r="KRN333" s="105"/>
      <c r="KRO333" s="105"/>
      <c r="KRP333" s="105"/>
      <c r="KRQ333" s="105"/>
      <c r="KRR333" s="105"/>
      <c r="KRS333" s="105"/>
      <c r="KRT333" s="105"/>
      <c r="KRU333" s="105"/>
      <c r="KRV333" s="105"/>
      <c r="KRW333" s="105"/>
      <c r="KRX333" s="105"/>
      <c r="KRY333" s="105"/>
      <c r="KRZ333" s="105"/>
      <c r="KSA333" s="105"/>
      <c r="KSB333" s="105"/>
      <c r="KSC333" s="105"/>
      <c r="KSD333" s="105"/>
      <c r="KSE333" s="105"/>
      <c r="KSF333" s="105"/>
      <c r="KSG333" s="105"/>
      <c r="KSH333" s="105"/>
      <c r="KSI333" s="105"/>
      <c r="KSJ333" s="105"/>
      <c r="KSK333" s="105"/>
      <c r="KSL333" s="105"/>
      <c r="KSM333" s="105"/>
      <c r="KSN333" s="105"/>
      <c r="KSO333" s="105"/>
      <c r="KSP333" s="105"/>
      <c r="KSQ333" s="105"/>
      <c r="KSR333" s="105"/>
      <c r="KSS333" s="105"/>
      <c r="KST333" s="105"/>
      <c r="KSU333" s="105"/>
      <c r="KSV333" s="105"/>
      <c r="KSW333" s="105"/>
      <c r="KSX333" s="105"/>
      <c r="KSY333" s="105"/>
      <c r="KSZ333" s="105"/>
      <c r="KTA333" s="105"/>
      <c r="KTB333" s="105"/>
      <c r="KTC333" s="105"/>
      <c r="KTD333" s="105"/>
      <c r="KTE333" s="105"/>
      <c r="KTF333" s="105"/>
      <c r="KTG333" s="105"/>
      <c r="KTH333" s="105"/>
      <c r="KTI333" s="105"/>
      <c r="KTJ333" s="105"/>
      <c r="KTK333" s="105"/>
      <c r="KTL333" s="105"/>
      <c r="KTM333" s="105"/>
      <c r="KTN333" s="105"/>
      <c r="KTO333" s="105"/>
      <c r="KTP333" s="105"/>
      <c r="KTQ333" s="105"/>
      <c r="KTR333" s="105"/>
      <c r="KTS333" s="105"/>
      <c r="KTT333" s="105"/>
      <c r="KTU333" s="105"/>
      <c r="KTV333" s="105"/>
      <c r="KTW333" s="105"/>
      <c r="KTX333" s="105"/>
      <c r="KTY333" s="105"/>
      <c r="KTZ333" s="105"/>
      <c r="KUA333" s="105"/>
      <c r="KUB333" s="105"/>
      <c r="KUC333" s="105"/>
      <c r="KUD333" s="105"/>
      <c r="KUE333" s="105"/>
      <c r="KUF333" s="105"/>
      <c r="KUG333" s="105"/>
      <c r="KUH333" s="105"/>
      <c r="KUI333" s="105"/>
      <c r="KUJ333" s="105"/>
      <c r="KUK333" s="105"/>
      <c r="KUL333" s="105"/>
      <c r="KUM333" s="105"/>
      <c r="KUN333" s="105"/>
      <c r="KUO333" s="105"/>
      <c r="KUP333" s="105"/>
      <c r="KUQ333" s="105"/>
      <c r="KUR333" s="105"/>
      <c r="KUS333" s="105"/>
      <c r="KUT333" s="105"/>
      <c r="KUU333" s="105"/>
      <c r="KUV333" s="105"/>
      <c r="KUW333" s="105"/>
      <c r="KUX333" s="105"/>
      <c r="KUY333" s="105"/>
      <c r="KUZ333" s="105"/>
      <c r="KVA333" s="105"/>
      <c r="KVB333" s="105"/>
      <c r="KVC333" s="105"/>
      <c r="KVD333" s="105"/>
      <c r="KVE333" s="105"/>
      <c r="KVF333" s="105"/>
      <c r="KVG333" s="105"/>
      <c r="KVH333" s="105"/>
      <c r="KVI333" s="105"/>
      <c r="KVJ333" s="105"/>
      <c r="KVK333" s="105"/>
      <c r="KVL333" s="105"/>
      <c r="KVM333" s="105"/>
      <c r="KVN333" s="105"/>
      <c r="KVO333" s="105"/>
      <c r="KVP333" s="105"/>
      <c r="KVQ333" s="105"/>
      <c r="KVR333" s="105"/>
      <c r="KVS333" s="105"/>
      <c r="KVT333" s="105"/>
      <c r="KVU333" s="105"/>
      <c r="KVV333" s="105"/>
      <c r="KVW333" s="105"/>
      <c r="KVX333" s="105"/>
      <c r="KVY333" s="105"/>
      <c r="KVZ333" s="105"/>
      <c r="KWA333" s="105"/>
      <c r="KWB333" s="105"/>
      <c r="KWC333" s="105"/>
      <c r="KWD333" s="105"/>
      <c r="KWE333" s="105"/>
      <c r="KWF333" s="105"/>
      <c r="KWG333" s="105"/>
      <c r="KWH333" s="105"/>
      <c r="KWI333" s="105"/>
      <c r="KWJ333" s="105"/>
      <c r="KWK333" s="105"/>
      <c r="KWL333" s="105"/>
      <c r="KWM333" s="105"/>
      <c r="KWN333" s="105"/>
      <c r="KWO333" s="105"/>
      <c r="KWP333" s="105"/>
      <c r="KWQ333" s="105"/>
      <c r="KWR333" s="105"/>
      <c r="KWS333" s="105"/>
      <c r="KWT333" s="105"/>
      <c r="KWU333" s="105"/>
      <c r="KWV333" s="105"/>
      <c r="KWW333" s="105"/>
      <c r="KWX333" s="105"/>
      <c r="KWY333" s="105"/>
      <c r="KWZ333" s="105"/>
      <c r="KXA333" s="105"/>
      <c r="KXB333" s="105"/>
      <c r="KXC333" s="105"/>
      <c r="KXD333" s="105"/>
      <c r="KXE333" s="105"/>
      <c r="KXF333" s="105"/>
      <c r="KXG333" s="105"/>
      <c r="KXH333" s="105"/>
      <c r="KXI333" s="105"/>
      <c r="KXJ333" s="105"/>
      <c r="KXK333" s="105"/>
      <c r="KXL333" s="105"/>
      <c r="KXM333" s="105"/>
      <c r="KXN333" s="105"/>
      <c r="KXO333" s="105"/>
      <c r="KXP333" s="105"/>
      <c r="KXQ333" s="105"/>
      <c r="KXR333" s="105"/>
      <c r="KXS333" s="105"/>
      <c r="KXT333" s="105"/>
      <c r="KXU333" s="105"/>
      <c r="KXV333" s="105"/>
      <c r="KXW333" s="105"/>
      <c r="KXX333" s="105"/>
      <c r="KXY333" s="105"/>
      <c r="KXZ333" s="105"/>
      <c r="KYA333" s="105"/>
      <c r="KYB333" s="105"/>
      <c r="KYC333" s="105"/>
      <c r="KYD333" s="105"/>
      <c r="KYE333" s="105"/>
      <c r="KYF333" s="105"/>
      <c r="KYG333" s="105"/>
      <c r="KYH333" s="105"/>
      <c r="KYI333" s="105"/>
      <c r="KYJ333" s="105"/>
      <c r="KYK333" s="105"/>
      <c r="KYL333" s="105"/>
      <c r="KYM333" s="105"/>
      <c r="KYN333" s="105"/>
      <c r="KYO333" s="105"/>
      <c r="KYP333" s="105"/>
      <c r="KYQ333" s="105"/>
      <c r="KYR333" s="105"/>
      <c r="KYS333" s="105"/>
      <c r="KYT333" s="105"/>
      <c r="KYU333" s="105"/>
      <c r="KYV333" s="105"/>
      <c r="KYW333" s="105"/>
      <c r="KYX333" s="105"/>
      <c r="KYY333" s="105"/>
      <c r="KYZ333" s="105"/>
      <c r="KZA333" s="105"/>
      <c r="KZB333" s="105"/>
      <c r="KZC333" s="105"/>
      <c r="KZD333" s="105"/>
      <c r="KZE333" s="105"/>
      <c r="KZF333" s="105"/>
      <c r="KZG333" s="105"/>
      <c r="KZH333" s="105"/>
      <c r="KZI333" s="105"/>
      <c r="KZJ333" s="105"/>
      <c r="KZK333" s="105"/>
      <c r="KZL333" s="105"/>
      <c r="KZM333" s="105"/>
      <c r="KZN333" s="105"/>
      <c r="KZO333" s="105"/>
      <c r="KZP333" s="105"/>
      <c r="KZQ333" s="105"/>
      <c r="KZR333" s="105"/>
      <c r="KZS333" s="105"/>
      <c r="KZT333" s="105"/>
      <c r="KZU333" s="105"/>
      <c r="KZV333" s="105"/>
      <c r="KZW333" s="105"/>
      <c r="KZX333" s="105"/>
      <c r="KZY333" s="105"/>
      <c r="KZZ333" s="105"/>
      <c r="LAA333" s="105"/>
      <c r="LAB333" s="105"/>
      <c r="LAC333" s="105"/>
      <c r="LAD333" s="105"/>
      <c r="LAE333" s="105"/>
      <c r="LAF333" s="105"/>
      <c r="LAG333" s="105"/>
      <c r="LAH333" s="105"/>
      <c r="LAI333" s="105"/>
      <c r="LAJ333" s="105"/>
      <c r="LAK333" s="105"/>
      <c r="LAL333" s="105"/>
      <c r="LAM333" s="105"/>
      <c r="LAN333" s="105"/>
      <c r="LAO333" s="105"/>
      <c r="LAP333" s="105"/>
      <c r="LAQ333" s="105"/>
      <c r="LAR333" s="105"/>
      <c r="LAS333" s="105"/>
      <c r="LAT333" s="105"/>
      <c r="LAU333" s="105"/>
      <c r="LAV333" s="105"/>
      <c r="LAW333" s="105"/>
      <c r="LAX333" s="105"/>
      <c r="LAY333" s="105"/>
      <c r="LAZ333" s="105"/>
      <c r="LBA333" s="105"/>
      <c r="LBB333" s="105"/>
      <c r="LBC333" s="105"/>
      <c r="LBD333" s="105"/>
      <c r="LBE333" s="105"/>
      <c r="LBF333" s="105"/>
      <c r="LBG333" s="105"/>
      <c r="LBH333" s="105"/>
      <c r="LBI333" s="105"/>
      <c r="LBJ333" s="105"/>
      <c r="LBK333" s="105"/>
      <c r="LBL333" s="105"/>
      <c r="LBM333" s="105"/>
      <c r="LBN333" s="105"/>
      <c r="LBO333" s="105"/>
      <c r="LBP333" s="105"/>
      <c r="LBQ333" s="105"/>
      <c r="LBR333" s="105"/>
      <c r="LBS333" s="105"/>
      <c r="LBT333" s="105"/>
      <c r="LBU333" s="105"/>
      <c r="LBV333" s="105"/>
      <c r="LBW333" s="105"/>
      <c r="LBX333" s="105"/>
      <c r="LBY333" s="105"/>
      <c r="LBZ333" s="105"/>
      <c r="LCA333" s="105"/>
      <c r="LCB333" s="105"/>
      <c r="LCC333" s="105"/>
      <c r="LCD333" s="105"/>
      <c r="LCE333" s="105"/>
      <c r="LCF333" s="105"/>
      <c r="LCG333" s="105"/>
      <c r="LCH333" s="105"/>
      <c r="LCI333" s="105"/>
      <c r="LCJ333" s="105"/>
      <c r="LCK333" s="105"/>
      <c r="LCL333" s="105"/>
      <c r="LCM333" s="105"/>
      <c r="LCN333" s="105"/>
      <c r="LCO333" s="105"/>
      <c r="LCP333" s="105"/>
      <c r="LCQ333" s="105"/>
      <c r="LCR333" s="105"/>
      <c r="LCS333" s="105"/>
      <c r="LCT333" s="105"/>
      <c r="LCU333" s="105"/>
      <c r="LCV333" s="105"/>
      <c r="LCW333" s="105"/>
      <c r="LCX333" s="105"/>
      <c r="LCY333" s="105"/>
      <c r="LCZ333" s="105"/>
      <c r="LDA333" s="105"/>
      <c r="LDB333" s="105"/>
      <c r="LDC333" s="105"/>
      <c r="LDD333" s="105"/>
      <c r="LDE333" s="105"/>
      <c r="LDF333" s="105"/>
      <c r="LDG333" s="105"/>
      <c r="LDH333" s="105"/>
      <c r="LDI333" s="105"/>
      <c r="LDJ333" s="105"/>
      <c r="LDK333" s="105"/>
      <c r="LDL333" s="105"/>
      <c r="LDM333" s="105"/>
      <c r="LDN333" s="105"/>
      <c r="LDO333" s="105"/>
      <c r="LDP333" s="105"/>
      <c r="LDQ333" s="105"/>
      <c r="LDR333" s="105"/>
      <c r="LDS333" s="105"/>
      <c r="LDT333" s="105"/>
      <c r="LDU333" s="105"/>
      <c r="LDV333" s="105"/>
      <c r="LDW333" s="105"/>
      <c r="LDX333" s="105"/>
      <c r="LDY333" s="105"/>
      <c r="LDZ333" s="105"/>
      <c r="LEA333" s="105"/>
      <c r="LEB333" s="105"/>
      <c r="LEC333" s="105"/>
      <c r="LED333" s="105"/>
      <c r="LEE333" s="105"/>
      <c r="LEF333" s="105"/>
      <c r="LEG333" s="105"/>
      <c r="LEH333" s="105"/>
      <c r="LEI333" s="105"/>
      <c r="LEJ333" s="105"/>
      <c r="LEK333" s="105"/>
      <c r="LEL333" s="105"/>
      <c r="LEM333" s="105"/>
      <c r="LEN333" s="105"/>
      <c r="LEO333" s="105"/>
      <c r="LEP333" s="105"/>
      <c r="LEQ333" s="105"/>
      <c r="LER333" s="105"/>
      <c r="LES333" s="105"/>
      <c r="LET333" s="105"/>
      <c r="LEU333" s="105"/>
      <c r="LEV333" s="105"/>
      <c r="LEW333" s="105"/>
      <c r="LEX333" s="105"/>
      <c r="LEY333" s="105"/>
      <c r="LEZ333" s="105"/>
      <c r="LFA333" s="105"/>
      <c r="LFB333" s="105"/>
      <c r="LFC333" s="105"/>
      <c r="LFD333" s="105"/>
      <c r="LFE333" s="105"/>
      <c r="LFF333" s="105"/>
      <c r="LFG333" s="105"/>
      <c r="LFH333" s="105"/>
      <c r="LFI333" s="105"/>
      <c r="LFJ333" s="105"/>
      <c r="LFK333" s="105"/>
      <c r="LFL333" s="105"/>
      <c r="LFM333" s="105"/>
      <c r="LFN333" s="105"/>
      <c r="LFO333" s="105"/>
      <c r="LFP333" s="105"/>
      <c r="LFQ333" s="105"/>
      <c r="LFR333" s="105"/>
      <c r="LFS333" s="105"/>
      <c r="LFT333" s="105"/>
      <c r="LFU333" s="105"/>
      <c r="LFV333" s="105"/>
      <c r="LFW333" s="105"/>
      <c r="LFX333" s="105"/>
      <c r="LFY333" s="105"/>
      <c r="LFZ333" s="105"/>
      <c r="LGA333" s="105"/>
      <c r="LGB333" s="105"/>
      <c r="LGC333" s="105"/>
      <c r="LGD333" s="105"/>
      <c r="LGE333" s="105"/>
      <c r="LGF333" s="105"/>
      <c r="LGG333" s="105"/>
      <c r="LGH333" s="105"/>
      <c r="LGI333" s="105"/>
      <c r="LGJ333" s="105"/>
      <c r="LGK333" s="105"/>
      <c r="LGL333" s="105"/>
      <c r="LGM333" s="105"/>
      <c r="LGN333" s="105"/>
      <c r="LGO333" s="105"/>
      <c r="LGP333" s="105"/>
      <c r="LGQ333" s="105"/>
      <c r="LGR333" s="105"/>
      <c r="LGS333" s="105"/>
      <c r="LGT333" s="105"/>
      <c r="LGU333" s="105"/>
      <c r="LGV333" s="105"/>
      <c r="LGW333" s="105"/>
      <c r="LGX333" s="105"/>
      <c r="LGY333" s="105"/>
      <c r="LGZ333" s="105"/>
      <c r="LHA333" s="105"/>
      <c r="LHB333" s="105"/>
      <c r="LHC333" s="105"/>
      <c r="LHD333" s="105"/>
      <c r="LHE333" s="105"/>
      <c r="LHF333" s="105"/>
      <c r="LHG333" s="105"/>
      <c r="LHH333" s="105"/>
      <c r="LHI333" s="105"/>
      <c r="LHJ333" s="105"/>
      <c r="LHK333" s="105"/>
      <c r="LHL333" s="105"/>
      <c r="LHM333" s="105"/>
      <c r="LHN333" s="105"/>
      <c r="LHO333" s="105"/>
      <c r="LHP333" s="105"/>
      <c r="LHQ333" s="105"/>
      <c r="LHR333" s="105"/>
      <c r="LHS333" s="105"/>
      <c r="LHT333" s="105"/>
      <c r="LHU333" s="105"/>
      <c r="LHV333" s="105"/>
      <c r="LHW333" s="105"/>
      <c r="LHX333" s="105"/>
      <c r="LHY333" s="105"/>
      <c r="LHZ333" s="105"/>
      <c r="LIA333" s="105"/>
      <c r="LIB333" s="105"/>
      <c r="LIC333" s="105"/>
      <c r="LID333" s="105"/>
      <c r="LIE333" s="105"/>
      <c r="LIF333" s="105"/>
      <c r="LIG333" s="105"/>
      <c r="LIH333" s="105"/>
      <c r="LII333" s="105"/>
      <c r="LIJ333" s="105"/>
      <c r="LIK333" s="105"/>
      <c r="LIL333" s="105"/>
      <c r="LIM333" s="105"/>
      <c r="LIN333" s="105"/>
      <c r="LIO333" s="105"/>
      <c r="LIP333" s="105"/>
      <c r="LIQ333" s="105"/>
      <c r="LIR333" s="105"/>
      <c r="LIS333" s="105"/>
      <c r="LIT333" s="105"/>
      <c r="LIU333" s="105"/>
      <c r="LIV333" s="105"/>
      <c r="LIW333" s="105"/>
      <c r="LIX333" s="105"/>
      <c r="LIY333" s="105"/>
      <c r="LIZ333" s="105"/>
      <c r="LJA333" s="105"/>
      <c r="LJB333" s="105"/>
      <c r="LJC333" s="105"/>
      <c r="LJD333" s="105"/>
      <c r="LJE333" s="105"/>
      <c r="LJF333" s="105"/>
      <c r="LJG333" s="105"/>
      <c r="LJH333" s="105"/>
      <c r="LJI333" s="105"/>
      <c r="LJJ333" s="105"/>
      <c r="LJK333" s="105"/>
      <c r="LJL333" s="105"/>
      <c r="LJM333" s="105"/>
      <c r="LJN333" s="105"/>
      <c r="LJO333" s="105"/>
      <c r="LJP333" s="105"/>
      <c r="LJQ333" s="105"/>
      <c r="LJR333" s="105"/>
      <c r="LJS333" s="105"/>
      <c r="LJT333" s="105"/>
      <c r="LJU333" s="105"/>
      <c r="LJV333" s="105"/>
      <c r="LJW333" s="105"/>
      <c r="LJX333" s="105"/>
      <c r="LJY333" s="105"/>
      <c r="LJZ333" s="105"/>
      <c r="LKA333" s="105"/>
      <c r="LKB333" s="105"/>
      <c r="LKC333" s="105"/>
      <c r="LKD333" s="105"/>
      <c r="LKE333" s="105"/>
      <c r="LKF333" s="105"/>
      <c r="LKG333" s="105"/>
      <c r="LKH333" s="105"/>
      <c r="LKI333" s="105"/>
      <c r="LKJ333" s="105"/>
      <c r="LKK333" s="105"/>
      <c r="LKL333" s="105"/>
      <c r="LKM333" s="105"/>
      <c r="LKN333" s="105"/>
      <c r="LKO333" s="105"/>
      <c r="LKP333" s="105"/>
      <c r="LKQ333" s="105"/>
      <c r="LKR333" s="105"/>
      <c r="LKS333" s="105"/>
      <c r="LKT333" s="105"/>
      <c r="LKU333" s="105"/>
      <c r="LKV333" s="105"/>
      <c r="LKW333" s="105"/>
      <c r="LKX333" s="105"/>
      <c r="LKY333" s="105"/>
      <c r="LKZ333" s="105"/>
      <c r="LLA333" s="105"/>
      <c r="LLB333" s="105"/>
      <c r="LLC333" s="105"/>
      <c r="LLD333" s="105"/>
      <c r="LLE333" s="105"/>
      <c r="LLF333" s="105"/>
      <c r="LLG333" s="105"/>
      <c r="LLH333" s="105"/>
      <c r="LLI333" s="105"/>
      <c r="LLJ333" s="105"/>
      <c r="LLK333" s="105"/>
      <c r="LLL333" s="105"/>
      <c r="LLM333" s="105"/>
      <c r="LLN333" s="105"/>
      <c r="LLO333" s="105"/>
      <c r="LLP333" s="105"/>
      <c r="LLQ333" s="105"/>
      <c r="LLR333" s="105"/>
      <c r="LLS333" s="105"/>
      <c r="LLT333" s="105"/>
      <c r="LLU333" s="105"/>
      <c r="LLV333" s="105"/>
      <c r="LLW333" s="105"/>
      <c r="LLX333" s="105"/>
      <c r="LLY333" s="105"/>
      <c r="LLZ333" s="105"/>
      <c r="LMA333" s="105"/>
      <c r="LMB333" s="105"/>
      <c r="LMC333" s="105"/>
      <c r="LMD333" s="105"/>
      <c r="LME333" s="105"/>
      <c r="LMF333" s="105"/>
      <c r="LMG333" s="105"/>
      <c r="LMH333" s="105"/>
      <c r="LMI333" s="105"/>
      <c r="LMJ333" s="105"/>
      <c r="LMK333" s="105"/>
      <c r="LML333" s="105"/>
      <c r="LMM333" s="105"/>
      <c r="LMN333" s="105"/>
      <c r="LMO333" s="105"/>
      <c r="LMP333" s="105"/>
      <c r="LMQ333" s="105"/>
      <c r="LMR333" s="105"/>
      <c r="LMS333" s="105"/>
      <c r="LMT333" s="105"/>
      <c r="LMU333" s="105"/>
      <c r="LMV333" s="105"/>
      <c r="LMW333" s="105"/>
      <c r="LMX333" s="105"/>
      <c r="LMY333" s="105"/>
      <c r="LMZ333" s="105"/>
      <c r="LNA333" s="105"/>
      <c r="LNB333" s="105"/>
      <c r="LNC333" s="105"/>
      <c r="LND333" s="105"/>
      <c r="LNE333" s="105"/>
      <c r="LNF333" s="105"/>
      <c r="LNG333" s="105"/>
      <c r="LNH333" s="105"/>
      <c r="LNI333" s="105"/>
      <c r="LNJ333" s="105"/>
      <c r="LNK333" s="105"/>
      <c r="LNL333" s="105"/>
      <c r="LNM333" s="105"/>
      <c r="LNN333" s="105"/>
      <c r="LNO333" s="105"/>
      <c r="LNP333" s="105"/>
      <c r="LNQ333" s="105"/>
      <c r="LNR333" s="105"/>
      <c r="LNS333" s="105"/>
      <c r="LNT333" s="105"/>
      <c r="LNU333" s="105"/>
      <c r="LNV333" s="105"/>
      <c r="LNW333" s="105"/>
      <c r="LNX333" s="105"/>
      <c r="LNY333" s="105"/>
      <c r="LNZ333" s="105"/>
      <c r="LOA333" s="105"/>
      <c r="LOB333" s="105"/>
      <c r="LOC333" s="105"/>
      <c r="LOD333" s="105"/>
      <c r="LOE333" s="105"/>
      <c r="LOF333" s="105"/>
      <c r="LOG333" s="105"/>
      <c r="LOH333" s="105"/>
      <c r="LOI333" s="105"/>
      <c r="LOJ333" s="105"/>
      <c r="LOK333" s="105"/>
      <c r="LOL333" s="105"/>
      <c r="LOM333" s="105"/>
      <c r="LON333" s="105"/>
      <c r="LOO333" s="105"/>
      <c r="LOP333" s="105"/>
      <c r="LOQ333" s="105"/>
      <c r="LOR333" s="105"/>
      <c r="LOS333" s="105"/>
      <c r="LOT333" s="105"/>
      <c r="LOU333" s="105"/>
      <c r="LOV333" s="105"/>
      <c r="LOW333" s="105"/>
      <c r="LOX333" s="105"/>
      <c r="LOY333" s="105"/>
      <c r="LOZ333" s="105"/>
      <c r="LPA333" s="105"/>
      <c r="LPB333" s="105"/>
      <c r="LPC333" s="105"/>
      <c r="LPD333" s="105"/>
      <c r="LPE333" s="105"/>
      <c r="LPF333" s="105"/>
      <c r="LPG333" s="105"/>
      <c r="LPH333" s="105"/>
      <c r="LPI333" s="105"/>
      <c r="LPJ333" s="105"/>
      <c r="LPK333" s="105"/>
      <c r="LPL333" s="105"/>
      <c r="LPM333" s="105"/>
      <c r="LPN333" s="105"/>
      <c r="LPO333" s="105"/>
      <c r="LPP333" s="105"/>
      <c r="LPQ333" s="105"/>
      <c r="LPR333" s="105"/>
      <c r="LPS333" s="105"/>
      <c r="LPT333" s="105"/>
      <c r="LPU333" s="105"/>
      <c r="LPV333" s="105"/>
      <c r="LPW333" s="105"/>
      <c r="LPX333" s="105"/>
      <c r="LPY333" s="105"/>
      <c r="LPZ333" s="105"/>
      <c r="LQA333" s="105"/>
      <c r="LQB333" s="105"/>
      <c r="LQC333" s="105"/>
      <c r="LQD333" s="105"/>
      <c r="LQE333" s="105"/>
      <c r="LQF333" s="105"/>
      <c r="LQG333" s="105"/>
      <c r="LQH333" s="105"/>
      <c r="LQI333" s="105"/>
      <c r="LQJ333" s="105"/>
      <c r="LQK333" s="105"/>
      <c r="LQL333" s="105"/>
      <c r="LQM333" s="105"/>
      <c r="LQN333" s="105"/>
      <c r="LQO333" s="105"/>
      <c r="LQP333" s="105"/>
      <c r="LQQ333" s="105"/>
      <c r="LQR333" s="105"/>
      <c r="LQS333" s="105"/>
      <c r="LQT333" s="105"/>
      <c r="LQU333" s="105"/>
      <c r="LQV333" s="105"/>
      <c r="LQW333" s="105"/>
      <c r="LQX333" s="105"/>
      <c r="LQY333" s="105"/>
      <c r="LQZ333" s="105"/>
      <c r="LRA333" s="105"/>
      <c r="LRB333" s="105"/>
      <c r="LRC333" s="105"/>
      <c r="LRD333" s="105"/>
      <c r="LRE333" s="105"/>
      <c r="LRF333" s="105"/>
      <c r="LRG333" s="105"/>
      <c r="LRH333" s="105"/>
      <c r="LRI333" s="105"/>
      <c r="LRJ333" s="105"/>
      <c r="LRK333" s="105"/>
      <c r="LRL333" s="105"/>
      <c r="LRM333" s="105"/>
      <c r="LRN333" s="105"/>
      <c r="LRO333" s="105"/>
      <c r="LRP333" s="105"/>
      <c r="LRQ333" s="105"/>
      <c r="LRR333" s="105"/>
      <c r="LRS333" s="105"/>
      <c r="LRT333" s="105"/>
      <c r="LRU333" s="105"/>
      <c r="LRV333" s="105"/>
      <c r="LRW333" s="105"/>
      <c r="LRX333" s="105"/>
      <c r="LRY333" s="105"/>
      <c r="LRZ333" s="105"/>
      <c r="LSA333" s="105"/>
      <c r="LSB333" s="105"/>
      <c r="LSC333" s="105"/>
      <c r="LSD333" s="105"/>
      <c r="LSE333" s="105"/>
      <c r="LSF333" s="105"/>
      <c r="LSG333" s="105"/>
      <c r="LSH333" s="105"/>
      <c r="LSI333" s="105"/>
      <c r="LSJ333" s="105"/>
      <c r="LSK333" s="105"/>
      <c r="LSL333" s="105"/>
      <c r="LSM333" s="105"/>
      <c r="LSN333" s="105"/>
      <c r="LSO333" s="105"/>
      <c r="LSP333" s="105"/>
      <c r="LSQ333" s="105"/>
      <c r="LSR333" s="105"/>
      <c r="LSS333" s="105"/>
      <c r="LST333" s="105"/>
      <c r="LSU333" s="105"/>
      <c r="LSV333" s="105"/>
      <c r="LSW333" s="105"/>
      <c r="LSX333" s="105"/>
      <c r="LSY333" s="105"/>
      <c r="LSZ333" s="105"/>
      <c r="LTA333" s="105"/>
      <c r="LTB333" s="105"/>
      <c r="LTC333" s="105"/>
      <c r="LTD333" s="105"/>
      <c r="LTE333" s="105"/>
      <c r="LTF333" s="105"/>
      <c r="LTG333" s="105"/>
      <c r="LTH333" s="105"/>
      <c r="LTI333" s="105"/>
      <c r="LTJ333" s="105"/>
      <c r="LTK333" s="105"/>
      <c r="LTL333" s="105"/>
      <c r="LTM333" s="105"/>
      <c r="LTN333" s="105"/>
      <c r="LTO333" s="105"/>
      <c r="LTP333" s="105"/>
      <c r="LTQ333" s="105"/>
      <c r="LTR333" s="105"/>
      <c r="LTS333" s="105"/>
      <c r="LTT333" s="105"/>
      <c r="LTU333" s="105"/>
      <c r="LTV333" s="105"/>
      <c r="LTW333" s="105"/>
      <c r="LTX333" s="105"/>
      <c r="LTY333" s="105"/>
      <c r="LTZ333" s="105"/>
      <c r="LUA333" s="105"/>
      <c r="LUB333" s="105"/>
      <c r="LUC333" s="105"/>
      <c r="LUD333" s="105"/>
      <c r="LUE333" s="105"/>
      <c r="LUF333" s="105"/>
      <c r="LUG333" s="105"/>
      <c r="LUH333" s="105"/>
      <c r="LUI333" s="105"/>
      <c r="LUJ333" s="105"/>
      <c r="LUK333" s="105"/>
      <c r="LUL333" s="105"/>
      <c r="LUM333" s="105"/>
      <c r="LUN333" s="105"/>
      <c r="LUO333" s="105"/>
      <c r="LUP333" s="105"/>
      <c r="LUQ333" s="105"/>
      <c r="LUR333" s="105"/>
      <c r="LUS333" s="105"/>
      <c r="LUT333" s="105"/>
      <c r="LUU333" s="105"/>
      <c r="LUV333" s="105"/>
      <c r="LUW333" s="105"/>
      <c r="LUX333" s="105"/>
      <c r="LUY333" s="105"/>
      <c r="LUZ333" s="105"/>
      <c r="LVA333" s="105"/>
      <c r="LVB333" s="105"/>
      <c r="LVC333" s="105"/>
      <c r="LVD333" s="105"/>
      <c r="LVE333" s="105"/>
      <c r="LVF333" s="105"/>
      <c r="LVG333" s="105"/>
      <c r="LVH333" s="105"/>
      <c r="LVI333" s="105"/>
      <c r="LVJ333" s="105"/>
      <c r="LVK333" s="105"/>
      <c r="LVL333" s="105"/>
      <c r="LVM333" s="105"/>
      <c r="LVN333" s="105"/>
      <c r="LVO333" s="105"/>
      <c r="LVP333" s="105"/>
      <c r="LVQ333" s="105"/>
      <c r="LVR333" s="105"/>
      <c r="LVS333" s="105"/>
      <c r="LVT333" s="105"/>
      <c r="LVU333" s="105"/>
      <c r="LVV333" s="105"/>
      <c r="LVW333" s="105"/>
      <c r="LVX333" s="105"/>
      <c r="LVY333" s="105"/>
      <c r="LVZ333" s="105"/>
      <c r="LWA333" s="105"/>
      <c r="LWB333" s="105"/>
      <c r="LWC333" s="105"/>
      <c r="LWD333" s="105"/>
      <c r="LWE333" s="105"/>
      <c r="LWF333" s="105"/>
      <c r="LWG333" s="105"/>
      <c r="LWH333" s="105"/>
      <c r="LWI333" s="105"/>
      <c r="LWJ333" s="105"/>
      <c r="LWK333" s="105"/>
      <c r="LWL333" s="105"/>
      <c r="LWM333" s="105"/>
      <c r="LWN333" s="105"/>
      <c r="LWO333" s="105"/>
      <c r="LWP333" s="105"/>
      <c r="LWQ333" s="105"/>
      <c r="LWR333" s="105"/>
      <c r="LWS333" s="105"/>
      <c r="LWT333" s="105"/>
      <c r="LWU333" s="105"/>
      <c r="LWV333" s="105"/>
      <c r="LWW333" s="105"/>
      <c r="LWX333" s="105"/>
      <c r="LWY333" s="105"/>
      <c r="LWZ333" s="105"/>
      <c r="LXA333" s="105"/>
      <c r="LXB333" s="105"/>
      <c r="LXC333" s="105"/>
      <c r="LXD333" s="105"/>
      <c r="LXE333" s="105"/>
      <c r="LXF333" s="105"/>
      <c r="LXG333" s="105"/>
      <c r="LXH333" s="105"/>
      <c r="LXI333" s="105"/>
      <c r="LXJ333" s="105"/>
      <c r="LXK333" s="105"/>
      <c r="LXL333" s="105"/>
      <c r="LXM333" s="105"/>
      <c r="LXN333" s="105"/>
      <c r="LXO333" s="105"/>
      <c r="LXP333" s="105"/>
      <c r="LXQ333" s="105"/>
      <c r="LXR333" s="105"/>
      <c r="LXS333" s="105"/>
      <c r="LXT333" s="105"/>
      <c r="LXU333" s="105"/>
      <c r="LXV333" s="105"/>
      <c r="LXW333" s="105"/>
      <c r="LXX333" s="105"/>
      <c r="LXY333" s="105"/>
      <c r="LXZ333" s="105"/>
      <c r="LYA333" s="105"/>
      <c r="LYB333" s="105"/>
      <c r="LYC333" s="105"/>
      <c r="LYD333" s="105"/>
      <c r="LYE333" s="105"/>
      <c r="LYF333" s="105"/>
      <c r="LYG333" s="105"/>
      <c r="LYH333" s="105"/>
      <c r="LYI333" s="105"/>
      <c r="LYJ333" s="105"/>
      <c r="LYK333" s="105"/>
      <c r="LYL333" s="105"/>
      <c r="LYM333" s="105"/>
      <c r="LYN333" s="105"/>
      <c r="LYO333" s="105"/>
      <c r="LYP333" s="105"/>
      <c r="LYQ333" s="105"/>
      <c r="LYR333" s="105"/>
      <c r="LYS333" s="105"/>
      <c r="LYT333" s="105"/>
      <c r="LYU333" s="105"/>
      <c r="LYV333" s="105"/>
      <c r="LYW333" s="105"/>
      <c r="LYX333" s="105"/>
      <c r="LYY333" s="105"/>
      <c r="LYZ333" s="105"/>
      <c r="LZA333" s="105"/>
      <c r="LZB333" s="105"/>
      <c r="LZC333" s="105"/>
      <c r="LZD333" s="105"/>
      <c r="LZE333" s="105"/>
      <c r="LZF333" s="105"/>
      <c r="LZG333" s="105"/>
      <c r="LZH333" s="105"/>
      <c r="LZI333" s="105"/>
      <c r="LZJ333" s="105"/>
      <c r="LZK333" s="105"/>
      <c r="LZL333" s="105"/>
      <c r="LZM333" s="105"/>
      <c r="LZN333" s="105"/>
      <c r="LZO333" s="105"/>
      <c r="LZP333" s="105"/>
      <c r="LZQ333" s="105"/>
      <c r="LZR333" s="105"/>
      <c r="LZS333" s="105"/>
      <c r="LZT333" s="105"/>
      <c r="LZU333" s="105"/>
      <c r="LZV333" s="105"/>
      <c r="LZW333" s="105"/>
      <c r="LZX333" s="105"/>
      <c r="LZY333" s="105"/>
      <c r="LZZ333" s="105"/>
      <c r="MAA333" s="105"/>
      <c r="MAB333" s="105"/>
      <c r="MAC333" s="105"/>
      <c r="MAD333" s="105"/>
      <c r="MAE333" s="105"/>
      <c r="MAF333" s="105"/>
      <c r="MAG333" s="105"/>
      <c r="MAH333" s="105"/>
      <c r="MAI333" s="105"/>
      <c r="MAJ333" s="105"/>
      <c r="MAK333" s="105"/>
      <c r="MAL333" s="105"/>
      <c r="MAM333" s="105"/>
      <c r="MAN333" s="105"/>
      <c r="MAO333" s="105"/>
      <c r="MAP333" s="105"/>
      <c r="MAQ333" s="105"/>
      <c r="MAR333" s="105"/>
      <c r="MAS333" s="105"/>
      <c r="MAT333" s="105"/>
      <c r="MAU333" s="105"/>
      <c r="MAV333" s="105"/>
      <c r="MAW333" s="105"/>
      <c r="MAX333" s="105"/>
      <c r="MAY333" s="105"/>
      <c r="MAZ333" s="105"/>
      <c r="MBA333" s="105"/>
      <c r="MBB333" s="105"/>
      <c r="MBC333" s="105"/>
      <c r="MBD333" s="105"/>
      <c r="MBE333" s="105"/>
      <c r="MBF333" s="105"/>
      <c r="MBG333" s="105"/>
      <c r="MBH333" s="105"/>
      <c r="MBI333" s="105"/>
      <c r="MBJ333" s="105"/>
      <c r="MBK333" s="105"/>
      <c r="MBL333" s="105"/>
      <c r="MBM333" s="105"/>
      <c r="MBN333" s="105"/>
      <c r="MBO333" s="105"/>
      <c r="MBP333" s="105"/>
      <c r="MBQ333" s="105"/>
      <c r="MBR333" s="105"/>
      <c r="MBS333" s="105"/>
      <c r="MBT333" s="105"/>
      <c r="MBU333" s="105"/>
      <c r="MBV333" s="105"/>
      <c r="MBW333" s="105"/>
      <c r="MBX333" s="105"/>
      <c r="MBY333" s="105"/>
      <c r="MBZ333" s="105"/>
      <c r="MCA333" s="105"/>
      <c r="MCB333" s="105"/>
      <c r="MCC333" s="105"/>
      <c r="MCD333" s="105"/>
      <c r="MCE333" s="105"/>
      <c r="MCF333" s="105"/>
      <c r="MCG333" s="105"/>
      <c r="MCH333" s="105"/>
      <c r="MCI333" s="105"/>
      <c r="MCJ333" s="105"/>
      <c r="MCK333" s="105"/>
      <c r="MCL333" s="105"/>
      <c r="MCM333" s="105"/>
      <c r="MCN333" s="105"/>
      <c r="MCO333" s="105"/>
      <c r="MCP333" s="105"/>
      <c r="MCQ333" s="105"/>
      <c r="MCR333" s="105"/>
      <c r="MCS333" s="105"/>
      <c r="MCT333" s="105"/>
      <c r="MCU333" s="105"/>
      <c r="MCV333" s="105"/>
      <c r="MCW333" s="105"/>
      <c r="MCX333" s="105"/>
      <c r="MCY333" s="105"/>
      <c r="MCZ333" s="105"/>
      <c r="MDA333" s="105"/>
      <c r="MDB333" s="105"/>
      <c r="MDC333" s="105"/>
      <c r="MDD333" s="105"/>
      <c r="MDE333" s="105"/>
      <c r="MDF333" s="105"/>
      <c r="MDG333" s="105"/>
      <c r="MDH333" s="105"/>
      <c r="MDI333" s="105"/>
      <c r="MDJ333" s="105"/>
      <c r="MDK333" s="105"/>
      <c r="MDL333" s="105"/>
      <c r="MDM333" s="105"/>
      <c r="MDN333" s="105"/>
      <c r="MDO333" s="105"/>
      <c r="MDP333" s="105"/>
      <c r="MDQ333" s="105"/>
      <c r="MDR333" s="105"/>
      <c r="MDS333" s="105"/>
      <c r="MDT333" s="105"/>
      <c r="MDU333" s="105"/>
      <c r="MDV333" s="105"/>
      <c r="MDW333" s="105"/>
      <c r="MDX333" s="105"/>
      <c r="MDY333" s="105"/>
      <c r="MDZ333" s="105"/>
      <c r="MEA333" s="105"/>
      <c r="MEB333" s="105"/>
      <c r="MEC333" s="105"/>
      <c r="MED333" s="105"/>
      <c r="MEE333" s="105"/>
      <c r="MEF333" s="105"/>
      <c r="MEG333" s="105"/>
      <c r="MEH333" s="105"/>
      <c r="MEI333" s="105"/>
      <c r="MEJ333" s="105"/>
      <c r="MEK333" s="105"/>
      <c r="MEL333" s="105"/>
      <c r="MEM333" s="105"/>
      <c r="MEN333" s="105"/>
      <c r="MEO333" s="105"/>
      <c r="MEP333" s="105"/>
      <c r="MEQ333" s="105"/>
      <c r="MER333" s="105"/>
      <c r="MES333" s="105"/>
      <c r="MET333" s="105"/>
      <c r="MEU333" s="105"/>
      <c r="MEV333" s="105"/>
      <c r="MEW333" s="105"/>
      <c r="MEX333" s="105"/>
      <c r="MEY333" s="105"/>
      <c r="MEZ333" s="105"/>
      <c r="MFA333" s="105"/>
      <c r="MFB333" s="105"/>
      <c r="MFC333" s="105"/>
      <c r="MFD333" s="105"/>
      <c r="MFE333" s="105"/>
      <c r="MFF333" s="105"/>
      <c r="MFG333" s="105"/>
      <c r="MFH333" s="105"/>
      <c r="MFI333" s="105"/>
      <c r="MFJ333" s="105"/>
      <c r="MFK333" s="105"/>
      <c r="MFL333" s="105"/>
      <c r="MFM333" s="105"/>
      <c r="MFN333" s="105"/>
      <c r="MFO333" s="105"/>
      <c r="MFP333" s="105"/>
      <c r="MFQ333" s="105"/>
      <c r="MFR333" s="105"/>
      <c r="MFS333" s="105"/>
      <c r="MFT333" s="105"/>
      <c r="MFU333" s="105"/>
      <c r="MFV333" s="105"/>
      <c r="MFW333" s="105"/>
      <c r="MFX333" s="105"/>
      <c r="MFY333" s="105"/>
      <c r="MFZ333" s="105"/>
      <c r="MGA333" s="105"/>
      <c r="MGB333" s="105"/>
      <c r="MGC333" s="105"/>
      <c r="MGD333" s="105"/>
      <c r="MGE333" s="105"/>
      <c r="MGF333" s="105"/>
      <c r="MGG333" s="105"/>
      <c r="MGH333" s="105"/>
      <c r="MGI333" s="105"/>
      <c r="MGJ333" s="105"/>
      <c r="MGK333" s="105"/>
      <c r="MGL333" s="105"/>
      <c r="MGM333" s="105"/>
      <c r="MGN333" s="105"/>
      <c r="MGO333" s="105"/>
      <c r="MGP333" s="105"/>
      <c r="MGQ333" s="105"/>
      <c r="MGR333" s="105"/>
      <c r="MGS333" s="105"/>
      <c r="MGT333" s="105"/>
      <c r="MGU333" s="105"/>
      <c r="MGV333" s="105"/>
      <c r="MGW333" s="105"/>
      <c r="MGX333" s="105"/>
      <c r="MGY333" s="105"/>
      <c r="MGZ333" s="105"/>
      <c r="MHA333" s="105"/>
      <c r="MHB333" s="105"/>
      <c r="MHC333" s="105"/>
      <c r="MHD333" s="105"/>
      <c r="MHE333" s="105"/>
      <c r="MHF333" s="105"/>
      <c r="MHG333" s="105"/>
      <c r="MHH333" s="105"/>
      <c r="MHI333" s="105"/>
      <c r="MHJ333" s="105"/>
      <c r="MHK333" s="105"/>
      <c r="MHL333" s="105"/>
      <c r="MHM333" s="105"/>
      <c r="MHN333" s="105"/>
      <c r="MHO333" s="105"/>
      <c r="MHP333" s="105"/>
      <c r="MHQ333" s="105"/>
      <c r="MHR333" s="105"/>
      <c r="MHS333" s="105"/>
      <c r="MHT333" s="105"/>
      <c r="MHU333" s="105"/>
      <c r="MHV333" s="105"/>
      <c r="MHW333" s="105"/>
      <c r="MHX333" s="105"/>
      <c r="MHY333" s="105"/>
      <c r="MHZ333" s="105"/>
      <c r="MIA333" s="105"/>
      <c r="MIB333" s="105"/>
      <c r="MIC333" s="105"/>
      <c r="MID333" s="105"/>
      <c r="MIE333" s="105"/>
      <c r="MIF333" s="105"/>
      <c r="MIG333" s="105"/>
      <c r="MIH333" s="105"/>
      <c r="MII333" s="105"/>
      <c r="MIJ333" s="105"/>
      <c r="MIK333" s="105"/>
      <c r="MIL333" s="105"/>
      <c r="MIM333" s="105"/>
      <c r="MIN333" s="105"/>
      <c r="MIO333" s="105"/>
      <c r="MIP333" s="105"/>
      <c r="MIQ333" s="105"/>
      <c r="MIR333" s="105"/>
      <c r="MIS333" s="105"/>
      <c r="MIT333" s="105"/>
      <c r="MIU333" s="105"/>
      <c r="MIV333" s="105"/>
      <c r="MIW333" s="105"/>
      <c r="MIX333" s="105"/>
      <c r="MIY333" s="105"/>
      <c r="MIZ333" s="105"/>
      <c r="MJA333" s="105"/>
      <c r="MJB333" s="105"/>
      <c r="MJC333" s="105"/>
      <c r="MJD333" s="105"/>
      <c r="MJE333" s="105"/>
      <c r="MJF333" s="105"/>
      <c r="MJG333" s="105"/>
      <c r="MJH333" s="105"/>
      <c r="MJI333" s="105"/>
      <c r="MJJ333" s="105"/>
      <c r="MJK333" s="105"/>
      <c r="MJL333" s="105"/>
      <c r="MJM333" s="105"/>
      <c r="MJN333" s="105"/>
      <c r="MJO333" s="105"/>
      <c r="MJP333" s="105"/>
      <c r="MJQ333" s="105"/>
      <c r="MJR333" s="105"/>
      <c r="MJS333" s="105"/>
      <c r="MJT333" s="105"/>
      <c r="MJU333" s="105"/>
      <c r="MJV333" s="105"/>
      <c r="MJW333" s="105"/>
      <c r="MJX333" s="105"/>
      <c r="MJY333" s="105"/>
      <c r="MJZ333" s="105"/>
      <c r="MKA333" s="105"/>
      <c r="MKB333" s="105"/>
      <c r="MKC333" s="105"/>
      <c r="MKD333" s="105"/>
      <c r="MKE333" s="105"/>
      <c r="MKF333" s="105"/>
      <c r="MKG333" s="105"/>
      <c r="MKH333" s="105"/>
      <c r="MKI333" s="105"/>
      <c r="MKJ333" s="105"/>
      <c r="MKK333" s="105"/>
      <c r="MKL333" s="105"/>
      <c r="MKM333" s="105"/>
      <c r="MKN333" s="105"/>
      <c r="MKO333" s="105"/>
      <c r="MKP333" s="105"/>
      <c r="MKQ333" s="105"/>
      <c r="MKR333" s="105"/>
      <c r="MKS333" s="105"/>
      <c r="MKT333" s="105"/>
      <c r="MKU333" s="105"/>
      <c r="MKV333" s="105"/>
      <c r="MKW333" s="105"/>
      <c r="MKX333" s="105"/>
      <c r="MKY333" s="105"/>
      <c r="MKZ333" s="105"/>
      <c r="MLA333" s="105"/>
      <c r="MLB333" s="105"/>
      <c r="MLC333" s="105"/>
      <c r="MLD333" s="105"/>
      <c r="MLE333" s="105"/>
      <c r="MLF333" s="105"/>
      <c r="MLG333" s="105"/>
      <c r="MLH333" s="105"/>
      <c r="MLI333" s="105"/>
      <c r="MLJ333" s="105"/>
      <c r="MLK333" s="105"/>
      <c r="MLL333" s="105"/>
      <c r="MLM333" s="105"/>
      <c r="MLN333" s="105"/>
      <c r="MLO333" s="105"/>
      <c r="MLP333" s="105"/>
      <c r="MLQ333" s="105"/>
      <c r="MLR333" s="105"/>
      <c r="MLS333" s="105"/>
      <c r="MLT333" s="105"/>
      <c r="MLU333" s="105"/>
      <c r="MLV333" s="105"/>
      <c r="MLW333" s="105"/>
      <c r="MLX333" s="105"/>
      <c r="MLY333" s="105"/>
      <c r="MLZ333" s="105"/>
      <c r="MMA333" s="105"/>
      <c r="MMB333" s="105"/>
      <c r="MMC333" s="105"/>
      <c r="MMD333" s="105"/>
      <c r="MME333" s="105"/>
      <c r="MMF333" s="105"/>
      <c r="MMG333" s="105"/>
      <c r="MMH333" s="105"/>
      <c r="MMI333" s="105"/>
      <c r="MMJ333" s="105"/>
      <c r="MMK333" s="105"/>
      <c r="MML333" s="105"/>
      <c r="MMM333" s="105"/>
      <c r="MMN333" s="105"/>
      <c r="MMO333" s="105"/>
      <c r="MMP333" s="105"/>
      <c r="MMQ333" s="105"/>
      <c r="MMR333" s="105"/>
      <c r="MMS333" s="105"/>
      <c r="MMT333" s="105"/>
      <c r="MMU333" s="105"/>
      <c r="MMV333" s="105"/>
      <c r="MMW333" s="105"/>
      <c r="MMX333" s="105"/>
      <c r="MMY333" s="105"/>
      <c r="MMZ333" s="105"/>
      <c r="MNA333" s="105"/>
      <c r="MNB333" s="105"/>
      <c r="MNC333" s="105"/>
      <c r="MND333" s="105"/>
      <c r="MNE333" s="105"/>
      <c r="MNF333" s="105"/>
      <c r="MNG333" s="105"/>
      <c r="MNH333" s="105"/>
      <c r="MNI333" s="105"/>
      <c r="MNJ333" s="105"/>
      <c r="MNK333" s="105"/>
      <c r="MNL333" s="105"/>
      <c r="MNM333" s="105"/>
      <c r="MNN333" s="105"/>
      <c r="MNO333" s="105"/>
      <c r="MNP333" s="105"/>
      <c r="MNQ333" s="105"/>
      <c r="MNR333" s="105"/>
      <c r="MNS333" s="105"/>
      <c r="MNT333" s="105"/>
      <c r="MNU333" s="105"/>
      <c r="MNV333" s="105"/>
      <c r="MNW333" s="105"/>
      <c r="MNX333" s="105"/>
      <c r="MNY333" s="105"/>
      <c r="MNZ333" s="105"/>
      <c r="MOA333" s="105"/>
      <c r="MOB333" s="105"/>
      <c r="MOC333" s="105"/>
      <c r="MOD333" s="105"/>
      <c r="MOE333" s="105"/>
      <c r="MOF333" s="105"/>
      <c r="MOG333" s="105"/>
      <c r="MOH333" s="105"/>
      <c r="MOI333" s="105"/>
      <c r="MOJ333" s="105"/>
      <c r="MOK333" s="105"/>
      <c r="MOL333" s="105"/>
      <c r="MOM333" s="105"/>
      <c r="MON333" s="105"/>
      <c r="MOO333" s="105"/>
      <c r="MOP333" s="105"/>
      <c r="MOQ333" s="105"/>
      <c r="MOR333" s="105"/>
      <c r="MOS333" s="105"/>
      <c r="MOT333" s="105"/>
      <c r="MOU333" s="105"/>
      <c r="MOV333" s="105"/>
      <c r="MOW333" s="105"/>
      <c r="MOX333" s="105"/>
      <c r="MOY333" s="105"/>
      <c r="MOZ333" s="105"/>
      <c r="MPA333" s="105"/>
      <c r="MPB333" s="105"/>
      <c r="MPC333" s="105"/>
      <c r="MPD333" s="105"/>
      <c r="MPE333" s="105"/>
      <c r="MPF333" s="105"/>
      <c r="MPG333" s="105"/>
      <c r="MPH333" s="105"/>
      <c r="MPI333" s="105"/>
      <c r="MPJ333" s="105"/>
      <c r="MPK333" s="105"/>
      <c r="MPL333" s="105"/>
      <c r="MPM333" s="105"/>
      <c r="MPN333" s="105"/>
      <c r="MPO333" s="105"/>
      <c r="MPP333" s="105"/>
      <c r="MPQ333" s="105"/>
      <c r="MPR333" s="105"/>
      <c r="MPS333" s="105"/>
      <c r="MPT333" s="105"/>
      <c r="MPU333" s="105"/>
      <c r="MPV333" s="105"/>
      <c r="MPW333" s="105"/>
      <c r="MPX333" s="105"/>
      <c r="MPY333" s="105"/>
      <c r="MPZ333" s="105"/>
      <c r="MQA333" s="105"/>
      <c r="MQB333" s="105"/>
      <c r="MQC333" s="105"/>
      <c r="MQD333" s="105"/>
      <c r="MQE333" s="105"/>
      <c r="MQF333" s="105"/>
      <c r="MQG333" s="105"/>
      <c r="MQH333" s="105"/>
      <c r="MQI333" s="105"/>
      <c r="MQJ333" s="105"/>
      <c r="MQK333" s="105"/>
      <c r="MQL333" s="105"/>
      <c r="MQM333" s="105"/>
      <c r="MQN333" s="105"/>
      <c r="MQO333" s="105"/>
      <c r="MQP333" s="105"/>
      <c r="MQQ333" s="105"/>
      <c r="MQR333" s="105"/>
      <c r="MQS333" s="105"/>
      <c r="MQT333" s="105"/>
      <c r="MQU333" s="105"/>
      <c r="MQV333" s="105"/>
      <c r="MQW333" s="105"/>
      <c r="MQX333" s="105"/>
      <c r="MQY333" s="105"/>
      <c r="MQZ333" s="105"/>
      <c r="MRA333" s="105"/>
      <c r="MRB333" s="105"/>
      <c r="MRC333" s="105"/>
      <c r="MRD333" s="105"/>
      <c r="MRE333" s="105"/>
      <c r="MRF333" s="105"/>
      <c r="MRG333" s="105"/>
      <c r="MRH333" s="105"/>
      <c r="MRI333" s="105"/>
      <c r="MRJ333" s="105"/>
      <c r="MRK333" s="105"/>
      <c r="MRL333" s="105"/>
      <c r="MRM333" s="105"/>
      <c r="MRN333" s="105"/>
      <c r="MRO333" s="105"/>
      <c r="MRP333" s="105"/>
      <c r="MRQ333" s="105"/>
      <c r="MRR333" s="105"/>
      <c r="MRS333" s="105"/>
      <c r="MRT333" s="105"/>
      <c r="MRU333" s="105"/>
      <c r="MRV333" s="105"/>
      <c r="MRW333" s="105"/>
      <c r="MRX333" s="105"/>
      <c r="MRY333" s="105"/>
      <c r="MRZ333" s="105"/>
      <c r="MSA333" s="105"/>
      <c r="MSB333" s="105"/>
      <c r="MSC333" s="105"/>
      <c r="MSD333" s="105"/>
      <c r="MSE333" s="105"/>
      <c r="MSF333" s="105"/>
      <c r="MSG333" s="105"/>
      <c r="MSH333" s="105"/>
      <c r="MSI333" s="105"/>
      <c r="MSJ333" s="105"/>
      <c r="MSK333" s="105"/>
      <c r="MSL333" s="105"/>
      <c r="MSM333" s="105"/>
      <c r="MSN333" s="105"/>
      <c r="MSO333" s="105"/>
      <c r="MSP333" s="105"/>
      <c r="MSQ333" s="105"/>
      <c r="MSR333" s="105"/>
      <c r="MSS333" s="105"/>
      <c r="MST333" s="105"/>
      <c r="MSU333" s="105"/>
      <c r="MSV333" s="105"/>
      <c r="MSW333" s="105"/>
      <c r="MSX333" s="105"/>
      <c r="MSY333" s="105"/>
      <c r="MSZ333" s="105"/>
      <c r="MTA333" s="105"/>
      <c r="MTB333" s="105"/>
      <c r="MTC333" s="105"/>
      <c r="MTD333" s="105"/>
      <c r="MTE333" s="105"/>
      <c r="MTF333" s="105"/>
      <c r="MTG333" s="105"/>
      <c r="MTH333" s="105"/>
      <c r="MTI333" s="105"/>
      <c r="MTJ333" s="105"/>
      <c r="MTK333" s="105"/>
      <c r="MTL333" s="105"/>
      <c r="MTM333" s="105"/>
      <c r="MTN333" s="105"/>
      <c r="MTO333" s="105"/>
      <c r="MTP333" s="105"/>
      <c r="MTQ333" s="105"/>
      <c r="MTR333" s="105"/>
      <c r="MTS333" s="105"/>
      <c r="MTT333" s="105"/>
      <c r="MTU333" s="105"/>
      <c r="MTV333" s="105"/>
      <c r="MTW333" s="105"/>
      <c r="MTX333" s="105"/>
      <c r="MTY333" s="105"/>
      <c r="MTZ333" s="105"/>
      <c r="MUA333" s="105"/>
      <c r="MUB333" s="105"/>
      <c r="MUC333" s="105"/>
      <c r="MUD333" s="105"/>
      <c r="MUE333" s="105"/>
      <c r="MUF333" s="105"/>
      <c r="MUG333" s="105"/>
      <c r="MUH333" s="105"/>
      <c r="MUI333" s="105"/>
      <c r="MUJ333" s="105"/>
      <c r="MUK333" s="105"/>
      <c r="MUL333" s="105"/>
      <c r="MUM333" s="105"/>
      <c r="MUN333" s="105"/>
      <c r="MUO333" s="105"/>
      <c r="MUP333" s="105"/>
      <c r="MUQ333" s="105"/>
      <c r="MUR333" s="105"/>
      <c r="MUS333" s="105"/>
      <c r="MUT333" s="105"/>
      <c r="MUU333" s="105"/>
      <c r="MUV333" s="105"/>
      <c r="MUW333" s="105"/>
      <c r="MUX333" s="105"/>
      <c r="MUY333" s="105"/>
      <c r="MUZ333" s="105"/>
      <c r="MVA333" s="105"/>
      <c r="MVB333" s="105"/>
      <c r="MVC333" s="105"/>
      <c r="MVD333" s="105"/>
      <c r="MVE333" s="105"/>
      <c r="MVF333" s="105"/>
      <c r="MVG333" s="105"/>
      <c r="MVH333" s="105"/>
      <c r="MVI333" s="105"/>
      <c r="MVJ333" s="105"/>
      <c r="MVK333" s="105"/>
      <c r="MVL333" s="105"/>
      <c r="MVM333" s="105"/>
      <c r="MVN333" s="105"/>
      <c r="MVO333" s="105"/>
      <c r="MVP333" s="105"/>
      <c r="MVQ333" s="105"/>
      <c r="MVR333" s="105"/>
      <c r="MVS333" s="105"/>
      <c r="MVT333" s="105"/>
      <c r="MVU333" s="105"/>
      <c r="MVV333" s="105"/>
      <c r="MVW333" s="105"/>
      <c r="MVX333" s="105"/>
      <c r="MVY333" s="105"/>
      <c r="MVZ333" s="105"/>
      <c r="MWA333" s="105"/>
      <c r="MWB333" s="105"/>
      <c r="MWC333" s="105"/>
      <c r="MWD333" s="105"/>
      <c r="MWE333" s="105"/>
      <c r="MWF333" s="105"/>
      <c r="MWG333" s="105"/>
      <c r="MWH333" s="105"/>
      <c r="MWI333" s="105"/>
      <c r="MWJ333" s="105"/>
      <c r="MWK333" s="105"/>
      <c r="MWL333" s="105"/>
      <c r="MWM333" s="105"/>
      <c r="MWN333" s="105"/>
      <c r="MWO333" s="105"/>
      <c r="MWP333" s="105"/>
      <c r="MWQ333" s="105"/>
      <c r="MWR333" s="105"/>
      <c r="MWS333" s="105"/>
      <c r="MWT333" s="105"/>
      <c r="MWU333" s="105"/>
      <c r="MWV333" s="105"/>
      <c r="MWW333" s="105"/>
      <c r="MWX333" s="105"/>
      <c r="MWY333" s="105"/>
      <c r="MWZ333" s="105"/>
      <c r="MXA333" s="105"/>
      <c r="MXB333" s="105"/>
      <c r="MXC333" s="105"/>
      <c r="MXD333" s="105"/>
      <c r="MXE333" s="105"/>
      <c r="MXF333" s="105"/>
      <c r="MXG333" s="105"/>
      <c r="MXH333" s="105"/>
      <c r="MXI333" s="105"/>
      <c r="MXJ333" s="105"/>
      <c r="MXK333" s="105"/>
      <c r="MXL333" s="105"/>
      <c r="MXM333" s="105"/>
      <c r="MXN333" s="105"/>
      <c r="MXO333" s="105"/>
      <c r="MXP333" s="105"/>
      <c r="MXQ333" s="105"/>
      <c r="MXR333" s="105"/>
      <c r="MXS333" s="105"/>
      <c r="MXT333" s="105"/>
      <c r="MXU333" s="105"/>
      <c r="MXV333" s="105"/>
      <c r="MXW333" s="105"/>
      <c r="MXX333" s="105"/>
      <c r="MXY333" s="105"/>
      <c r="MXZ333" s="105"/>
      <c r="MYA333" s="105"/>
      <c r="MYB333" s="105"/>
      <c r="MYC333" s="105"/>
      <c r="MYD333" s="105"/>
      <c r="MYE333" s="105"/>
      <c r="MYF333" s="105"/>
      <c r="MYG333" s="105"/>
      <c r="MYH333" s="105"/>
      <c r="MYI333" s="105"/>
      <c r="MYJ333" s="105"/>
      <c r="MYK333" s="105"/>
      <c r="MYL333" s="105"/>
      <c r="MYM333" s="105"/>
      <c r="MYN333" s="105"/>
      <c r="MYO333" s="105"/>
      <c r="MYP333" s="105"/>
      <c r="MYQ333" s="105"/>
      <c r="MYR333" s="105"/>
      <c r="MYS333" s="105"/>
      <c r="MYT333" s="105"/>
      <c r="MYU333" s="105"/>
      <c r="MYV333" s="105"/>
      <c r="MYW333" s="105"/>
      <c r="MYX333" s="105"/>
      <c r="MYY333" s="105"/>
      <c r="MYZ333" s="105"/>
      <c r="MZA333" s="105"/>
      <c r="MZB333" s="105"/>
      <c r="MZC333" s="105"/>
      <c r="MZD333" s="105"/>
      <c r="MZE333" s="105"/>
      <c r="MZF333" s="105"/>
      <c r="MZG333" s="105"/>
      <c r="MZH333" s="105"/>
      <c r="MZI333" s="105"/>
      <c r="MZJ333" s="105"/>
      <c r="MZK333" s="105"/>
      <c r="MZL333" s="105"/>
      <c r="MZM333" s="105"/>
      <c r="MZN333" s="105"/>
      <c r="MZO333" s="105"/>
      <c r="MZP333" s="105"/>
      <c r="MZQ333" s="105"/>
      <c r="MZR333" s="105"/>
      <c r="MZS333" s="105"/>
      <c r="MZT333" s="105"/>
      <c r="MZU333" s="105"/>
      <c r="MZV333" s="105"/>
      <c r="MZW333" s="105"/>
      <c r="MZX333" s="105"/>
      <c r="MZY333" s="105"/>
      <c r="MZZ333" s="105"/>
      <c r="NAA333" s="105"/>
      <c r="NAB333" s="105"/>
      <c r="NAC333" s="105"/>
      <c r="NAD333" s="105"/>
      <c r="NAE333" s="105"/>
      <c r="NAF333" s="105"/>
      <c r="NAG333" s="105"/>
      <c r="NAH333" s="105"/>
      <c r="NAI333" s="105"/>
      <c r="NAJ333" s="105"/>
      <c r="NAK333" s="105"/>
      <c r="NAL333" s="105"/>
      <c r="NAM333" s="105"/>
      <c r="NAN333" s="105"/>
      <c r="NAO333" s="105"/>
      <c r="NAP333" s="105"/>
      <c r="NAQ333" s="105"/>
      <c r="NAR333" s="105"/>
      <c r="NAS333" s="105"/>
      <c r="NAT333" s="105"/>
      <c r="NAU333" s="105"/>
      <c r="NAV333" s="105"/>
      <c r="NAW333" s="105"/>
      <c r="NAX333" s="105"/>
      <c r="NAY333" s="105"/>
      <c r="NAZ333" s="105"/>
      <c r="NBA333" s="105"/>
      <c r="NBB333" s="105"/>
      <c r="NBC333" s="105"/>
      <c r="NBD333" s="105"/>
      <c r="NBE333" s="105"/>
      <c r="NBF333" s="105"/>
      <c r="NBG333" s="105"/>
      <c r="NBH333" s="105"/>
      <c r="NBI333" s="105"/>
      <c r="NBJ333" s="105"/>
      <c r="NBK333" s="105"/>
      <c r="NBL333" s="105"/>
      <c r="NBM333" s="105"/>
      <c r="NBN333" s="105"/>
      <c r="NBO333" s="105"/>
      <c r="NBP333" s="105"/>
      <c r="NBQ333" s="105"/>
      <c r="NBR333" s="105"/>
      <c r="NBS333" s="105"/>
      <c r="NBT333" s="105"/>
      <c r="NBU333" s="105"/>
      <c r="NBV333" s="105"/>
      <c r="NBW333" s="105"/>
      <c r="NBX333" s="105"/>
      <c r="NBY333" s="105"/>
      <c r="NBZ333" s="105"/>
      <c r="NCA333" s="105"/>
      <c r="NCB333" s="105"/>
      <c r="NCC333" s="105"/>
      <c r="NCD333" s="105"/>
      <c r="NCE333" s="105"/>
      <c r="NCF333" s="105"/>
      <c r="NCG333" s="105"/>
      <c r="NCH333" s="105"/>
      <c r="NCI333" s="105"/>
      <c r="NCJ333" s="105"/>
      <c r="NCK333" s="105"/>
      <c r="NCL333" s="105"/>
      <c r="NCM333" s="105"/>
      <c r="NCN333" s="105"/>
      <c r="NCO333" s="105"/>
      <c r="NCP333" s="105"/>
      <c r="NCQ333" s="105"/>
      <c r="NCR333" s="105"/>
      <c r="NCS333" s="105"/>
      <c r="NCT333" s="105"/>
      <c r="NCU333" s="105"/>
      <c r="NCV333" s="105"/>
      <c r="NCW333" s="105"/>
      <c r="NCX333" s="105"/>
      <c r="NCY333" s="105"/>
      <c r="NCZ333" s="105"/>
      <c r="NDA333" s="105"/>
      <c r="NDB333" s="105"/>
      <c r="NDC333" s="105"/>
      <c r="NDD333" s="105"/>
      <c r="NDE333" s="105"/>
      <c r="NDF333" s="105"/>
      <c r="NDG333" s="105"/>
      <c r="NDH333" s="105"/>
      <c r="NDI333" s="105"/>
      <c r="NDJ333" s="105"/>
      <c r="NDK333" s="105"/>
      <c r="NDL333" s="105"/>
      <c r="NDM333" s="105"/>
      <c r="NDN333" s="105"/>
      <c r="NDO333" s="105"/>
      <c r="NDP333" s="105"/>
      <c r="NDQ333" s="105"/>
      <c r="NDR333" s="105"/>
      <c r="NDS333" s="105"/>
      <c r="NDT333" s="105"/>
      <c r="NDU333" s="105"/>
      <c r="NDV333" s="105"/>
      <c r="NDW333" s="105"/>
      <c r="NDX333" s="105"/>
      <c r="NDY333" s="105"/>
      <c r="NDZ333" s="105"/>
      <c r="NEA333" s="105"/>
      <c r="NEB333" s="105"/>
      <c r="NEC333" s="105"/>
      <c r="NED333" s="105"/>
      <c r="NEE333" s="105"/>
      <c r="NEF333" s="105"/>
      <c r="NEG333" s="105"/>
      <c r="NEH333" s="105"/>
      <c r="NEI333" s="105"/>
      <c r="NEJ333" s="105"/>
      <c r="NEK333" s="105"/>
      <c r="NEL333" s="105"/>
      <c r="NEM333" s="105"/>
      <c r="NEN333" s="105"/>
      <c r="NEO333" s="105"/>
      <c r="NEP333" s="105"/>
      <c r="NEQ333" s="105"/>
      <c r="NER333" s="105"/>
      <c r="NES333" s="105"/>
      <c r="NET333" s="105"/>
      <c r="NEU333" s="105"/>
      <c r="NEV333" s="105"/>
      <c r="NEW333" s="105"/>
      <c r="NEX333" s="105"/>
      <c r="NEY333" s="105"/>
      <c r="NEZ333" s="105"/>
      <c r="NFA333" s="105"/>
      <c r="NFB333" s="105"/>
      <c r="NFC333" s="105"/>
      <c r="NFD333" s="105"/>
      <c r="NFE333" s="105"/>
      <c r="NFF333" s="105"/>
      <c r="NFG333" s="105"/>
      <c r="NFH333" s="105"/>
      <c r="NFI333" s="105"/>
      <c r="NFJ333" s="105"/>
      <c r="NFK333" s="105"/>
      <c r="NFL333" s="105"/>
      <c r="NFM333" s="105"/>
      <c r="NFN333" s="105"/>
      <c r="NFO333" s="105"/>
      <c r="NFP333" s="105"/>
      <c r="NFQ333" s="105"/>
      <c r="NFR333" s="105"/>
      <c r="NFS333" s="105"/>
      <c r="NFT333" s="105"/>
      <c r="NFU333" s="105"/>
      <c r="NFV333" s="105"/>
      <c r="NFW333" s="105"/>
      <c r="NFX333" s="105"/>
      <c r="NFY333" s="105"/>
      <c r="NFZ333" s="105"/>
      <c r="NGA333" s="105"/>
      <c r="NGB333" s="105"/>
      <c r="NGC333" s="105"/>
      <c r="NGD333" s="105"/>
      <c r="NGE333" s="105"/>
      <c r="NGF333" s="105"/>
      <c r="NGG333" s="105"/>
      <c r="NGH333" s="105"/>
      <c r="NGI333" s="105"/>
      <c r="NGJ333" s="105"/>
      <c r="NGK333" s="105"/>
      <c r="NGL333" s="105"/>
      <c r="NGM333" s="105"/>
      <c r="NGN333" s="105"/>
      <c r="NGO333" s="105"/>
      <c r="NGP333" s="105"/>
      <c r="NGQ333" s="105"/>
      <c r="NGR333" s="105"/>
      <c r="NGS333" s="105"/>
      <c r="NGT333" s="105"/>
      <c r="NGU333" s="105"/>
      <c r="NGV333" s="105"/>
      <c r="NGW333" s="105"/>
      <c r="NGX333" s="105"/>
      <c r="NGY333" s="105"/>
      <c r="NGZ333" s="105"/>
      <c r="NHA333" s="105"/>
      <c r="NHB333" s="105"/>
      <c r="NHC333" s="105"/>
      <c r="NHD333" s="105"/>
      <c r="NHE333" s="105"/>
      <c r="NHF333" s="105"/>
      <c r="NHG333" s="105"/>
      <c r="NHH333" s="105"/>
      <c r="NHI333" s="105"/>
      <c r="NHJ333" s="105"/>
      <c r="NHK333" s="105"/>
      <c r="NHL333" s="105"/>
      <c r="NHM333" s="105"/>
      <c r="NHN333" s="105"/>
      <c r="NHO333" s="105"/>
      <c r="NHP333" s="105"/>
      <c r="NHQ333" s="105"/>
      <c r="NHR333" s="105"/>
      <c r="NHS333" s="105"/>
      <c r="NHT333" s="105"/>
      <c r="NHU333" s="105"/>
      <c r="NHV333" s="105"/>
      <c r="NHW333" s="105"/>
      <c r="NHX333" s="105"/>
      <c r="NHY333" s="105"/>
      <c r="NHZ333" s="105"/>
      <c r="NIA333" s="105"/>
      <c r="NIB333" s="105"/>
      <c r="NIC333" s="105"/>
      <c r="NID333" s="105"/>
      <c r="NIE333" s="105"/>
      <c r="NIF333" s="105"/>
      <c r="NIG333" s="105"/>
      <c r="NIH333" s="105"/>
      <c r="NII333" s="105"/>
      <c r="NIJ333" s="105"/>
      <c r="NIK333" s="105"/>
      <c r="NIL333" s="105"/>
      <c r="NIM333" s="105"/>
      <c r="NIN333" s="105"/>
      <c r="NIO333" s="105"/>
      <c r="NIP333" s="105"/>
      <c r="NIQ333" s="105"/>
      <c r="NIR333" s="105"/>
      <c r="NIS333" s="105"/>
      <c r="NIT333" s="105"/>
      <c r="NIU333" s="105"/>
      <c r="NIV333" s="105"/>
      <c r="NIW333" s="105"/>
      <c r="NIX333" s="105"/>
      <c r="NIY333" s="105"/>
      <c r="NIZ333" s="105"/>
      <c r="NJA333" s="105"/>
      <c r="NJB333" s="105"/>
      <c r="NJC333" s="105"/>
      <c r="NJD333" s="105"/>
      <c r="NJE333" s="105"/>
      <c r="NJF333" s="105"/>
      <c r="NJG333" s="105"/>
      <c r="NJH333" s="105"/>
      <c r="NJI333" s="105"/>
      <c r="NJJ333" s="105"/>
      <c r="NJK333" s="105"/>
      <c r="NJL333" s="105"/>
      <c r="NJM333" s="105"/>
      <c r="NJN333" s="105"/>
      <c r="NJO333" s="105"/>
      <c r="NJP333" s="105"/>
      <c r="NJQ333" s="105"/>
      <c r="NJR333" s="105"/>
      <c r="NJS333" s="105"/>
      <c r="NJT333" s="105"/>
      <c r="NJU333" s="105"/>
      <c r="NJV333" s="105"/>
      <c r="NJW333" s="105"/>
      <c r="NJX333" s="105"/>
      <c r="NJY333" s="105"/>
      <c r="NJZ333" s="105"/>
      <c r="NKA333" s="105"/>
      <c r="NKB333" s="105"/>
      <c r="NKC333" s="105"/>
      <c r="NKD333" s="105"/>
      <c r="NKE333" s="105"/>
      <c r="NKF333" s="105"/>
      <c r="NKG333" s="105"/>
      <c r="NKH333" s="105"/>
      <c r="NKI333" s="105"/>
      <c r="NKJ333" s="105"/>
      <c r="NKK333" s="105"/>
      <c r="NKL333" s="105"/>
      <c r="NKM333" s="105"/>
      <c r="NKN333" s="105"/>
      <c r="NKO333" s="105"/>
      <c r="NKP333" s="105"/>
      <c r="NKQ333" s="105"/>
      <c r="NKR333" s="105"/>
      <c r="NKS333" s="105"/>
      <c r="NKT333" s="105"/>
      <c r="NKU333" s="105"/>
      <c r="NKV333" s="105"/>
      <c r="NKW333" s="105"/>
      <c r="NKX333" s="105"/>
      <c r="NKY333" s="105"/>
      <c r="NKZ333" s="105"/>
      <c r="NLA333" s="105"/>
      <c r="NLB333" s="105"/>
      <c r="NLC333" s="105"/>
      <c r="NLD333" s="105"/>
      <c r="NLE333" s="105"/>
      <c r="NLF333" s="105"/>
      <c r="NLG333" s="105"/>
      <c r="NLH333" s="105"/>
      <c r="NLI333" s="105"/>
      <c r="NLJ333" s="105"/>
      <c r="NLK333" s="105"/>
      <c r="NLL333" s="105"/>
      <c r="NLM333" s="105"/>
      <c r="NLN333" s="105"/>
      <c r="NLO333" s="105"/>
      <c r="NLP333" s="105"/>
      <c r="NLQ333" s="105"/>
      <c r="NLR333" s="105"/>
      <c r="NLS333" s="105"/>
      <c r="NLT333" s="105"/>
      <c r="NLU333" s="105"/>
      <c r="NLV333" s="105"/>
      <c r="NLW333" s="105"/>
      <c r="NLX333" s="105"/>
      <c r="NLY333" s="105"/>
      <c r="NLZ333" s="105"/>
      <c r="NMA333" s="105"/>
      <c r="NMB333" s="105"/>
      <c r="NMC333" s="105"/>
      <c r="NMD333" s="105"/>
      <c r="NME333" s="105"/>
      <c r="NMF333" s="105"/>
      <c r="NMG333" s="105"/>
      <c r="NMH333" s="105"/>
      <c r="NMI333" s="105"/>
      <c r="NMJ333" s="105"/>
      <c r="NMK333" s="105"/>
      <c r="NML333" s="105"/>
      <c r="NMM333" s="105"/>
      <c r="NMN333" s="105"/>
      <c r="NMO333" s="105"/>
      <c r="NMP333" s="105"/>
      <c r="NMQ333" s="105"/>
      <c r="NMR333" s="105"/>
      <c r="NMS333" s="105"/>
      <c r="NMT333" s="105"/>
      <c r="NMU333" s="105"/>
      <c r="NMV333" s="105"/>
      <c r="NMW333" s="105"/>
      <c r="NMX333" s="105"/>
      <c r="NMY333" s="105"/>
      <c r="NMZ333" s="105"/>
      <c r="NNA333" s="105"/>
      <c r="NNB333" s="105"/>
      <c r="NNC333" s="105"/>
      <c r="NND333" s="105"/>
      <c r="NNE333" s="105"/>
      <c r="NNF333" s="105"/>
      <c r="NNG333" s="105"/>
      <c r="NNH333" s="105"/>
      <c r="NNI333" s="105"/>
      <c r="NNJ333" s="105"/>
      <c r="NNK333" s="105"/>
      <c r="NNL333" s="105"/>
      <c r="NNM333" s="105"/>
      <c r="NNN333" s="105"/>
      <c r="NNO333" s="105"/>
      <c r="NNP333" s="105"/>
      <c r="NNQ333" s="105"/>
      <c r="NNR333" s="105"/>
      <c r="NNS333" s="105"/>
      <c r="NNT333" s="105"/>
      <c r="NNU333" s="105"/>
      <c r="NNV333" s="105"/>
      <c r="NNW333" s="105"/>
      <c r="NNX333" s="105"/>
      <c r="NNY333" s="105"/>
      <c r="NNZ333" s="105"/>
      <c r="NOA333" s="105"/>
      <c r="NOB333" s="105"/>
      <c r="NOC333" s="105"/>
      <c r="NOD333" s="105"/>
      <c r="NOE333" s="105"/>
      <c r="NOF333" s="105"/>
      <c r="NOG333" s="105"/>
      <c r="NOH333" s="105"/>
      <c r="NOI333" s="105"/>
      <c r="NOJ333" s="105"/>
      <c r="NOK333" s="105"/>
      <c r="NOL333" s="105"/>
      <c r="NOM333" s="105"/>
      <c r="NON333" s="105"/>
      <c r="NOO333" s="105"/>
      <c r="NOP333" s="105"/>
      <c r="NOQ333" s="105"/>
      <c r="NOR333" s="105"/>
      <c r="NOS333" s="105"/>
      <c r="NOT333" s="105"/>
      <c r="NOU333" s="105"/>
      <c r="NOV333" s="105"/>
      <c r="NOW333" s="105"/>
      <c r="NOX333" s="105"/>
      <c r="NOY333" s="105"/>
      <c r="NOZ333" s="105"/>
      <c r="NPA333" s="105"/>
      <c r="NPB333" s="105"/>
      <c r="NPC333" s="105"/>
      <c r="NPD333" s="105"/>
      <c r="NPE333" s="105"/>
      <c r="NPF333" s="105"/>
      <c r="NPG333" s="105"/>
      <c r="NPH333" s="105"/>
      <c r="NPI333" s="105"/>
      <c r="NPJ333" s="105"/>
      <c r="NPK333" s="105"/>
      <c r="NPL333" s="105"/>
      <c r="NPM333" s="105"/>
      <c r="NPN333" s="105"/>
      <c r="NPO333" s="105"/>
      <c r="NPP333" s="105"/>
      <c r="NPQ333" s="105"/>
      <c r="NPR333" s="105"/>
      <c r="NPS333" s="105"/>
      <c r="NPT333" s="105"/>
      <c r="NPU333" s="105"/>
      <c r="NPV333" s="105"/>
      <c r="NPW333" s="105"/>
      <c r="NPX333" s="105"/>
      <c r="NPY333" s="105"/>
      <c r="NPZ333" s="105"/>
      <c r="NQA333" s="105"/>
      <c r="NQB333" s="105"/>
      <c r="NQC333" s="105"/>
      <c r="NQD333" s="105"/>
      <c r="NQE333" s="105"/>
      <c r="NQF333" s="105"/>
      <c r="NQG333" s="105"/>
      <c r="NQH333" s="105"/>
      <c r="NQI333" s="105"/>
      <c r="NQJ333" s="105"/>
      <c r="NQK333" s="105"/>
      <c r="NQL333" s="105"/>
      <c r="NQM333" s="105"/>
      <c r="NQN333" s="105"/>
      <c r="NQO333" s="105"/>
      <c r="NQP333" s="105"/>
      <c r="NQQ333" s="105"/>
      <c r="NQR333" s="105"/>
      <c r="NQS333" s="105"/>
      <c r="NQT333" s="105"/>
      <c r="NQU333" s="105"/>
      <c r="NQV333" s="105"/>
      <c r="NQW333" s="105"/>
      <c r="NQX333" s="105"/>
      <c r="NQY333" s="105"/>
      <c r="NQZ333" s="105"/>
      <c r="NRA333" s="105"/>
      <c r="NRB333" s="105"/>
      <c r="NRC333" s="105"/>
      <c r="NRD333" s="105"/>
      <c r="NRE333" s="105"/>
      <c r="NRF333" s="105"/>
      <c r="NRG333" s="105"/>
      <c r="NRH333" s="105"/>
      <c r="NRI333" s="105"/>
      <c r="NRJ333" s="105"/>
      <c r="NRK333" s="105"/>
      <c r="NRL333" s="105"/>
      <c r="NRM333" s="105"/>
      <c r="NRN333" s="105"/>
      <c r="NRO333" s="105"/>
      <c r="NRP333" s="105"/>
      <c r="NRQ333" s="105"/>
      <c r="NRR333" s="105"/>
      <c r="NRS333" s="105"/>
      <c r="NRT333" s="105"/>
      <c r="NRU333" s="105"/>
      <c r="NRV333" s="105"/>
      <c r="NRW333" s="105"/>
      <c r="NRX333" s="105"/>
      <c r="NRY333" s="105"/>
      <c r="NRZ333" s="105"/>
      <c r="NSA333" s="105"/>
      <c r="NSB333" s="105"/>
      <c r="NSC333" s="105"/>
      <c r="NSD333" s="105"/>
      <c r="NSE333" s="105"/>
      <c r="NSF333" s="105"/>
      <c r="NSG333" s="105"/>
      <c r="NSH333" s="105"/>
      <c r="NSI333" s="105"/>
      <c r="NSJ333" s="105"/>
      <c r="NSK333" s="105"/>
      <c r="NSL333" s="105"/>
      <c r="NSM333" s="105"/>
      <c r="NSN333" s="105"/>
      <c r="NSO333" s="105"/>
      <c r="NSP333" s="105"/>
      <c r="NSQ333" s="105"/>
      <c r="NSR333" s="105"/>
      <c r="NSS333" s="105"/>
      <c r="NST333" s="105"/>
      <c r="NSU333" s="105"/>
      <c r="NSV333" s="105"/>
      <c r="NSW333" s="105"/>
      <c r="NSX333" s="105"/>
      <c r="NSY333" s="105"/>
      <c r="NSZ333" s="105"/>
      <c r="NTA333" s="105"/>
      <c r="NTB333" s="105"/>
      <c r="NTC333" s="105"/>
      <c r="NTD333" s="105"/>
      <c r="NTE333" s="105"/>
      <c r="NTF333" s="105"/>
      <c r="NTG333" s="105"/>
      <c r="NTH333" s="105"/>
      <c r="NTI333" s="105"/>
      <c r="NTJ333" s="105"/>
      <c r="NTK333" s="105"/>
      <c r="NTL333" s="105"/>
      <c r="NTM333" s="105"/>
      <c r="NTN333" s="105"/>
      <c r="NTO333" s="105"/>
      <c r="NTP333" s="105"/>
      <c r="NTQ333" s="105"/>
      <c r="NTR333" s="105"/>
      <c r="NTS333" s="105"/>
      <c r="NTT333" s="105"/>
      <c r="NTU333" s="105"/>
      <c r="NTV333" s="105"/>
      <c r="NTW333" s="105"/>
      <c r="NTX333" s="105"/>
      <c r="NTY333" s="105"/>
      <c r="NTZ333" s="105"/>
      <c r="NUA333" s="105"/>
      <c r="NUB333" s="105"/>
      <c r="NUC333" s="105"/>
      <c r="NUD333" s="105"/>
      <c r="NUE333" s="105"/>
      <c r="NUF333" s="105"/>
      <c r="NUG333" s="105"/>
      <c r="NUH333" s="105"/>
      <c r="NUI333" s="105"/>
      <c r="NUJ333" s="105"/>
      <c r="NUK333" s="105"/>
      <c r="NUL333" s="105"/>
      <c r="NUM333" s="105"/>
      <c r="NUN333" s="105"/>
      <c r="NUO333" s="105"/>
      <c r="NUP333" s="105"/>
      <c r="NUQ333" s="105"/>
      <c r="NUR333" s="105"/>
      <c r="NUS333" s="105"/>
      <c r="NUT333" s="105"/>
      <c r="NUU333" s="105"/>
      <c r="NUV333" s="105"/>
      <c r="NUW333" s="105"/>
      <c r="NUX333" s="105"/>
      <c r="NUY333" s="105"/>
      <c r="NUZ333" s="105"/>
      <c r="NVA333" s="105"/>
      <c r="NVB333" s="105"/>
      <c r="NVC333" s="105"/>
      <c r="NVD333" s="105"/>
      <c r="NVE333" s="105"/>
      <c r="NVF333" s="105"/>
      <c r="NVG333" s="105"/>
      <c r="NVH333" s="105"/>
      <c r="NVI333" s="105"/>
      <c r="NVJ333" s="105"/>
      <c r="NVK333" s="105"/>
      <c r="NVL333" s="105"/>
      <c r="NVM333" s="105"/>
      <c r="NVN333" s="105"/>
      <c r="NVO333" s="105"/>
      <c r="NVP333" s="105"/>
      <c r="NVQ333" s="105"/>
      <c r="NVR333" s="105"/>
      <c r="NVS333" s="105"/>
      <c r="NVT333" s="105"/>
      <c r="NVU333" s="105"/>
      <c r="NVV333" s="105"/>
      <c r="NVW333" s="105"/>
      <c r="NVX333" s="105"/>
      <c r="NVY333" s="105"/>
      <c r="NVZ333" s="105"/>
      <c r="NWA333" s="105"/>
      <c r="NWB333" s="105"/>
      <c r="NWC333" s="105"/>
      <c r="NWD333" s="105"/>
      <c r="NWE333" s="105"/>
      <c r="NWF333" s="105"/>
      <c r="NWG333" s="105"/>
      <c r="NWH333" s="105"/>
      <c r="NWI333" s="105"/>
      <c r="NWJ333" s="105"/>
      <c r="NWK333" s="105"/>
      <c r="NWL333" s="105"/>
      <c r="NWM333" s="105"/>
      <c r="NWN333" s="105"/>
      <c r="NWO333" s="105"/>
      <c r="NWP333" s="105"/>
      <c r="NWQ333" s="105"/>
      <c r="NWR333" s="105"/>
      <c r="NWS333" s="105"/>
      <c r="NWT333" s="105"/>
      <c r="NWU333" s="105"/>
      <c r="NWV333" s="105"/>
      <c r="NWW333" s="105"/>
      <c r="NWX333" s="105"/>
      <c r="NWY333" s="105"/>
      <c r="NWZ333" s="105"/>
      <c r="NXA333" s="105"/>
      <c r="NXB333" s="105"/>
      <c r="NXC333" s="105"/>
      <c r="NXD333" s="105"/>
      <c r="NXE333" s="105"/>
      <c r="NXF333" s="105"/>
      <c r="NXG333" s="105"/>
      <c r="NXH333" s="105"/>
      <c r="NXI333" s="105"/>
      <c r="NXJ333" s="105"/>
      <c r="NXK333" s="105"/>
      <c r="NXL333" s="105"/>
      <c r="NXM333" s="105"/>
      <c r="NXN333" s="105"/>
      <c r="NXO333" s="105"/>
      <c r="NXP333" s="105"/>
      <c r="NXQ333" s="105"/>
      <c r="NXR333" s="105"/>
      <c r="NXS333" s="105"/>
      <c r="NXT333" s="105"/>
      <c r="NXU333" s="105"/>
      <c r="NXV333" s="105"/>
      <c r="NXW333" s="105"/>
      <c r="NXX333" s="105"/>
      <c r="NXY333" s="105"/>
      <c r="NXZ333" s="105"/>
      <c r="NYA333" s="105"/>
      <c r="NYB333" s="105"/>
      <c r="NYC333" s="105"/>
      <c r="NYD333" s="105"/>
      <c r="NYE333" s="105"/>
      <c r="NYF333" s="105"/>
      <c r="NYG333" s="105"/>
      <c r="NYH333" s="105"/>
      <c r="NYI333" s="105"/>
      <c r="NYJ333" s="105"/>
      <c r="NYK333" s="105"/>
      <c r="NYL333" s="105"/>
      <c r="NYM333" s="105"/>
      <c r="NYN333" s="105"/>
      <c r="NYO333" s="105"/>
      <c r="NYP333" s="105"/>
      <c r="NYQ333" s="105"/>
      <c r="NYR333" s="105"/>
      <c r="NYS333" s="105"/>
      <c r="NYT333" s="105"/>
      <c r="NYU333" s="105"/>
      <c r="NYV333" s="105"/>
      <c r="NYW333" s="105"/>
      <c r="NYX333" s="105"/>
      <c r="NYY333" s="105"/>
      <c r="NYZ333" s="105"/>
      <c r="NZA333" s="105"/>
      <c r="NZB333" s="105"/>
      <c r="NZC333" s="105"/>
      <c r="NZD333" s="105"/>
      <c r="NZE333" s="105"/>
      <c r="NZF333" s="105"/>
      <c r="NZG333" s="105"/>
      <c r="NZH333" s="105"/>
      <c r="NZI333" s="105"/>
      <c r="NZJ333" s="105"/>
      <c r="NZK333" s="105"/>
      <c r="NZL333" s="105"/>
      <c r="NZM333" s="105"/>
      <c r="NZN333" s="105"/>
      <c r="NZO333" s="105"/>
      <c r="NZP333" s="105"/>
      <c r="NZQ333" s="105"/>
      <c r="NZR333" s="105"/>
      <c r="NZS333" s="105"/>
      <c r="NZT333" s="105"/>
      <c r="NZU333" s="105"/>
      <c r="NZV333" s="105"/>
      <c r="NZW333" s="105"/>
      <c r="NZX333" s="105"/>
      <c r="NZY333" s="105"/>
      <c r="NZZ333" s="105"/>
      <c r="OAA333" s="105"/>
      <c r="OAB333" s="105"/>
      <c r="OAC333" s="105"/>
      <c r="OAD333" s="105"/>
      <c r="OAE333" s="105"/>
      <c r="OAF333" s="105"/>
      <c r="OAG333" s="105"/>
      <c r="OAH333" s="105"/>
      <c r="OAI333" s="105"/>
      <c r="OAJ333" s="105"/>
      <c r="OAK333" s="105"/>
      <c r="OAL333" s="105"/>
      <c r="OAM333" s="105"/>
      <c r="OAN333" s="105"/>
      <c r="OAO333" s="105"/>
      <c r="OAP333" s="105"/>
      <c r="OAQ333" s="105"/>
      <c r="OAR333" s="105"/>
      <c r="OAS333" s="105"/>
      <c r="OAT333" s="105"/>
      <c r="OAU333" s="105"/>
      <c r="OAV333" s="105"/>
      <c r="OAW333" s="105"/>
      <c r="OAX333" s="105"/>
      <c r="OAY333" s="105"/>
      <c r="OAZ333" s="105"/>
      <c r="OBA333" s="105"/>
      <c r="OBB333" s="105"/>
      <c r="OBC333" s="105"/>
      <c r="OBD333" s="105"/>
      <c r="OBE333" s="105"/>
      <c r="OBF333" s="105"/>
      <c r="OBG333" s="105"/>
      <c r="OBH333" s="105"/>
      <c r="OBI333" s="105"/>
      <c r="OBJ333" s="105"/>
      <c r="OBK333" s="105"/>
      <c r="OBL333" s="105"/>
      <c r="OBM333" s="105"/>
      <c r="OBN333" s="105"/>
      <c r="OBO333" s="105"/>
      <c r="OBP333" s="105"/>
      <c r="OBQ333" s="105"/>
      <c r="OBR333" s="105"/>
      <c r="OBS333" s="105"/>
      <c r="OBT333" s="105"/>
      <c r="OBU333" s="105"/>
      <c r="OBV333" s="105"/>
      <c r="OBW333" s="105"/>
      <c r="OBX333" s="105"/>
      <c r="OBY333" s="105"/>
      <c r="OBZ333" s="105"/>
      <c r="OCA333" s="105"/>
      <c r="OCB333" s="105"/>
      <c r="OCC333" s="105"/>
      <c r="OCD333" s="105"/>
      <c r="OCE333" s="105"/>
      <c r="OCF333" s="105"/>
      <c r="OCG333" s="105"/>
      <c r="OCH333" s="105"/>
      <c r="OCI333" s="105"/>
      <c r="OCJ333" s="105"/>
      <c r="OCK333" s="105"/>
      <c r="OCL333" s="105"/>
      <c r="OCM333" s="105"/>
      <c r="OCN333" s="105"/>
      <c r="OCO333" s="105"/>
      <c r="OCP333" s="105"/>
      <c r="OCQ333" s="105"/>
      <c r="OCR333" s="105"/>
      <c r="OCS333" s="105"/>
      <c r="OCT333" s="105"/>
      <c r="OCU333" s="105"/>
      <c r="OCV333" s="105"/>
      <c r="OCW333" s="105"/>
      <c r="OCX333" s="105"/>
      <c r="OCY333" s="105"/>
      <c r="OCZ333" s="105"/>
      <c r="ODA333" s="105"/>
      <c r="ODB333" s="105"/>
      <c r="ODC333" s="105"/>
      <c r="ODD333" s="105"/>
      <c r="ODE333" s="105"/>
      <c r="ODF333" s="105"/>
      <c r="ODG333" s="105"/>
      <c r="ODH333" s="105"/>
      <c r="ODI333" s="105"/>
      <c r="ODJ333" s="105"/>
      <c r="ODK333" s="105"/>
      <c r="ODL333" s="105"/>
      <c r="ODM333" s="105"/>
      <c r="ODN333" s="105"/>
      <c r="ODO333" s="105"/>
      <c r="ODP333" s="105"/>
      <c r="ODQ333" s="105"/>
      <c r="ODR333" s="105"/>
      <c r="ODS333" s="105"/>
      <c r="ODT333" s="105"/>
      <c r="ODU333" s="105"/>
      <c r="ODV333" s="105"/>
      <c r="ODW333" s="105"/>
      <c r="ODX333" s="105"/>
      <c r="ODY333" s="105"/>
      <c r="ODZ333" s="105"/>
      <c r="OEA333" s="105"/>
      <c r="OEB333" s="105"/>
      <c r="OEC333" s="105"/>
      <c r="OED333" s="105"/>
      <c r="OEE333" s="105"/>
      <c r="OEF333" s="105"/>
      <c r="OEG333" s="105"/>
      <c r="OEH333" s="105"/>
      <c r="OEI333" s="105"/>
      <c r="OEJ333" s="105"/>
      <c r="OEK333" s="105"/>
      <c r="OEL333" s="105"/>
      <c r="OEM333" s="105"/>
      <c r="OEN333" s="105"/>
      <c r="OEO333" s="105"/>
      <c r="OEP333" s="105"/>
      <c r="OEQ333" s="105"/>
      <c r="OER333" s="105"/>
      <c r="OES333" s="105"/>
      <c r="OET333" s="105"/>
      <c r="OEU333" s="105"/>
      <c r="OEV333" s="105"/>
      <c r="OEW333" s="105"/>
      <c r="OEX333" s="105"/>
      <c r="OEY333" s="105"/>
      <c r="OEZ333" s="105"/>
      <c r="OFA333" s="105"/>
      <c r="OFB333" s="105"/>
      <c r="OFC333" s="105"/>
      <c r="OFD333" s="105"/>
      <c r="OFE333" s="105"/>
      <c r="OFF333" s="105"/>
      <c r="OFG333" s="105"/>
      <c r="OFH333" s="105"/>
      <c r="OFI333" s="105"/>
      <c r="OFJ333" s="105"/>
      <c r="OFK333" s="105"/>
      <c r="OFL333" s="105"/>
      <c r="OFM333" s="105"/>
      <c r="OFN333" s="105"/>
      <c r="OFO333" s="105"/>
      <c r="OFP333" s="105"/>
      <c r="OFQ333" s="105"/>
      <c r="OFR333" s="105"/>
      <c r="OFS333" s="105"/>
      <c r="OFT333" s="105"/>
      <c r="OFU333" s="105"/>
      <c r="OFV333" s="105"/>
      <c r="OFW333" s="105"/>
      <c r="OFX333" s="105"/>
      <c r="OFY333" s="105"/>
      <c r="OFZ333" s="105"/>
      <c r="OGA333" s="105"/>
      <c r="OGB333" s="105"/>
      <c r="OGC333" s="105"/>
      <c r="OGD333" s="105"/>
      <c r="OGE333" s="105"/>
      <c r="OGF333" s="105"/>
      <c r="OGG333" s="105"/>
      <c r="OGH333" s="105"/>
      <c r="OGI333" s="105"/>
      <c r="OGJ333" s="105"/>
      <c r="OGK333" s="105"/>
      <c r="OGL333" s="105"/>
      <c r="OGM333" s="105"/>
      <c r="OGN333" s="105"/>
      <c r="OGO333" s="105"/>
      <c r="OGP333" s="105"/>
      <c r="OGQ333" s="105"/>
      <c r="OGR333" s="105"/>
      <c r="OGS333" s="105"/>
      <c r="OGT333" s="105"/>
      <c r="OGU333" s="105"/>
      <c r="OGV333" s="105"/>
      <c r="OGW333" s="105"/>
      <c r="OGX333" s="105"/>
      <c r="OGY333" s="105"/>
      <c r="OGZ333" s="105"/>
      <c r="OHA333" s="105"/>
      <c r="OHB333" s="105"/>
      <c r="OHC333" s="105"/>
      <c r="OHD333" s="105"/>
      <c r="OHE333" s="105"/>
      <c r="OHF333" s="105"/>
      <c r="OHG333" s="105"/>
      <c r="OHH333" s="105"/>
      <c r="OHI333" s="105"/>
      <c r="OHJ333" s="105"/>
      <c r="OHK333" s="105"/>
      <c r="OHL333" s="105"/>
      <c r="OHM333" s="105"/>
      <c r="OHN333" s="105"/>
      <c r="OHO333" s="105"/>
      <c r="OHP333" s="105"/>
      <c r="OHQ333" s="105"/>
      <c r="OHR333" s="105"/>
      <c r="OHS333" s="105"/>
      <c r="OHT333" s="105"/>
      <c r="OHU333" s="105"/>
      <c r="OHV333" s="105"/>
      <c r="OHW333" s="105"/>
      <c r="OHX333" s="105"/>
      <c r="OHY333" s="105"/>
      <c r="OHZ333" s="105"/>
      <c r="OIA333" s="105"/>
      <c r="OIB333" s="105"/>
      <c r="OIC333" s="105"/>
      <c r="OID333" s="105"/>
      <c r="OIE333" s="105"/>
      <c r="OIF333" s="105"/>
      <c r="OIG333" s="105"/>
      <c r="OIH333" s="105"/>
      <c r="OII333" s="105"/>
      <c r="OIJ333" s="105"/>
      <c r="OIK333" s="105"/>
      <c r="OIL333" s="105"/>
      <c r="OIM333" s="105"/>
      <c r="OIN333" s="105"/>
      <c r="OIO333" s="105"/>
      <c r="OIP333" s="105"/>
      <c r="OIQ333" s="105"/>
      <c r="OIR333" s="105"/>
      <c r="OIS333" s="105"/>
      <c r="OIT333" s="105"/>
      <c r="OIU333" s="105"/>
      <c r="OIV333" s="105"/>
      <c r="OIW333" s="105"/>
      <c r="OIX333" s="105"/>
      <c r="OIY333" s="105"/>
      <c r="OIZ333" s="105"/>
      <c r="OJA333" s="105"/>
      <c r="OJB333" s="105"/>
      <c r="OJC333" s="105"/>
      <c r="OJD333" s="105"/>
      <c r="OJE333" s="105"/>
      <c r="OJF333" s="105"/>
      <c r="OJG333" s="105"/>
      <c r="OJH333" s="105"/>
      <c r="OJI333" s="105"/>
      <c r="OJJ333" s="105"/>
      <c r="OJK333" s="105"/>
      <c r="OJL333" s="105"/>
      <c r="OJM333" s="105"/>
      <c r="OJN333" s="105"/>
      <c r="OJO333" s="105"/>
      <c r="OJP333" s="105"/>
      <c r="OJQ333" s="105"/>
      <c r="OJR333" s="105"/>
      <c r="OJS333" s="105"/>
      <c r="OJT333" s="105"/>
      <c r="OJU333" s="105"/>
      <c r="OJV333" s="105"/>
      <c r="OJW333" s="105"/>
      <c r="OJX333" s="105"/>
      <c r="OJY333" s="105"/>
      <c r="OJZ333" s="105"/>
      <c r="OKA333" s="105"/>
      <c r="OKB333" s="105"/>
      <c r="OKC333" s="105"/>
      <c r="OKD333" s="105"/>
      <c r="OKE333" s="105"/>
      <c r="OKF333" s="105"/>
      <c r="OKG333" s="105"/>
      <c r="OKH333" s="105"/>
      <c r="OKI333" s="105"/>
      <c r="OKJ333" s="105"/>
      <c r="OKK333" s="105"/>
      <c r="OKL333" s="105"/>
      <c r="OKM333" s="105"/>
      <c r="OKN333" s="105"/>
      <c r="OKO333" s="105"/>
      <c r="OKP333" s="105"/>
      <c r="OKQ333" s="105"/>
      <c r="OKR333" s="105"/>
      <c r="OKS333" s="105"/>
      <c r="OKT333" s="105"/>
      <c r="OKU333" s="105"/>
      <c r="OKV333" s="105"/>
      <c r="OKW333" s="105"/>
      <c r="OKX333" s="105"/>
      <c r="OKY333" s="105"/>
      <c r="OKZ333" s="105"/>
      <c r="OLA333" s="105"/>
      <c r="OLB333" s="105"/>
      <c r="OLC333" s="105"/>
      <c r="OLD333" s="105"/>
      <c r="OLE333" s="105"/>
      <c r="OLF333" s="105"/>
      <c r="OLG333" s="105"/>
      <c r="OLH333" s="105"/>
      <c r="OLI333" s="105"/>
      <c r="OLJ333" s="105"/>
      <c r="OLK333" s="105"/>
      <c r="OLL333" s="105"/>
      <c r="OLM333" s="105"/>
      <c r="OLN333" s="105"/>
      <c r="OLO333" s="105"/>
      <c r="OLP333" s="105"/>
      <c r="OLQ333" s="105"/>
      <c r="OLR333" s="105"/>
      <c r="OLS333" s="105"/>
      <c r="OLT333" s="105"/>
      <c r="OLU333" s="105"/>
      <c r="OLV333" s="105"/>
      <c r="OLW333" s="105"/>
      <c r="OLX333" s="105"/>
      <c r="OLY333" s="105"/>
      <c r="OLZ333" s="105"/>
      <c r="OMA333" s="105"/>
      <c r="OMB333" s="105"/>
      <c r="OMC333" s="105"/>
      <c r="OMD333" s="105"/>
      <c r="OME333" s="105"/>
      <c r="OMF333" s="105"/>
      <c r="OMG333" s="105"/>
      <c r="OMH333" s="105"/>
      <c r="OMI333" s="105"/>
      <c r="OMJ333" s="105"/>
      <c r="OMK333" s="105"/>
      <c r="OML333" s="105"/>
      <c r="OMM333" s="105"/>
      <c r="OMN333" s="105"/>
      <c r="OMO333" s="105"/>
      <c r="OMP333" s="105"/>
      <c r="OMQ333" s="105"/>
      <c r="OMR333" s="105"/>
      <c r="OMS333" s="105"/>
      <c r="OMT333" s="105"/>
      <c r="OMU333" s="105"/>
      <c r="OMV333" s="105"/>
      <c r="OMW333" s="105"/>
      <c r="OMX333" s="105"/>
      <c r="OMY333" s="105"/>
      <c r="OMZ333" s="105"/>
      <c r="ONA333" s="105"/>
      <c r="ONB333" s="105"/>
      <c r="ONC333" s="105"/>
      <c r="OND333" s="105"/>
      <c r="ONE333" s="105"/>
      <c r="ONF333" s="105"/>
      <c r="ONG333" s="105"/>
      <c r="ONH333" s="105"/>
      <c r="ONI333" s="105"/>
      <c r="ONJ333" s="105"/>
      <c r="ONK333" s="105"/>
      <c r="ONL333" s="105"/>
      <c r="ONM333" s="105"/>
      <c r="ONN333" s="105"/>
      <c r="ONO333" s="105"/>
      <c r="ONP333" s="105"/>
      <c r="ONQ333" s="105"/>
      <c r="ONR333" s="105"/>
      <c r="ONS333" s="105"/>
      <c r="ONT333" s="105"/>
      <c r="ONU333" s="105"/>
      <c r="ONV333" s="105"/>
      <c r="ONW333" s="105"/>
      <c r="ONX333" s="105"/>
      <c r="ONY333" s="105"/>
      <c r="ONZ333" s="105"/>
      <c r="OOA333" s="105"/>
      <c r="OOB333" s="105"/>
      <c r="OOC333" s="105"/>
      <c r="OOD333" s="105"/>
      <c r="OOE333" s="105"/>
      <c r="OOF333" s="105"/>
      <c r="OOG333" s="105"/>
      <c r="OOH333" s="105"/>
      <c r="OOI333" s="105"/>
      <c r="OOJ333" s="105"/>
      <c r="OOK333" s="105"/>
      <c r="OOL333" s="105"/>
      <c r="OOM333" s="105"/>
      <c r="OON333" s="105"/>
      <c r="OOO333" s="105"/>
      <c r="OOP333" s="105"/>
      <c r="OOQ333" s="105"/>
      <c r="OOR333" s="105"/>
      <c r="OOS333" s="105"/>
      <c r="OOT333" s="105"/>
      <c r="OOU333" s="105"/>
      <c r="OOV333" s="105"/>
      <c r="OOW333" s="105"/>
      <c r="OOX333" s="105"/>
      <c r="OOY333" s="105"/>
      <c r="OOZ333" s="105"/>
      <c r="OPA333" s="105"/>
      <c r="OPB333" s="105"/>
      <c r="OPC333" s="105"/>
      <c r="OPD333" s="105"/>
      <c r="OPE333" s="105"/>
      <c r="OPF333" s="105"/>
      <c r="OPG333" s="105"/>
      <c r="OPH333" s="105"/>
      <c r="OPI333" s="105"/>
      <c r="OPJ333" s="105"/>
      <c r="OPK333" s="105"/>
      <c r="OPL333" s="105"/>
      <c r="OPM333" s="105"/>
      <c r="OPN333" s="105"/>
      <c r="OPO333" s="105"/>
      <c r="OPP333" s="105"/>
      <c r="OPQ333" s="105"/>
      <c r="OPR333" s="105"/>
      <c r="OPS333" s="105"/>
      <c r="OPT333" s="105"/>
      <c r="OPU333" s="105"/>
      <c r="OPV333" s="105"/>
      <c r="OPW333" s="105"/>
      <c r="OPX333" s="105"/>
      <c r="OPY333" s="105"/>
      <c r="OPZ333" s="105"/>
      <c r="OQA333" s="105"/>
      <c r="OQB333" s="105"/>
      <c r="OQC333" s="105"/>
      <c r="OQD333" s="105"/>
      <c r="OQE333" s="105"/>
      <c r="OQF333" s="105"/>
      <c r="OQG333" s="105"/>
      <c r="OQH333" s="105"/>
      <c r="OQI333" s="105"/>
      <c r="OQJ333" s="105"/>
      <c r="OQK333" s="105"/>
      <c r="OQL333" s="105"/>
      <c r="OQM333" s="105"/>
      <c r="OQN333" s="105"/>
      <c r="OQO333" s="105"/>
      <c r="OQP333" s="105"/>
      <c r="OQQ333" s="105"/>
      <c r="OQR333" s="105"/>
      <c r="OQS333" s="105"/>
      <c r="OQT333" s="105"/>
      <c r="OQU333" s="105"/>
      <c r="OQV333" s="105"/>
      <c r="OQW333" s="105"/>
      <c r="OQX333" s="105"/>
      <c r="OQY333" s="105"/>
      <c r="OQZ333" s="105"/>
      <c r="ORA333" s="105"/>
      <c r="ORB333" s="105"/>
      <c r="ORC333" s="105"/>
      <c r="ORD333" s="105"/>
      <c r="ORE333" s="105"/>
      <c r="ORF333" s="105"/>
      <c r="ORG333" s="105"/>
      <c r="ORH333" s="105"/>
      <c r="ORI333" s="105"/>
      <c r="ORJ333" s="105"/>
      <c r="ORK333" s="105"/>
      <c r="ORL333" s="105"/>
      <c r="ORM333" s="105"/>
      <c r="ORN333" s="105"/>
      <c r="ORO333" s="105"/>
      <c r="ORP333" s="105"/>
      <c r="ORQ333" s="105"/>
      <c r="ORR333" s="105"/>
      <c r="ORS333" s="105"/>
      <c r="ORT333" s="105"/>
      <c r="ORU333" s="105"/>
      <c r="ORV333" s="105"/>
      <c r="ORW333" s="105"/>
      <c r="ORX333" s="105"/>
      <c r="ORY333" s="105"/>
      <c r="ORZ333" s="105"/>
      <c r="OSA333" s="105"/>
      <c r="OSB333" s="105"/>
      <c r="OSC333" s="105"/>
      <c r="OSD333" s="105"/>
      <c r="OSE333" s="105"/>
      <c r="OSF333" s="105"/>
      <c r="OSG333" s="105"/>
      <c r="OSH333" s="105"/>
      <c r="OSI333" s="105"/>
      <c r="OSJ333" s="105"/>
      <c r="OSK333" s="105"/>
      <c r="OSL333" s="105"/>
      <c r="OSM333" s="105"/>
      <c r="OSN333" s="105"/>
      <c r="OSO333" s="105"/>
      <c r="OSP333" s="105"/>
      <c r="OSQ333" s="105"/>
      <c r="OSR333" s="105"/>
      <c r="OSS333" s="105"/>
      <c r="OST333" s="105"/>
      <c r="OSU333" s="105"/>
      <c r="OSV333" s="105"/>
      <c r="OSW333" s="105"/>
      <c r="OSX333" s="105"/>
      <c r="OSY333" s="105"/>
      <c r="OSZ333" s="105"/>
      <c r="OTA333" s="105"/>
      <c r="OTB333" s="105"/>
      <c r="OTC333" s="105"/>
      <c r="OTD333" s="105"/>
      <c r="OTE333" s="105"/>
      <c r="OTF333" s="105"/>
      <c r="OTG333" s="105"/>
      <c r="OTH333" s="105"/>
      <c r="OTI333" s="105"/>
      <c r="OTJ333" s="105"/>
      <c r="OTK333" s="105"/>
      <c r="OTL333" s="105"/>
      <c r="OTM333" s="105"/>
      <c r="OTN333" s="105"/>
      <c r="OTO333" s="105"/>
      <c r="OTP333" s="105"/>
      <c r="OTQ333" s="105"/>
      <c r="OTR333" s="105"/>
      <c r="OTS333" s="105"/>
      <c r="OTT333" s="105"/>
      <c r="OTU333" s="105"/>
      <c r="OTV333" s="105"/>
      <c r="OTW333" s="105"/>
      <c r="OTX333" s="105"/>
      <c r="OTY333" s="105"/>
      <c r="OTZ333" s="105"/>
      <c r="OUA333" s="105"/>
      <c r="OUB333" s="105"/>
      <c r="OUC333" s="105"/>
      <c r="OUD333" s="105"/>
      <c r="OUE333" s="105"/>
      <c r="OUF333" s="105"/>
      <c r="OUG333" s="105"/>
      <c r="OUH333" s="105"/>
      <c r="OUI333" s="105"/>
      <c r="OUJ333" s="105"/>
      <c r="OUK333" s="105"/>
      <c r="OUL333" s="105"/>
      <c r="OUM333" s="105"/>
      <c r="OUN333" s="105"/>
      <c r="OUO333" s="105"/>
      <c r="OUP333" s="105"/>
      <c r="OUQ333" s="105"/>
      <c r="OUR333" s="105"/>
      <c r="OUS333" s="105"/>
      <c r="OUT333" s="105"/>
      <c r="OUU333" s="105"/>
      <c r="OUV333" s="105"/>
      <c r="OUW333" s="105"/>
      <c r="OUX333" s="105"/>
      <c r="OUY333" s="105"/>
      <c r="OUZ333" s="105"/>
      <c r="OVA333" s="105"/>
      <c r="OVB333" s="105"/>
      <c r="OVC333" s="105"/>
      <c r="OVD333" s="105"/>
      <c r="OVE333" s="105"/>
      <c r="OVF333" s="105"/>
      <c r="OVG333" s="105"/>
      <c r="OVH333" s="105"/>
      <c r="OVI333" s="105"/>
      <c r="OVJ333" s="105"/>
      <c r="OVK333" s="105"/>
      <c r="OVL333" s="105"/>
      <c r="OVM333" s="105"/>
      <c r="OVN333" s="105"/>
      <c r="OVO333" s="105"/>
      <c r="OVP333" s="105"/>
      <c r="OVQ333" s="105"/>
      <c r="OVR333" s="105"/>
      <c r="OVS333" s="105"/>
      <c r="OVT333" s="105"/>
      <c r="OVU333" s="105"/>
      <c r="OVV333" s="105"/>
      <c r="OVW333" s="105"/>
      <c r="OVX333" s="105"/>
      <c r="OVY333" s="105"/>
      <c r="OVZ333" s="105"/>
      <c r="OWA333" s="105"/>
      <c r="OWB333" s="105"/>
      <c r="OWC333" s="105"/>
      <c r="OWD333" s="105"/>
      <c r="OWE333" s="105"/>
      <c r="OWF333" s="105"/>
      <c r="OWG333" s="105"/>
      <c r="OWH333" s="105"/>
      <c r="OWI333" s="105"/>
      <c r="OWJ333" s="105"/>
      <c r="OWK333" s="105"/>
      <c r="OWL333" s="105"/>
      <c r="OWM333" s="105"/>
      <c r="OWN333" s="105"/>
      <c r="OWO333" s="105"/>
      <c r="OWP333" s="105"/>
      <c r="OWQ333" s="105"/>
      <c r="OWR333" s="105"/>
      <c r="OWS333" s="105"/>
      <c r="OWT333" s="105"/>
      <c r="OWU333" s="105"/>
      <c r="OWV333" s="105"/>
      <c r="OWW333" s="105"/>
      <c r="OWX333" s="105"/>
      <c r="OWY333" s="105"/>
      <c r="OWZ333" s="105"/>
      <c r="OXA333" s="105"/>
      <c r="OXB333" s="105"/>
      <c r="OXC333" s="105"/>
      <c r="OXD333" s="105"/>
      <c r="OXE333" s="105"/>
      <c r="OXF333" s="105"/>
      <c r="OXG333" s="105"/>
      <c r="OXH333" s="105"/>
      <c r="OXI333" s="105"/>
      <c r="OXJ333" s="105"/>
      <c r="OXK333" s="105"/>
      <c r="OXL333" s="105"/>
      <c r="OXM333" s="105"/>
      <c r="OXN333" s="105"/>
      <c r="OXO333" s="105"/>
      <c r="OXP333" s="105"/>
      <c r="OXQ333" s="105"/>
      <c r="OXR333" s="105"/>
      <c r="OXS333" s="105"/>
      <c r="OXT333" s="105"/>
      <c r="OXU333" s="105"/>
      <c r="OXV333" s="105"/>
      <c r="OXW333" s="105"/>
      <c r="OXX333" s="105"/>
      <c r="OXY333" s="105"/>
      <c r="OXZ333" s="105"/>
      <c r="OYA333" s="105"/>
      <c r="OYB333" s="105"/>
      <c r="OYC333" s="105"/>
      <c r="OYD333" s="105"/>
      <c r="OYE333" s="105"/>
      <c r="OYF333" s="105"/>
      <c r="OYG333" s="105"/>
      <c r="OYH333" s="105"/>
      <c r="OYI333" s="105"/>
      <c r="OYJ333" s="105"/>
      <c r="OYK333" s="105"/>
      <c r="OYL333" s="105"/>
      <c r="OYM333" s="105"/>
      <c r="OYN333" s="105"/>
      <c r="OYO333" s="105"/>
      <c r="OYP333" s="105"/>
      <c r="OYQ333" s="105"/>
      <c r="OYR333" s="105"/>
      <c r="OYS333" s="105"/>
      <c r="OYT333" s="105"/>
      <c r="OYU333" s="105"/>
      <c r="OYV333" s="105"/>
      <c r="OYW333" s="105"/>
      <c r="OYX333" s="105"/>
      <c r="OYY333" s="105"/>
      <c r="OYZ333" s="105"/>
      <c r="OZA333" s="105"/>
      <c r="OZB333" s="105"/>
      <c r="OZC333" s="105"/>
      <c r="OZD333" s="105"/>
      <c r="OZE333" s="105"/>
      <c r="OZF333" s="105"/>
      <c r="OZG333" s="105"/>
      <c r="OZH333" s="105"/>
      <c r="OZI333" s="105"/>
      <c r="OZJ333" s="105"/>
      <c r="OZK333" s="105"/>
      <c r="OZL333" s="105"/>
      <c r="OZM333" s="105"/>
      <c r="OZN333" s="105"/>
      <c r="OZO333" s="105"/>
      <c r="OZP333" s="105"/>
      <c r="OZQ333" s="105"/>
      <c r="OZR333" s="105"/>
      <c r="OZS333" s="105"/>
      <c r="OZT333" s="105"/>
      <c r="OZU333" s="105"/>
      <c r="OZV333" s="105"/>
      <c r="OZW333" s="105"/>
      <c r="OZX333" s="105"/>
      <c r="OZY333" s="105"/>
      <c r="OZZ333" s="105"/>
      <c r="PAA333" s="105"/>
      <c r="PAB333" s="105"/>
      <c r="PAC333" s="105"/>
      <c r="PAD333" s="105"/>
      <c r="PAE333" s="105"/>
      <c r="PAF333" s="105"/>
      <c r="PAG333" s="105"/>
      <c r="PAH333" s="105"/>
      <c r="PAI333" s="105"/>
      <c r="PAJ333" s="105"/>
      <c r="PAK333" s="105"/>
      <c r="PAL333" s="105"/>
      <c r="PAM333" s="105"/>
      <c r="PAN333" s="105"/>
      <c r="PAO333" s="105"/>
      <c r="PAP333" s="105"/>
      <c r="PAQ333" s="105"/>
      <c r="PAR333" s="105"/>
      <c r="PAS333" s="105"/>
      <c r="PAT333" s="105"/>
      <c r="PAU333" s="105"/>
      <c r="PAV333" s="105"/>
      <c r="PAW333" s="105"/>
      <c r="PAX333" s="105"/>
      <c r="PAY333" s="105"/>
      <c r="PAZ333" s="105"/>
      <c r="PBA333" s="105"/>
      <c r="PBB333" s="105"/>
      <c r="PBC333" s="105"/>
      <c r="PBD333" s="105"/>
      <c r="PBE333" s="105"/>
      <c r="PBF333" s="105"/>
      <c r="PBG333" s="105"/>
      <c r="PBH333" s="105"/>
      <c r="PBI333" s="105"/>
      <c r="PBJ333" s="105"/>
      <c r="PBK333" s="105"/>
      <c r="PBL333" s="105"/>
      <c r="PBM333" s="105"/>
      <c r="PBN333" s="105"/>
      <c r="PBO333" s="105"/>
      <c r="PBP333" s="105"/>
      <c r="PBQ333" s="105"/>
      <c r="PBR333" s="105"/>
      <c r="PBS333" s="105"/>
      <c r="PBT333" s="105"/>
      <c r="PBU333" s="105"/>
      <c r="PBV333" s="105"/>
      <c r="PBW333" s="105"/>
      <c r="PBX333" s="105"/>
      <c r="PBY333" s="105"/>
      <c r="PBZ333" s="105"/>
      <c r="PCA333" s="105"/>
      <c r="PCB333" s="105"/>
      <c r="PCC333" s="105"/>
      <c r="PCD333" s="105"/>
      <c r="PCE333" s="105"/>
      <c r="PCF333" s="105"/>
      <c r="PCG333" s="105"/>
      <c r="PCH333" s="105"/>
      <c r="PCI333" s="105"/>
      <c r="PCJ333" s="105"/>
      <c r="PCK333" s="105"/>
      <c r="PCL333" s="105"/>
      <c r="PCM333" s="105"/>
      <c r="PCN333" s="105"/>
      <c r="PCO333" s="105"/>
      <c r="PCP333" s="105"/>
      <c r="PCQ333" s="105"/>
      <c r="PCR333" s="105"/>
      <c r="PCS333" s="105"/>
      <c r="PCT333" s="105"/>
      <c r="PCU333" s="105"/>
      <c r="PCV333" s="105"/>
      <c r="PCW333" s="105"/>
      <c r="PCX333" s="105"/>
      <c r="PCY333" s="105"/>
      <c r="PCZ333" s="105"/>
      <c r="PDA333" s="105"/>
      <c r="PDB333" s="105"/>
      <c r="PDC333" s="105"/>
      <c r="PDD333" s="105"/>
      <c r="PDE333" s="105"/>
      <c r="PDF333" s="105"/>
      <c r="PDG333" s="105"/>
      <c r="PDH333" s="105"/>
      <c r="PDI333" s="105"/>
      <c r="PDJ333" s="105"/>
      <c r="PDK333" s="105"/>
      <c r="PDL333" s="105"/>
      <c r="PDM333" s="105"/>
      <c r="PDN333" s="105"/>
      <c r="PDO333" s="105"/>
      <c r="PDP333" s="105"/>
      <c r="PDQ333" s="105"/>
      <c r="PDR333" s="105"/>
      <c r="PDS333" s="105"/>
      <c r="PDT333" s="105"/>
      <c r="PDU333" s="105"/>
      <c r="PDV333" s="105"/>
      <c r="PDW333" s="105"/>
      <c r="PDX333" s="105"/>
      <c r="PDY333" s="105"/>
      <c r="PDZ333" s="105"/>
      <c r="PEA333" s="105"/>
      <c r="PEB333" s="105"/>
      <c r="PEC333" s="105"/>
      <c r="PED333" s="105"/>
      <c r="PEE333" s="105"/>
      <c r="PEF333" s="105"/>
      <c r="PEG333" s="105"/>
      <c r="PEH333" s="105"/>
      <c r="PEI333" s="105"/>
      <c r="PEJ333" s="105"/>
      <c r="PEK333" s="105"/>
      <c r="PEL333" s="105"/>
      <c r="PEM333" s="105"/>
      <c r="PEN333" s="105"/>
      <c r="PEO333" s="105"/>
      <c r="PEP333" s="105"/>
      <c r="PEQ333" s="105"/>
      <c r="PER333" s="105"/>
      <c r="PES333" s="105"/>
      <c r="PET333" s="105"/>
      <c r="PEU333" s="105"/>
      <c r="PEV333" s="105"/>
      <c r="PEW333" s="105"/>
      <c r="PEX333" s="105"/>
      <c r="PEY333" s="105"/>
      <c r="PEZ333" s="105"/>
      <c r="PFA333" s="105"/>
      <c r="PFB333" s="105"/>
      <c r="PFC333" s="105"/>
      <c r="PFD333" s="105"/>
      <c r="PFE333" s="105"/>
      <c r="PFF333" s="105"/>
      <c r="PFG333" s="105"/>
      <c r="PFH333" s="105"/>
      <c r="PFI333" s="105"/>
      <c r="PFJ333" s="105"/>
      <c r="PFK333" s="105"/>
      <c r="PFL333" s="105"/>
      <c r="PFM333" s="105"/>
      <c r="PFN333" s="105"/>
      <c r="PFO333" s="105"/>
      <c r="PFP333" s="105"/>
      <c r="PFQ333" s="105"/>
      <c r="PFR333" s="105"/>
      <c r="PFS333" s="105"/>
      <c r="PFT333" s="105"/>
      <c r="PFU333" s="105"/>
      <c r="PFV333" s="105"/>
      <c r="PFW333" s="105"/>
      <c r="PFX333" s="105"/>
      <c r="PFY333" s="105"/>
      <c r="PFZ333" s="105"/>
      <c r="PGA333" s="105"/>
      <c r="PGB333" s="105"/>
      <c r="PGC333" s="105"/>
      <c r="PGD333" s="105"/>
      <c r="PGE333" s="105"/>
      <c r="PGF333" s="105"/>
      <c r="PGG333" s="105"/>
      <c r="PGH333" s="105"/>
      <c r="PGI333" s="105"/>
      <c r="PGJ333" s="105"/>
      <c r="PGK333" s="105"/>
      <c r="PGL333" s="105"/>
      <c r="PGM333" s="105"/>
      <c r="PGN333" s="105"/>
      <c r="PGO333" s="105"/>
      <c r="PGP333" s="105"/>
      <c r="PGQ333" s="105"/>
      <c r="PGR333" s="105"/>
      <c r="PGS333" s="105"/>
      <c r="PGT333" s="105"/>
      <c r="PGU333" s="105"/>
      <c r="PGV333" s="105"/>
      <c r="PGW333" s="105"/>
      <c r="PGX333" s="105"/>
      <c r="PGY333" s="105"/>
      <c r="PGZ333" s="105"/>
      <c r="PHA333" s="105"/>
      <c r="PHB333" s="105"/>
      <c r="PHC333" s="105"/>
      <c r="PHD333" s="105"/>
      <c r="PHE333" s="105"/>
      <c r="PHF333" s="105"/>
      <c r="PHG333" s="105"/>
      <c r="PHH333" s="105"/>
      <c r="PHI333" s="105"/>
      <c r="PHJ333" s="105"/>
      <c r="PHK333" s="105"/>
      <c r="PHL333" s="105"/>
      <c r="PHM333" s="105"/>
      <c r="PHN333" s="105"/>
      <c r="PHO333" s="105"/>
      <c r="PHP333" s="105"/>
      <c r="PHQ333" s="105"/>
      <c r="PHR333" s="105"/>
      <c r="PHS333" s="105"/>
      <c r="PHT333" s="105"/>
      <c r="PHU333" s="105"/>
      <c r="PHV333" s="105"/>
      <c r="PHW333" s="105"/>
      <c r="PHX333" s="105"/>
      <c r="PHY333" s="105"/>
      <c r="PHZ333" s="105"/>
      <c r="PIA333" s="105"/>
      <c r="PIB333" s="105"/>
      <c r="PIC333" s="105"/>
      <c r="PID333" s="105"/>
      <c r="PIE333" s="105"/>
      <c r="PIF333" s="105"/>
      <c r="PIG333" s="105"/>
      <c r="PIH333" s="105"/>
      <c r="PII333" s="105"/>
      <c r="PIJ333" s="105"/>
      <c r="PIK333" s="105"/>
      <c r="PIL333" s="105"/>
      <c r="PIM333" s="105"/>
      <c r="PIN333" s="105"/>
      <c r="PIO333" s="105"/>
      <c r="PIP333" s="105"/>
      <c r="PIQ333" s="105"/>
      <c r="PIR333" s="105"/>
      <c r="PIS333" s="105"/>
      <c r="PIT333" s="105"/>
      <c r="PIU333" s="105"/>
      <c r="PIV333" s="105"/>
      <c r="PIW333" s="105"/>
      <c r="PIX333" s="105"/>
      <c r="PIY333" s="105"/>
      <c r="PIZ333" s="105"/>
      <c r="PJA333" s="105"/>
      <c r="PJB333" s="105"/>
      <c r="PJC333" s="105"/>
      <c r="PJD333" s="105"/>
      <c r="PJE333" s="105"/>
      <c r="PJF333" s="105"/>
      <c r="PJG333" s="105"/>
      <c r="PJH333" s="105"/>
      <c r="PJI333" s="105"/>
      <c r="PJJ333" s="105"/>
      <c r="PJK333" s="105"/>
      <c r="PJL333" s="105"/>
      <c r="PJM333" s="105"/>
      <c r="PJN333" s="105"/>
      <c r="PJO333" s="105"/>
      <c r="PJP333" s="105"/>
      <c r="PJQ333" s="105"/>
      <c r="PJR333" s="105"/>
      <c r="PJS333" s="105"/>
      <c r="PJT333" s="105"/>
      <c r="PJU333" s="105"/>
      <c r="PJV333" s="105"/>
      <c r="PJW333" s="105"/>
      <c r="PJX333" s="105"/>
      <c r="PJY333" s="105"/>
      <c r="PJZ333" s="105"/>
      <c r="PKA333" s="105"/>
      <c r="PKB333" s="105"/>
      <c r="PKC333" s="105"/>
      <c r="PKD333" s="105"/>
      <c r="PKE333" s="105"/>
      <c r="PKF333" s="105"/>
      <c r="PKG333" s="105"/>
      <c r="PKH333" s="105"/>
      <c r="PKI333" s="105"/>
      <c r="PKJ333" s="105"/>
      <c r="PKK333" s="105"/>
      <c r="PKL333" s="105"/>
      <c r="PKM333" s="105"/>
      <c r="PKN333" s="105"/>
      <c r="PKO333" s="105"/>
      <c r="PKP333" s="105"/>
      <c r="PKQ333" s="105"/>
      <c r="PKR333" s="105"/>
      <c r="PKS333" s="105"/>
      <c r="PKT333" s="105"/>
      <c r="PKU333" s="105"/>
      <c r="PKV333" s="105"/>
      <c r="PKW333" s="105"/>
      <c r="PKX333" s="105"/>
      <c r="PKY333" s="105"/>
      <c r="PKZ333" s="105"/>
      <c r="PLA333" s="105"/>
      <c r="PLB333" s="105"/>
      <c r="PLC333" s="105"/>
      <c r="PLD333" s="105"/>
      <c r="PLE333" s="105"/>
      <c r="PLF333" s="105"/>
      <c r="PLG333" s="105"/>
      <c r="PLH333" s="105"/>
      <c r="PLI333" s="105"/>
      <c r="PLJ333" s="105"/>
      <c r="PLK333" s="105"/>
      <c r="PLL333" s="105"/>
      <c r="PLM333" s="105"/>
      <c r="PLN333" s="105"/>
      <c r="PLO333" s="105"/>
      <c r="PLP333" s="105"/>
      <c r="PLQ333" s="105"/>
      <c r="PLR333" s="105"/>
      <c r="PLS333" s="105"/>
      <c r="PLT333" s="105"/>
      <c r="PLU333" s="105"/>
      <c r="PLV333" s="105"/>
      <c r="PLW333" s="105"/>
      <c r="PLX333" s="105"/>
      <c r="PLY333" s="105"/>
      <c r="PLZ333" s="105"/>
      <c r="PMA333" s="105"/>
      <c r="PMB333" s="105"/>
      <c r="PMC333" s="105"/>
      <c r="PMD333" s="105"/>
      <c r="PME333" s="105"/>
      <c r="PMF333" s="105"/>
      <c r="PMG333" s="105"/>
      <c r="PMH333" s="105"/>
      <c r="PMI333" s="105"/>
      <c r="PMJ333" s="105"/>
      <c r="PMK333" s="105"/>
      <c r="PML333" s="105"/>
      <c r="PMM333" s="105"/>
      <c r="PMN333" s="105"/>
      <c r="PMO333" s="105"/>
      <c r="PMP333" s="105"/>
      <c r="PMQ333" s="105"/>
      <c r="PMR333" s="105"/>
      <c r="PMS333" s="105"/>
      <c r="PMT333" s="105"/>
      <c r="PMU333" s="105"/>
      <c r="PMV333" s="105"/>
      <c r="PMW333" s="105"/>
      <c r="PMX333" s="105"/>
      <c r="PMY333" s="105"/>
      <c r="PMZ333" s="105"/>
      <c r="PNA333" s="105"/>
      <c r="PNB333" s="105"/>
      <c r="PNC333" s="105"/>
      <c r="PND333" s="105"/>
      <c r="PNE333" s="105"/>
      <c r="PNF333" s="105"/>
      <c r="PNG333" s="105"/>
      <c r="PNH333" s="105"/>
      <c r="PNI333" s="105"/>
      <c r="PNJ333" s="105"/>
      <c r="PNK333" s="105"/>
      <c r="PNL333" s="105"/>
      <c r="PNM333" s="105"/>
      <c r="PNN333" s="105"/>
      <c r="PNO333" s="105"/>
      <c r="PNP333" s="105"/>
      <c r="PNQ333" s="105"/>
      <c r="PNR333" s="105"/>
      <c r="PNS333" s="105"/>
      <c r="PNT333" s="105"/>
      <c r="PNU333" s="105"/>
      <c r="PNV333" s="105"/>
      <c r="PNW333" s="105"/>
      <c r="PNX333" s="105"/>
      <c r="PNY333" s="105"/>
      <c r="PNZ333" s="105"/>
      <c r="POA333" s="105"/>
      <c r="POB333" s="105"/>
      <c r="POC333" s="105"/>
      <c r="POD333" s="105"/>
      <c r="POE333" s="105"/>
      <c r="POF333" s="105"/>
      <c r="POG333" s="105"/>
      <c r="POH333" s="105"/>
      <c r="POI333" s="105"/>
      <c r="POJ333" s="105"/>
      <c r="POK333" s="105"/>
      <c r="POL333" s="105"/>
      <c r="POM333" s="105"/>
      <c r="PON333" s="105"/>
      <c r="POO333" s="105"/>
      <c r="POP333" s="105"/>
      <c r="POQ333" s="105"/>
      <c r="POR333" s="105"/>
      <c r="POS333" s="105"/>
      <c r="POT333" s="105"/>
      <c r="POU333" s="105"/>
      <c r="POV333" s="105"/>
      <c r="POW333" s="105"/>
      <c r="POX333" s="105"/>
      <c r="POY333" s="105"/>
      <c r="POZ333" s="105"/>
      <c r="PPA333" s="105"/>
      <c r="PPB333" s="105"/>
      <c r="PPC333" s="105"/>
      <c r="PPD333" s="105"/>
      <c r="PPE333" s="105"/>
      <c r="PPF333" s="105"/>
      <c r="PPG333" s="105"/>
      <c r="PPH333" s="105"/>
      <c r="PPI333" s="105"/>
      <c r="PPJ333" s="105"/>
      <c r="PPK333" s="105"/>
      <c r="PPL333" s="105"/>
      <c r="PPM333" s="105"/>
      <c r="PPN333" s="105"/>
      <c r="PPO333" s="105"/>
      <c r="PPP333" s="105"/>
      <c r="PPQ333" s="105"/>
      <c r="PPR333" s="105"/>
      <c r="PPS333" s="105"/>
      <c r="PPT333" s="105"/>
      <c r="PPU333" s="105"/>
      <c r="PPV333" s="105"/>
      <c r="PPW333" s="105"/>
      <c r="PPX333" s="105"/>
      <c r="PPY333" s="105"/>
      <c r="PPZ333" s="105"/>
      <c r="PQA333" s="105"/>
      <c r="PQB333" s="105"/>
      <c r="PQC333" s="105"/>
      <c r="PQD333" s="105"/>
      <c r="PQE333" s="105"/>
      <c r="PQF333" s="105"/>
      <c r="PQG333" s="105"/>
      <c r="PQH333" s="105"/>
      <c r="PQI333" s="105"/>
      <c r="PQJ333" s="105"/>
      <c r="PQK333" s="105"/>
      <c r="PQL333" s="105"/>
      <c r="PQM333" s="105"/>
      <c r="PQN333" s="105"/>
      <c r="PQO333" s="105"/>
      <c r="PQP333" s="105"/>
      <c r="PQQ333" s="105"/>
      <c r="PQR333" s="105"/>
      <c r="PQS333" s="105"/>
      <c r="PQT333" s="105"/>
      <c r="PQU333" s="105"/>
      <c r="PQV333" s="105"/>
      <c r="PQW333" s="105"/>
      <c r="PQX333" s="105"/>
      <c r="PQY333" s="105"/>
      <c r="PQZ333" s="105"/>
      <c r="PRA333" s="105"/>
      <c r="PRB333" s="105"/>
      <c r="PRC333" s="105"/>
      <c r="PRD333" s="105"/>
      <c r="PRE333" s="105"/>
      <c r="PRF333" s="105"/>
      <c r="PRG333" s="105"/>
      <c r="PRH333" s="105"/>
      <c r="PRI333" s="105"/>
      <c r="PRJ333" s="105"/>
      <c r="PRK333" s="105"/>
      <c r="PRL333" s="105"/>
      <c r="PRM333" s="105"/>
      <c r="PRN333" s="105"/>
      <c r="PRO333" s="105"/>
      <c r="PRP333" s="105"/>
      <c r="PRQ333" s="105"/>
      <c r="PRR333" s="105"/>
      <c r="PRS333" s="105"/>
      <c r="PRT333" s="105"/>
      <c r="PRU333" s="105"/>
      <c r="PRV333" s="105"/>
      <c r="PRW333" s="105"/>
      <c r="PRX333" s="105"/>
      <c r="PRY333" s="105"/>
      <c r="PRZ333" s="105"/>
      <c r="PSA333" s="105"/>
      <c r="PSB333" s="105"/>
      <c r="PSC333" s="105"/>
      <c r="PSD333" s="105"/>
      <c r="PSE333" s="105"/>
      <c r="PSF333" s="105"/>
      <c r="PSG333" s="105"/>
      <c r="PSH333" s="105"/>
      <c r="PSI333" s="105"/>
      <c r="PSJ333" s="105"/>
      <c r="PSK333" s="105"/>
      <c r="PSL333" s="105"/>
      <c r="PSM333" s="105"/>
      <c r="PSN333" s="105"/>
      <c r="PSO333" s="105"/>
      <c r="PSP333" s="105"/>
      <c r="PSQ333" s="105"/>
      <c r="PSR333" s="105"/>
      <c r="PSS333" s="105"/>
      <c r="PST333" s="105"/>
      <c r="PSU333" s="105"/>
      <c r="PSV333" s="105"/>
      <c r="PSW333" s="105"/>
      <c r="PSX333" s="105"/>
      <c r="PSY333" s="105"/>
      <c r="PSZ333" s="105"/>
      <c r="PTA333" s="105"/>
      <c r="PTB333" s="105"/>
      <c r="PTC333" s="105"/>
      <c r="PTD333" s="105"/>
      <c r="PTE333" s="105"/>
      <c r="PTF333" s="105"/>
      <c r="PTG333" s="105"/>
      <c r="PTH333" s="105"/>
      <c r="PTI333" s="105"/>
      <c r="PTJ333" s="105"/>
      <c r="PTK333" s="105"/>
      <c r="PTL333" s="105"/>
      <c r="PTM333" s="105"/>
      <c r="PTN333" s="105"/>
      <c r="PTO333" s="105"/>
      <c r="PTP333" s="105"/>
      <c r="PTQ333" s="105"/>
      <c r="PTR333" s="105"/>
      <c r="PTS333" s="105"/>
      <c r="PTT333" s="105"/>
      <c r="PTU333" s="105"/>
      <c r="PTV333" s="105"/>
      <c r="PTW333" s="105"/>
      <c r="PTX333" s="105"/>
      <c r="PTY333" s="105"/>
      <c r="PTZ333" s="105"/>
      <c r="PUA333" s="105"/>
      <c r="PUB333" s="105"/>
      <c r="PUC333" s="105"/>
      <c r="PUD333" s="105"/>
      <c r="PUE333" s="105"/>
      <c r="PUF333" s="105"/>
      <c r="PUG333" s="105"/>
      <c r="PUH333" s="105"/>
      <c r="PUI333" s="105"/>
      <c r="PUJ333" s="105"/>
      <c r="PUK333" s="105"/>
      <c r="PUL333" s="105"/>
      <c r="PUM333" s="105"/>
      <c r="PUN333" s="105"/>
      <c r="PUO333" s="105"/>
      <c r="PUP333" s="105"/>
      <c r="PUQ333" s="105"/>
      <c r="PUR333" s="105"/>
      <c r="PUS333" s="105"/>
      <c r="PUT333" s="105"/>
      <c r="PUU333" s="105"/>
      <c r="PUV333" s="105"/>
      <c r="PUW333" s="105"/>
      <c r="PUX333" s="105"/>
      <c r="PUY333" s="105"/>
      <c r="PUZ333" s="105"/>
      <c r="PVA333" s="105"/>
      <c r="PVB333" s="105"/>
      <c r="PVC333" s="105"/>
      <c r="PVD333" s="105"/>
      <c r="PVE333" s="105"/>
      <c r="PVF333" s="105"/>
      <c r="PVG333" s="105"/>
      <c r="PVH333" s="105"/>
      <c r="PVI333" s="105"/>
      <c r="PVJ333" s="105"/>
      <c r="PVK333" s="105"/>
      <c r="PVL333" s="105"/>
      <c r="PVM333" s="105"/>
      <c r="PVN333" s="105"/>
      <c r="PVO333" s="105"/>
      <c r="PVP333" s="105"/>
      <c r="PVQ333" s="105"/>
      <c r="PVR333" s="105"/>
      <c r="PVS333" s="105"/>
      <c r="PVT333" s="105"/>
      <c r="PVU333" s="105"/>
      <c r="PVV333" s="105"/>
      <c r="PVW333" s="105"/>
      <c r="PVX333" s="105"/>
      <c r="PVY333" s="105"/>
      <c r="PVZ333" s="105"/>
      <c r="PWA333" s="105"/>
      <c r="PWB333" s="105"/>
      <c r="PWC333" s="105"/>
      <c r="PWD333" s="105"/>
      <c r="PWE333" s="105"/>
      <c r="PWF333" s="105"/>
      <c r="PWG333" s="105"/>
      <c r="PWH333" s="105"/>
      <c r="PWI333" s="105"/>
      <c r="PWJ333" s="105"/>
      <c r="PWK333" s="105"/>
      <c r="PWL333" s="105"/>
      <c r="PWM333" s="105"/>
      <c r="PWN333" s="105"/>
      <c r="PWO333" s="105"/>
      <c r="PWP333" s="105"/>
      <c r="PWQ333" s="105"/>
      <c r="PWR333" s="105"/>
      <c r="PWS333" s="105"/>
      <c r="PWT333" s="105"/>
      <c r="PWU333" s="105"/>
      <c r="PWV333" s="105"/>
      <c r="PWW333" s="105"/>
      <c r="PWX333" s="105"/>
      <c r="PWY333" s="105"/>
      <c r="PWZ333" s="105"/>
      <c r="PXA333" s="105"/>
      <c r="PXB333" s="105"/>
      <c r="PXC333" s="105"/>
      <c r="PXD333" s="105"/>
      <c r="PXE333" s="105"/>
      <c r="PXF333" s="105"/>
      <c r="PXG333" s="105"/>
      <c r="PXH333" s="105"/>
      <c r="PXI333" s="105"/>
      <c r="PXJ333" s="105"/>
      <c r="PXK333" s="105"/>
      <c r="PXL333" s="105"/>
      <c r="PXM333" s="105"/>
      <c r="PXN333" s="105"/>
      <c r="PXO333" s="105"/>
      <c r="PXP333" s="105"/>
      <c r="PXQ333" s="105"/>
      <c r="PXR333" s="105"/>
      <c r="PXS333" s="105"/>
      <c r="PXT333" s="105"/>
      <c r="PXU333" s="105"/>
      <c r="PXV333" s="105"/>
      <c r="PXW333" s="105"/>
      <c r="PXX333" s="105"/>
      <c r="PXY333" s="105"/>
      <c r="PXZ333" s="105"/>
      <c r="PYA333" s="105"/>
      <c r="PYB333" s="105"/>
      <c r="PYC333" s="105"/>
      <c r="PYD333" s="105"/>
      <c r="PYE333" s="105"/>
      <c r="PYF333" s="105"/>
      <c r="PYG333" s="105"/>
      <c r="PYH333" s="105"/>
      <c r="PYI333" s="105"/>
      <c r="PYJ333" s="105"/>
      <c r="PYK333" s="105"/>
      <c r="PYL333" s="105"/>
      <c r="PYM333" s="105"/>
      <c r="PYN333" s="105"/>
      <c r="PYO333" s="105"/>
      <c r="PYP333" s="105"/>
      <c r="PYQ333" s="105"/>
      <c r="PYR333" s="105"/>
      <c r="PYS333" s="105"/>
      <c r="PYT333" s="105"/>
      <c r="PYU333" s="105"/>
      <c r="PYV333" s="105"/>
      <c r="PYW333" s="105"/>
      <c r="PYX333" s="105"/>
      <c r="PYY333" s="105"/>
      <c r="PYZ333" s="105"/>
      <c r="PZA333" s="105"/>
      <c r="PZB333" s="105"/>
      <c r="PZC333" s="105"/>
      <c r="PZD333" s="105"/>
      <c r="PZE333" s="105"/>
      <c r="PZF333" s="105"/>
      <c r="PZG333" s="105"/>
      <c r="PZH333" s="105"/>
      <c r="PZI333" s="105"/>
      <c r="PZJ333" s="105"/>
      <c r="PZK333" s="105"/>
      <c r="PZL333" s="105"/>
      <c r="PZM333" s="105"/>
      <c r="PZN333" s="105"/>
      <c r="PZO333" s="105"/>
      <c r="PZP333" s="105"/>
      <c r="PZQ333" s="105"/>
      <c r="PZR333" s="105"/>
      <c r="PZS333" s="105"/>
      <c r="PZT333" s="105"/>
      <c r="PZU333" s="105"/>
      <c r="PZV333" s="105"/>
      <c r="PZW333" s="105"/>
      <c r="PZX333" s="105"/>
      <c r="PZY333" s="105"/>
      <c r="PZZ333" s="105"/>
      <c r="QAA333" s="105"/>
      <c r="QAB333" s="105"/>
      <c r="QAC333" s="105"/>
      <c r="QAD333" s="105"/>
      <c r="QAE333" s="105"/>
      <c r="QAF333" s="105"/>
      <c r="QAG333" s="105"/>
      <c r="QAH333" s="105"/>
      <c r="QAI333" s="105"/>
      <c r="QAJ333" s="105"/>
      <c r="QAK333" s="105"/>
      <c r="QAL333" s="105"/>
      <c r="QAM333" s="105"/>
      <c r="QAN333" s="105"/>
      <c r="QAO333" s="105"/>
      <c r="QAP333" s="105"/>
      <c r="QAQ333" s="105"/>
      <c r="QAR333" s="105"/>
      <c r="QAS333" s="105"/>
      <c r="QAT333" s="105"/>
      <c r="QAU333" s="105"/>
      <c r="QAV333" s="105"/>
      <c r="QAW333" s="105"/>
      <c r="QAX333" s="105"/>
      <c r="QAY333" s="105"/>
      <c r="QAZ333" s="105"/>
      <c r="QBA333" s="105"/>
      <c r="QBB333" s="105"/>
      <c r="QBC333" s="105"/>
      <c r="QBD333" s="105"/>
      <c r="QBE333" s="105"/>
      <c r="QBF333" s="105"/>
      <c r="QBG333" s="105"/>
      <c r="QBH333" s="105"/>
      <c r="QBI333" s="105"/>
      <c r="QBJ333" s="105"/>
      <c r="QBK333" s="105"/>
      <c r="QBL333" s="105"/>
      <c r="QBM333" s="105"/>
      <c r="QBN333" s="105"/>
      <c r="QBO333" s="105"/>
      <c r="QBP333" s="105"/>
      <c r="QBQ333" s="105"/>
      <c r="QBR333" s="105"/>
      <c r="QBS333" s="105"/>
      <c r="QBT333" s="105"/>
      <c r="QBU333" s="105"/>
      <c r="QBV333" s="105"/>
      <c r="QBW333" s="105"/>
      <c r="QBX333" s="105"/>
      <c r="QBY333" s="105"/>
      <c r="QBZ333" s="105"/>
      <c r="QCA333" s="105"/>
      <c r="QCB333" s="105"/>
      <c r="QCC333" s="105"/>
      <c r="QCD333" s="105"/>
      <c r="QCE333" s="105"/>
      <c r="QCF333" s="105"/>
      <c r="QCG333" s="105"/>
      <c r="QCH333" s="105"/>
      <c r="QCI333" s="105"/>
      <c r="QCJ333" s="105"/>
      <c r="QCK333" s="105"/>
      <c r="QCL333" s="105"/>
      <c r="QCM333" s="105"/>
      <c r="QCN333" s="105"/>
      <c r="QCO333" s="105"/>
      <c r="QCP333" s="105"/>
      <c r="QCQ333" s="105"/>
      <c r="QCR333" s="105"/>
      <c r="QCS333" s="105"/>
      <c r="QCT333" s="105"/>
      <c r="QCU333" s="105"/>
      <c r="QCV333" s="105"/>
      <c r="QCW333" s="105"/>
      <c r="QCX333" s="105"/>
      <c r="QCY333" s="105"/>
      <c r="QCZ333" s="105"/>
      <c r="QDA333" s="105"/>
      <c r="QDB333" s="105"/>
      <c r="QDC333" s="105"/>
      <c r="QDD333" s="105"/>
      <c r="QDE333" s="105"/>
      <c r="QDF333" s="105"/>
      <c r="QDG333" s="105"/>
      <c r="QDH333" s="105"/>
      <c r="QDI333" s="105"/>
      <c r="QDJ333" s="105"/>
      <c r="QDK333" s="105"/>
      <c r="QDL333" s="105"/>
      <c r="QDM333" s="105"/>
      <c r="QDN333" s="105"/>
      <c r="QDO333" s="105"/>
      <c r="QDP333" s="105"/>
      <c r="QDQ333" s="105"/>
      <c r="QDR333" s="105"/>
      <c r="QDS333" s="105"/>
      <c r="QDT333" s="105"/>
      <c r="QDU333" s="105"/>
      <c r="QDV333" s="105"/>
      <c r="QDW333" s="105"/>
      <c r="QDX333" s="105"/>
      <c r="QDY333" s="105"/>
      <c r="QDZ333" s="105"/>
      <c r="QEA333" s="105"/>
      <c r="QEB333" s="105"/>
      <c r="QEC333" s="105"/>
      <c r="QED333" s="105"/>
      <c r="QEE333" s="105"/>
      <c r="QEF333" s="105"/>
      <c r="QEG333" s="105"/>
      <c r="QEH333" s="105"/>
      <c r="QEI333" s="105"/>
      <c r="QEJ333" s="105"/>
      <c r="QEK333" s="105"/>
      <c r="QEL333" s="105"/>
      <c r="QEM333" s="105"/>
      <c r="QEN333" s="105"/>
      <c r="QEO333" s="105"/>
      <c r="QEP333" s="105"/>
      <c r="QEQ333" s="105"/>
      <c r="QER333" s="105"/>
      <c r="QES333" s="105"/>
      <c r="QET333" s="105"/>
      <c r="QEU333" s="105"/>
      <c r="QEV333" s="105"/>
      <c r="QEW333" s="105"/>
      <c r="QEX333" s="105"/>
      <c r="QEY333" s="105"/>
      <c r="QEZ333" s="105"/>
      <c r="QFA333" s="105"/>
      <c r="QFB333" s="105"/>
      <c r="QFC333" s="105"/>
      <c r="QFD333" s="105"/>
      <c r="QFE333" s="105"/>
      <c r="QFF333" s="105"/>
      <c r="QFG333" s="105"/>
      <c r="QFH333" s="105"/>
      <c r="QFI333" s="105"/>
      <c r="QFJ333" s="105"/>
      <c r="QFK333" s="105"/>
      <c r="QFL333" s="105"/>
      <c r="QFM333" s="105"/>
      <c r="QFN333" s="105"/>
      <c r="QFO333" s="105"/>
      <c r="QFP333" s="105"/>
      <c r="QFQ333" s="105"/>
      <c r="QFR333" s="105"/>
      <c r="QFS333" s="105"/>
      <c r="QFT333" s="105"/>
      <c r="QFU333" s="105"/>
      <c r="QFV333" s="105"/>
      <c r="QFW333" s="105"/>
      <c r="QFX333" s="105"/>
      <c r="QFY333" s="105"/>
      <c r="QFZ333" s="105"/>
      <c r="QGA333" s="105"/>
      <c r="QGB333" s="105"/>
      <c r="QGC333" s="105"/>
      <c r="QGD333" s="105"/>
      <c r="QGE333" s="105"/>
      <c r="QGF333" s="105"/>
      <c r="QGG333" s="105"/>
      <c r="QGH333" s="105"/>
      <c r="QGI333" s="105"/>
      <c r="QGJ333" s="105"/>
      <c r="QGK333" s="105"/>
      <c r="QGL333" s="105"/>
      <c r="QGM333" s="105"/>
      <c r="QGN333" s="105"/>
      <c r="QGO333" s="105"/>
      <c r="QGP333" s="105"/>
      <c r="QGQ333" s="105"/>
      <c r="QGR333" s="105"/>
      <c r="QGS333" s="105"/>
      <c r="QGT333" s="105"/>
      <c r="QGU333" s="105"/>
      <c r="QGV333" s="105"/>
      <c r="QGW333" s="105"/>
      <c r="QGX333" s="105"/>
      <c r="QGY333" s="105"/>
      <c r="QGZ333" s="105"/>
      <c r="QHA333" s="105"/>
      <c r="QHB333" s="105"/>
      <c r="QHC333" s="105"/>
      <c r="QHD333" s="105"/>
      <c r="QHE333" s="105"/>
      <c r="QHF333" s="105"/>
      <c r="QHG333" s="105"/>
      <c r="QHH333" s="105"/>
      <c r="QHI333" s="105"/>
      <c r="QHJ333" s="105"/>
      <c r="QHK333" s="105"/>
      <c r="QHL333" s="105"/>
      <c r="QHM333" s="105"/>
      <c r="QHN333" s="105"/>
      <c r="QHO333" s="105"/>
      <c r="QHP333" s="105"/>
      <c r="QHQ333" s="105"/>
      <c r="QHR333" s="105"/>
      <c r="QHS333" s="105"/>
      <c r="QHT333" s="105"/>
      <c r="QHU333" s="105"/>
      <c r="QHV333" s="105"/>
      <c r="QHW333" s="105"/>
      <c r="QHX333" s="105"/>
      <c r="QHY333" s="105"/>
      <c r="QHZ333" s="105"/>
      <c r="QIA333" s="105"/>
      <c r="QIB333" s="105"/>
      <c r="QIC333" s="105"/>
      <c r="QID333" s="105"/>
      <c r="QIE333" s="105"/>
      <c r="QIF333" s="105"/>
      <c r="QIG333" s="105"/>
      <c r="QIH333" s="105"/>
      <c r="QII333" s="105"/>
      <c r="QIJ333" s="105"/>
      <c r="QIK333" s="105"/>
      <c r="QIL333" s="105"/>
      <c r="QIM333" s="105"/>
      <c r="QIN333" s="105"/>
      <c r="QIO333" s="105"/>
      <c r="QIP333" s="105"/>
      <c r="QIQ333" s="105"/>
      <c r="QIR333" s="105"/>
      <c r="QIS333" s="105"/>
      <c r="QIT333" s="105"/>
      <c r="QIU333" s="105"/>
      <c r="QIV333" s="105"/>
      <c r="QIW333" s="105"/>
      <c r="QIX333" s="105"/>
      <c r="QIY333" s="105"/>
      <c r="QIZ333" s="105"/>
      <c r="QJA333" s="105"/>
      <c r="QJB333" s="105"/>
      <c r="QJC333" s="105"/>
      <c r="QJD333" s="105"/>
      <c r="QJE333" s="105"/>
      <c r="QJF333" s="105"/>
      <c r="QJG333" s="105"/>
      <c r="QJH333" s="105"/>
      <c r="QJI333" s="105"/>
      <c r="QJJ333" s="105"/>
      <c r="QJK333" s="105"/>
      <c r="QJL333" s="105"/>
      <c r="QJM333" s="105"/>
      <c r="QJN333" s="105"/>
      <c r="QJO333" s="105"/>
      <c r="QJP333" s="105"/>
      <c r="QJQ333" s="105"/>
      <c r="QJR333" s="105"/>
      <c r="QJS333" s="105"/>
      <c r="QJT333" s="105"/>
      <c r="QJU333" s="105"/>
      <c r="QJV333" s="105"/>
      <c r="QJW333" s="105"/>
      <c r="QJX333" s="105"/>
      <c r="QJY333" s="105"/>
      <c r="QJZ333" s="105"/>
      <c r="QKA333" s="105"/>
      <c r="QKB333" s="105"/>
      <c r="QKC333" s="105"/>
      <c r="QKD333" s="105"/>
      <c r="QKE333" s="105"/>
      <c r="QKF333" s="105"/>
      <c r="QKG333" s="105"/>
      <c r="QKH333" s="105"/>
      <c r="QKI333" s="105"/>
      <c r="QKJ333" s="105"/>
      <c r="QKK333" s="105"/>
      <c r="QKL333" s="105"/>
      <c r="QKM333" s="105"/>
      <c r="QKN333" s="105"/>
      <c r="QKO333" s="105"/>
      <c r="QKP333" s="105"/>
      <c r="QKQ333" s="105"/>
      <c r="QKR333" s="105"/>
      <c r="QKS333" s="105"/>
      <c r="QKT333" s="105"/>
      <c r="QKU333" s="105"/>
      <c r="QKV333" s="105"/>
      <c r="QKW333" s="105"/>
      <c r="QKX333" s="105"/>
      <c r="QKY333" s="105"/>
      <c r="QKZ333" s="105"/>
      <c r="QLA333" s="105"/>
      <c r="QLB333" s="105"/>
      <c r="QLC333" s="105"/>
      <c r="QLD333" s="105"/>
      <c r="QLE333" s="105"/>
      <c r="QLF333" s="105"/>
      <c r="QLG333" s="105"/>
      <c r="QLH333" s="105"/>
      <c r="QLI333" s="105"/>
      <c r="QLJ333" s="105"/>
      <c r="QLK333" s="105"/>
      <c r="QLL333" s="105"/>
      <c r="QLM333" s="105"/>
      <c r="QLN333" s="105"/>
      <c r="QLO333" s="105"/>
      <c r="QLP333" s="105"/>
      <c r="QLQ333" s="105"/>
      <c r="QLR333" s="105"/>
      <c r="QLS333" s="105"/>
      <c r="QLT333" s="105"/>
      <c r="QLU333" s="105"/>
      <c r="QLV333" s="105"/>
      <c r="QLW333" s="105"/>
      <c r="QLX333" s="105"/>
      <c r="QLY333" s="105"/>
      <c r="QLZ333" s="105"/>
      <c r="QMA333" s="105"/>
      <c r="QMB333" s="105"/>
      <c r="QMC333" s="105"/>
      <c r="QMD333" s="105"/>
      <c r="QME333" s="105"/>
      <c r="QMF333" s="105"/>
      <c r="QMG333" s="105"/>
      <c r="QMH333" s="105"/>
      <c r="QMI333" s="105"/>
      <c r="QMJ333" s="105"/>
      <c r="QMK333" s="105"/>
      <c r="QML333" s="105"/>
      <c r="QMM333" s="105"/>
      <c r="QMN333" s="105"/>
      <c r="QMO333" s="105"/>
      <c r="QMP333" s="105"/>
      <c r="QMQ333" s="105"/>
      <c r="QMR333" s="105"/>
      <c r="QMS333" s="105"/>
      <c r="QMT333" s="105"/>
      <c r="QMU333" s="105"/>
      <c r="QMV333" s="105"/>
      <c r="QMW333" s="105"/>
      <c r="QMX333" s="105"/>
      <c r="QMY333" s="105"/>
      <c r="QMZ333" s="105"/>
      <c r="QNA333" s="105"/>
      <c r="QNB333" s="105"/>
      <c r="QNC333" s="105"/>
      <c r="QND333" s="105"/>
      <c r="QNE333" s="105"/>
      <c r="QNF333" s="105"/>
      <c r="QNG333" s="105"/>
      <c r="QNH333" s="105"/>
      <c r="QNI333" s="105"/>
      <c r="QNJ333" s="105"/>
      <c r="QNK333" s="105"/>
      <c r="QNL333" s="105"/>
      <c r="QNM333" s="105"/>
      <c r="QNN333" s="105"/>
      <c r="QNO333" s="105"/>
      <c r="QNP333" s="105"/>
      <c r="QNQ333" s="105"/>
      <c r="QNR333" s="105"/>
      <c r="QNS333" s="105"/>
      <c r="QNT333" s="105"/>
      <c r="QNU333" s="105"/>
      <c r="QNV333" s="105"/>
      <c r="QNW333" s="105"/>
      <c r="QNX333" s="105"/>
      <c r="QNY333" s="105"/>
      <c r="QNZ333" s="105"/>
      <c r="QOA333" s="105"/>
      <c r="QOB333" s="105"/>
      <c r="QOC333" s="105"/>
      <c r="QOD333" s="105"/>
      <c r="QOE333" s="105"/>
      <c r="QOF333" s="105"/>
      <c r="QOG333" s="105"/>
      <c r="QOH333" s="105"/>
      <c r="QOI333" s="105"/>
      <c r="QOJ333" s="105"/>
      <c r="QOK333" s="105"/>
      <c r="QOL333" s="105"/>
      <c r="QOM333" s="105"/>
      <c r="QON333" s="105"/>
      <c r="QOO333" s="105"/>
      <c r="QOP333" s="105"/>
      <c r="QOQ333" s="105"/>
      <c r="QOR333" s="105"/>
      <c r="QOS333" s="105"/>
      <c r="QOT333" s="105"/>
      <c r="QOU333" s="105"/>
      <c r="QOV333" s="105"/>
      <c r="QOW333" s="105"/>
      <c r="QOX333" s="105"/>
      <c r="QOY333" s="105"/>
      <c r="QOZ333" s="105"/>
      <c r="QPA333" s="105"/>
      <c r="QPB333" s="105"/>
      <c r="QPC333" s="105"/>
      <c r="QPD333" s="105"/>
      <c r="QPE333" s="105"/>
      <c r="QPF333" s="105"/>
      <c r="QPG333" s="105"/>
      <c r="QPH333" s="105"/>
      <c r="QPI333" s="105"/>
      <c r="QPJ333" s="105"/>
      <c r="QPK333" s="105"/>
      <c r="QPL333" s="105"/>
      <c r="QPM333" s="105"/>
      <c r="QPN333" s="105"/>
      <c r="QPO333" s="105"/>
      <c r="QPP333" s="105"/>
      <c r="QPQ333" s="105"/>
      <c r="QPR333" s="105"/>
      <c r="QPS333" s="105"/>
      <c r="QPT333" s="105"/>
      <c r="QPU333" s="105"/>
      <c r="QPV333" s="105"/>
      <c r="QPW333" s="105"/>
      <c r="QPX333" s="105"/>
      <c r="QPY333" s="105"/>
      <c r="QPZ333" s="105"/>
      <c r="QQA333" s="105"/>
      <c r="QQB333" s="105"/>
      <c r="QQC333" s="105"/>
      <c r="QQD333" s="105"/>
      <c r="QQE333" s="105"/>
      <c r="QQF333" s="105"/>
      <c r="QQG333" s="105"/>
      <c r="QQH333" s="105"/>
      <c r="QQI333" s="105"/>
      <c r="QQJ333" s="105"/>
      <c r="QQK333" s="105"/>
      <c r="QQL333" s="105"/>
      <c r="QQM333" s="105"/>
      <c r="QQN333" s="105"/>
      <c r="QQO333" s="105"/>
      <c r="QQP333" s="105"/>
      <c r="QQQ333" s="105"/>
      <c r="QQR333" s="105"/>
      <c r="QQS333" s="105"/>
      <c r="QQT333" s="105"/>
      <c r="QQU333" s="105"/>
      <c r="QQV333" s="105"/>
      <c r="QQW333" s="105"/>
      <c r="QQX333" s="105"/>
      <c r="QQY333" s="105"/>
      <c r="QQZ333" s="105"/>
      <c r="QRA333" s="105"/>
      <c r="QRB333" s="105"/>
      <c r="QRC333" s="105"/>
      <c r="QRD333" s="105"/>
      <c r="QRE333" s="105"/>
      <c r="QRF333" s="105"/>
      <c r="QRG333" s="105"/>
      <c r="QRH333" s="105"/>
      <c r="QRI333" s="105"/>
      <c r="QRJ333" s="105"/>
      <c r="QRK333" s="105"/>
      <c r="QRL333" s="105"/>
      <c r="QRM333" s="105"/>
      <c r="QRN333" s="105"/>
      <c r="QRO333" s="105"/>
      <c r="QRP333" s="105"/>
      <c r="QRQ333" s="105"/>
      <c r="QRR333" s="105"/>
      <c r="QRS333" s="105"/>
      <c r="QRT333" s="105"/>
      <c r="QRU333" s="105"/>
      <c r="QRV333" s="105"/>
      <c r="QRW333" s="105"/>
      <c r="QRX333" s="105"/>
      <c r="QRY333" s="105"/>
      <c r="QRZ333" s="105"/>
      <c r="QSA333" s="105"/>
      <c r="QSB333" s="105"/>
      <c r="QSC333" s="105"/>
      <c r="QSD333" s="105"/>
      <c r="QSE333" s="105"/>
      <c r="QSF333" s="105"/>
      <c r="QSG333" s="105"/>
      <c r="QSH333" s="105"/>
      <c r="QSI333" s="105"/>
      <c r="QSJ333" s="105"/>
      <c r="QSK333" s="105"/>
      <c r="QSL333" s="105"/>
      <c r="QSM333" s="105"/>
      <c r="QSN333" s="105"/>
      <c r="QSO333" s="105"/>
      <c r="QSP333" s="105"/>
      <c r="QSQ333" s="105"/>
      <c r="QSR333" s="105"/>
      <c r="QSS333" s="105"/>
      <c r="QST333" s="105"/>
      <c r="QSU333" s="105"/>
      <c r="QSV333" s="105"/>
      <c r="QSW333" s="105"/>
      <c r="QSX333" s="105"/>
      <c r="QSY333" s="105"/>
      <c r="QSZ333" s="105"/>
      <c r="QTA333" s="105"/>
      <c r="QTB333" s="105"/>
      <c r="QTC333" s="105"/>
      <c r="QTD333" s="105"/>
      <c r="QTE333" s="105"/>
      <c r="QTF333" s="105"/>
      <c r="QTG333" s="105"/>
      <c r="QTH333" s="105"/>
      <c r="QTI333" s="105"/>
      <c r="QTJ333" s="105"/>
      <c r="QTK333" s="105"/>
      <c r="QTL333" s="105"/>
      <c r="QTM333" s="105"/>
      <c r="QTN333" s="105"/>
      <c r="QTO333" s="105"/>
      <c r="QTP333" s="105"/>
      <c r="QTQ333" s="105"/>
      <c r="QTR333" s="105"/>
      <c r="QTS333" s="105"/>
      <c r="QTT333" s="105"/>
      <c r="QTU333" s="105"/>
      <c r="QTV333" s="105"/>
      <c r="QTW333" s="105"/>
      <c r="QTX333" s="105"/>
      <c r="QTY333" s="105"/>
      <c r="QTZ333" s="105"/>
      <c r="QUA333" s="105"/>
      <c r="QUB333" s="105"/>
      <c r="QUC333" s="105"/>
      <c r="QUD333" s="105"/>
      <c r="QUE333" s="105"/>
      <c r="QUF333" s="105"/>
      <c r="QUG333" s="105"/>
      <c r="QUH333" s="105"/>
      <c r="QUI333" s="105"/>
      <c r="QUJ333" s="105"/>
      <c r="QUK333" s="105"/>
      <c r="QUL333" s="105"/>
      <c r="QUM333" s="105"/>
      <c r="QUN333" s="105"/>
      <c r="QUO333" s="105"/>
      <c r="QUP333" s="105"/>
      <c r="QUQ333" s="105"/>
      <c r="QUR333" s="105"/>
      <c r="QUS333" s="105"/>
      <c r="QUT333" s="105"/>
      <c r="QUU333" s="105"/>
      <c r="QUV333" s="105"/>
      <c r="QUW333" s="105"/>
      <c r="QUX333" s="105"/>
      <c r="QUY333" s="105"/>
      <c r="QUZ333" s="105"/>
      <c r="QVA333" s="105"/>
      <c r="QVB333" s="105"/>
      <c r="QVC333" s="105"/>
      <c r="QVD333" s="105"/>
      <c r="QVE333" s="105"/>
      <c r="QVF333" s="105"/>
      <c r="QVG333" s="105"/>
      <c r="QVH333" s="105"/>
      <c r="QVI333" s="105"/>
      <c r="QVJ333" s="105"/>
      <c r="QVK333" s="105"/>
      <c r="QVL333" s="105"/>
      <c r="QVM333" s="105"/>
      <c r="QVN333" s="105"/>
      <c r="QVO333" s="105"/>
      <c r="QVP333" s="105"/>
      <c r="QVQ333" s="105"/>
      <c r="QVR333" s="105"/>
      <c r="QVS333" s="105"/>
      <c r="QVT333" s="105"/>
      <c r="QVU333" s="105"/>
      <c r="QVV333" s="105"/>
      <c r="QVW333" s="105"/>
      <c r="QVX333" s="105"/>
      <c r="QVY333" s="105"/>
      <c r="QVZ333" s="105"/>
      <c r="QWA333" s="105"/>
      <c r="QWB333" s="105"/>
      <c r="QWC333" s="105"/>
      <c r="QWD333" s="105"/>
      <c r="QWE333" s="105"/>
      <c r="QWF333" s="105"/>
      <c r="QWG333" s="105"/>
      <c r="QWH333" s="105"/>
      <c r="QWI333" s="105"/>
      <c r="QWJ333" s="105"/>
      <c r="QWK333" s="105"/>
      <c r="QWL333" s="105"/>
      <c r="QWM333" s="105"/>
      <c r="QWN333" s="105"/>
      <c r="QWO333" s="105"/>
      <c r="QWP333" s="105"/>
      <c r="QWQ333" s="105"/>
      <c r="QWR333" s="105"/>
      <c r="QWS333" s="105"/>
      <c r="QWT333" s="105"/>
      <c r="QWU333" s="105"/>
      <c r="QWV333" s="105"/>
      <c r="QWW333" s="105"/>
      <c r="QWX333" s="105"/>
      <c r="QWY333" s="105"/>
      <c r="QWZ333" s="105"/>
      <c r="QXA333" s="105"/>
      <c r="QXB333" s="105"/>
      <c r="QXC333" s="105"/>
      <c r="QXD333" s="105"/>
      <c r="QXE333" s="105"/>
      <c r="QXF333" s="105"/>
      <c r="QXG333" s="105"/>
      <c r="QXH333" s="105"/>
      <c r="QXI333" s="105"/>
      <c r="QXJ333" s="105"/>
      <c r="QXK333" s="105"/>
      <c r="QXL333" s="105"/>
      <c r="QXM333" s="105"/>
      <c r="QXN333" s="105"/>
      <c r="QXO333" s="105"/>
      <c r="QXP333" s="105"/>
      <c r="QXQ333" s="105"/>
      <c r="QXR333" s="105"/>
      <c r="QXS333" s="105"/>
      <c r="QXT333" s="105"/>
      <c r="QXU333" s="105"/>
      <c r="QXV333" s="105"/>
      <c r="QXW333" s="105"/>
      <c r="QXX333" s="105"/>
      <c r="QXY333" s="105"/>
      <c r="QXZ333" s="105"/>
      <c r="QYA333" s="105"/>
      <c r="QYB333" s="105"/>
      <c r="QYC333" s="105"/>
      <c r="QYD333" s="105"/>
      <c r="QYE333" s="105"/>
      <c r="QYF333" s="105"/>
      <c r="QYG333" s="105"/>
      <c r="QYH333" s="105"/>
      <c r="QYI333" s="105"/>
      <c r="QYJ333" s="105"/>
      <c r="QYK333" s="105"/>
      <c r="QYL333" s="105"/>
      <c r="QYM333" s="105"/>
      <c r="QYN333" s="105"/>
      <c r="QYO333" s="105"/>
      <c r="QYP333" s="105"/>
      <c r="QYQ333" s="105"/>
      <c r="QYR333" s="105"/>
      <c r="QYS333" s="105"/>
      <c r="QYT333" s="105"/>
      <c r="QYU333" s="105"/>
      <c r="QYV333" s="105"/>
      <c r="QYW333" s="105"/>
      <c r="QYX333" s="105"/>
      <c r="QYY333" s="105"/>
      <c r="QYZ333" s="105"/>
      <c r="QZA333" s="105"/>
      <c r="QZB333" s="105"/>
      <c r="QZC333" s="105"/>
      <c r="QZD333" s="105"/>
      <c r="QZE333" s="105"/>
      <c r="QZF333" s="105"/>
      <c r="QZG333" s="105"/>
      <c r="QZH333" s="105"/>
      <c r="QZI333" s="105"/>
      <c r="QZJ333" s="105"/>
      <c r="QZK333" s="105"/>
      <c r="QZL333" s="105"/>
      <c r="QZM333" s="105"/>
      <c r="QZN333" s="105"/>
      <c r="QZO333" s="105"/>
      <c r="QZP333" s="105"/>
      <c r="QZQ333" s="105"/>
      <c r="QZR333" s="105"/>
      <c r="QZS333" s="105"/>
      <c r="QZT333" s="105"/>
      <c r="QZU333" s="105"/>
      <c r="QZV333" s="105"/>
      <c r="QZW333" s="105"/>
      <c r="QZX333" s="105"/>
      <c r="QZY333" s="105"/>
      <c r="QZZ333" s="105"/>
      <c r="RAA333" s="105"/>
      <c r="RAB333" s="105"/>
      <c r="RAC333" s="105"/>
      <c r="RAD333" s="105"/>
      <c r="RAE333" s="105"/>
      <c r="RAF333" s="105"/>
      <c r="RAG333" s="105"/>
      <c r="RAH333" s="105"/>
      <c r="RAI333" s="105"/>
      <c r="RAJ333" s="105"/>
      <c r="RAK333" s="105"/>
      <c r="RAL333" s="105"/>
      <c r="RAM333" s="105"/>
      <c r="RAN333" s="105"/>
      <c r="RAO333" s="105"/>
      <c r="RAP333" s="105"/>
      <c r="RAQ333" s="105"/>
      <c r="RAR333" s="105"/>
      <c r="RAS333" s="105"/>
      <c r="RAT333" s="105"/>
      <c r="RAU333" s="105"/>
      <c r="RAV333" s="105"/>
      <c r="RAW333" s="105"/>
      <c r="RAX333" s="105"/>
      <c r="RAY333" s="105"/>
      <c r="RAZ333" s="105"/>
      <c r="RBA333" s="105"/>
      <c r="RBB333" s="105"/>
      <c r="RBC333" s="105"/>
      <c r="RBD333" s="105"/>
      <c r="RBE333" s="105"/>
      <c r="RBF333" s="105"/>
      <c r="RBG333" s="105"/>
      <c r="RBH333" s="105"/>
      <c r="RBI333" s="105"/>
      <c r="RBJ333" s="105"/>
      <c r="RBK333" s="105"/>
      <c r="RBL333" s="105"/>
      <c r="RBM333" s="105"/>
      <c r="RBN333" s="105"/>
      <c r="RBO333" s="105"/>
      <c r="RBP333" s="105"/>
      <c r="RBQ333" s="105"/>
      <c r="RBR333" s="105"/>
      <c r="RBS333" s="105"/>
      <c r="RBT333" s="105"/>
      <c r="RBU333" s="105"/>
      <c r="RBV333" s="105"/>
      <c r="RBW333" s="105"/>
      <c r="RBX333" s="105"/>
      <c r="RBY333" s="105"/>
      <c r="RBZ333" s="105"/>
      <c r="RCA333" s="105"/>
      <c r="RCB333" s="105"/>
      <c r="RCC333" s="105"/>
      <c r="RCD333" s="105"/>
      <c r="RCE333" s="105"/>
      <c r="RCF333" s="105"/>
      <c r="RCG333" s="105"/>
      <c r="RCH333" s="105"/>
      <c r="RCI333" s="105"/>
      <c r="RCJ333" s="105"/>
      <c r="RCK333" s="105"/>
      <c r="RCL333" s="105"/>
      <c r="RCM333" s="105"/>
      <c r="RCN333" s="105"/>
      <c r="RCO333" s="105"/>
      <c r="RCP333" s="105"/>
      <c r="RCQ333" s="105"/>
      <c r="RCR333" s="105"/>
      <c r="RCS333" s="105"/>
      <c r="RCT333" s="105"/>
      <c r="RCU333" s="105"/>
      <c r="RCV333" s="105"/>
      <c r="RCW333" s="105"/>
      <c r="RCX333" s="105"/>
      <c r="RCY333" s="105"/>
      <c r="RCZ333" s="105"/>
      <c r="RDA333" s="105"/>
      <c r="RDB333" s="105"/>
      <c r="RDC333" s="105"/>
      <c r="RDD333" s="105"/>
      <c r="RDE333" s="105"/>
      <c r="RDF333" s="105"/>
      <c r="RDG333" s="105"/>
      <c r="RDH333" s="105"/>
      <c r="RDI333" s="105"/>
      <c r="RDJ333" s="105"/>
      <c r="RDK333" s="105"/>
      <c r="RDL333" s="105"/>
      <c r="RDM333" s="105"/>
      <c r="RDN333" s="105"/>
      <c r="RDO333" s="105"/>
      <c r="RDP333" s="105"/>
      <c r="RDQ333" s="105"/>
      <c r="RDR333" s="105"/>
      <c r="RDS333" s="105"/>
      <c r="RDT333" s="105"/>
      <c r="RDU333" s="105"/>
      <c r="RDV333" s="105"/>
      <c r="RDW333" s="105"/>
      <c r="RDX333" s="105"/>
      <c r="RDY333" s="105"/>
      <c r="RDZ333" s="105"/>
      <c r="REA333" s="105"/>
      <c r="REB333" s="105"/>
      <c r="REC333" s="105"/>
      <c r="RED333" s="105"/>
      <c r="REE333" s="105"/>
      <c r="REF333" s="105"/>
      <c r="REG333" s="105"/>
      <c r="REH333" s="105"/>
      <c r="REI333" s="105"/>
      <c r="REJ333" s="105"/>
      <c r="REK333" s="105"/>
      <c r="REL333" s="105"/>
      <c r="REM333" s="105"/>
      <c r="REN333" s="105"/>
      <c r="REO333" s="105"/>
      <c r="REP333" s="105"/>
      <c r="REQ333" s="105"/>
      <c r="RER333" s="105"/>
      <c r="RES333" s="105"/>
      <c r="RET333" s="105"/>
      <c r="REU333" s="105"/>
      <c r="REV333" s="105"/>
      <c r="REW333" s="105"/>
      <c r="REX333" s="105"/>
      <c r="REY333" s="105"/>
      <c r="REZ333" s="105"/>
      <c r="RFA333" s="105"/>
      <c r="RFB333" s="105"/>
      <c r="RFC333" s="105"/>
      <c r="RFD333" s="105"/>
      <c r="RFE333" s="105"/>
      <c r="RFF333" s="105"/>
      <c r="RFG333" s="105"/>
      <c r="RFH333" s="105"/>
      <c r="RFI333" s="105"/>
      <c r="RFJ333" s="105"/>
      <c r="RFK333" s="105"/>
      <c r="RFL333" s="105"/>
      <c r="RFM333" s="105"/>
      <c r="RFN333" s="105"/>
      <c r="RFO333" s="105"/>
      <c r="RFP333" s="105"/>
      <c r="RFQ333" s="105"/>
      <c r="RFR333" s="105"/>
      <c r="RFS333" s="105"/>
      <c r="RFT333" s="105"/>
      <c r="RFU333" s="105"/>
      <c r="RFV333" s="105"/>
      <c r="RFW333" s="105"/>
      <c r="RFX333" s="105"/>
      <c r="RFY333" s="105"/>
      <c r="RFZ333" s="105"/>
      <c r="RGA333" s="105"/>
      <c r="RGB333" s="105"/>
      <c r="RGC333" s="105"/>
      <c r="RGD333" s="105"/>
      <c r="RGE333" s="105"/>
      <c r="RGF333" s="105"/>
      <c r="RGG333" s="105"/>
      <c r="RGH333" s="105"/>
      <c r="RGI333" s="105"/>
      <c r="RGJ333" s="105"/>
      <c r="RGK333" s="105"/>
      <c r="RGL333" s="105"/>
      <c r="RGM333" s="105"/>
      <c r="RGN333" s="105"/>
      <c r="RGO333" s="105"/>
      <c r="RGP333" s="105"/>
      <c r="RGQ333" s="105"/>
      <c r="RGR333" s="105"/>
      <c r="RGS333" s="105"/>
      <c r="RGT333" s="105"/>
      <c r="RGU333" s="105"/>
      <c r="RGV333" s="105"/>
      <c r="RGW333" s="105"/>
      <c r="RGX333" s="105"/>
      <c r="RGY333" s="105"/>
      <c r="RGZ333" s="105"/>
      <c r="RHA333" s="105"/>
      <c r="RHB333" s="105"/>
      <c r="RHC333" s="105"/>
      <c r="RHD333" s="105"/>
      <c r="RHE333" s="105"/>
      <c r="RHF333" s="105"/>
      <c r="RHG333" s="105"/>
      <c r="RHH333" s="105"/>
      <c r="RHI333" s="105"/>
      <c r="RHJ333" s="105"/>
      <c r="RHK333" s="105"/>
      <c r="RHL333" s="105"/>
      <c r="RHM333" s="105"/>
      <c r="RHN333" s="105"/>
      <c r="RHO333" s="105"/>
      <c r="RHP333" s="105"/>
      <c r="RHQ333" s="105"/>
      <c r="RHR333" s="105"/>
      <c r="RHS333" s="105"/>
      <c r="RHT333" s="105"/>
      <c r="RHU333" s="105"/>
      <c r="RHV333" s="105"/>
      <c r="RHW333" s="105"/>
      <c r="RHX333" s="105"/>
      <c r="RHY333" s="105"/>
      <c r="RHZ333" s="105"/>
      <c r="RIA333" s="105"/>
      <c r="RIB333" s="105"/>
      <c r="RIC333" s="105"/>
      <c r="RID333" s="105"/>
      <c r="RIE333" s="105"/>
      <c r="RIF333" s="105"/>
      <c r="RIG333" s="105"/>
      <c r="RIH333" s="105"/>
      <c r="RII333" s="105"/>
      <c r="RIJ333" s="105"/>
      <c r="RIK333" s="105"/>
      <c r="RIL333" s="105"/>
      <c r="RIM333" s="105"/>
      <c r="RIN333" s="105"/>
      <c r="RIO333" s="105"/>
      <c r="RIP333" s="105"/>
      <c r="RIQ333" s="105"/>
      <c r="RIR333" s="105"/>
      <c r="RIS333" s="105"/>
      <c r="RIT333" s="105"/>
      <c r="RIU333" s="105"/>
      <c r="RIV333" s="105"/>
      <c r="RIW333" s="105"/>
      <c r="RIX333" s="105"/>
      <c r="RIY333" s="105"/>
      <c r="RIZ333" s="105"/>
      <c r="RJA333" s="105"/>
      <c r="RJB333" s="105"/>
      <c r="RJC333" s="105"/>
      <c r="RJD333" s="105"/>
      <c r="RJE333" s="105"/>
      <c r="RJF333" s="105"/>
      <c r="RJG333" s="105"/>
      <c r="RJH333" s="105"/>
      <c r="RJI333" s="105"/>
      <c r="RJJ333" s="105"/>
      <c r="RJK333" s="105"/>
      <c r="RJL333" s="105"/>
      <c r="RJM333" s="105"/>
      <c r="RJN333" s="105"/>
      <c r="RJO333" s="105"/>
      <c r="RJP333" s="105"/>
      <c r="RJQ333" s="105"/>
      <c r="RJR333" s="105"/>
      <c r="RJS333" s="105"/>
      <c r="RJT333" s="105"/>
      <c r="RJU333" s="105"/>
      <c r="RJV333" s="105"/>
      <c r="RJW333" s="105"/>
      <c r="RJX333" s="105"/>
      <c r="RJY333" s="105"/>
      <c r="RJZ333" s="105"/>
      <c r="RKA333" s="105"/>
      <c r="RKB333" s="105"/>
      <c r="RKC333" s="105"/>
      <c r="RKD333" s="105"/>
      <c r="RKE333" s="105"/>
      <c r="RKF333" s="105"/>
      <c r="RKG333" s="105"/>
      <c r="RKH333" s="105"/>
      <c r="RKI333" s="105"/>
      <c r="RKJ333" s="105"/>
      <c r="RKK333" s="105"/>
      <c r="RKL333" s="105"/>
      <c r="RKM333" s="105"/>
      <c r="RKN333" s="105"/>
      <c r="RKO333" s="105"/>
      <c r="RKP333" s="105"/>
      <c r="RKQ333" s="105"/>
      <c r="RKR333" s="105"/>
      <c r="RKS333" s="105"/>
      <c r="RKT333" s="105"/>
      <c r="RKU333" s="105"/>
      <c r="RKV333" s="105"/>
      <c r="RKW333" s="105"/>
      <c r="RKX333" s="105"/>
      <c r="RKY333" s="105"/>
      <c r="RKZ333" s="105"/>
      <c r="RLA333" s="105"/>
      <c r="RLB333" s="105"/>
      <c r="RLC333" s="105"/>
      <c r="RLD333" s="105"/>
      <c r="RLE333" s="105"/>
      <c r="RLF333" s="105"/>
      <c r="RLG333" s="105"/>
      <c r="RLH333" s="105"/>
      <c r="RLI333" s="105"/>
      <c r="RLJ333" s="105"/>
      <c r="RLK333" s="105"/>
      <c r="RLL333" s="105"/>
      <c r="RLM333" s="105"/>
      <c r="RLN333" s="105"/>
      <c r="RLO333" s="105"/>
      <c r="RLP333" s="105"/>
      <c r="RLQ333" s="105"/>
      <c r="RLR333" s="105"/>
      <c r="RLS333" s="105"/>
      <c r="RLT333" s="105"/>
      <c r="RLU333" s="105"/>
      <c r="RLV333" s="105"/>
      <c r="RLW333" s="105"/>
      <c r="RLX333" s="105"/>
      <c r="RLY333" s="105"/>
      <c r="RLZ333" s="105"/>
      <c r="RMA333" s="105"/>
      <c r="RMB333" s="105"/>
      <c r="RMC333" s="105"/>
      <c r="RMD333" s="105"/>
      <c r="RME333" s="105"/>
      <c r="RMF333" s="105"/>
      <c r="RMG333" s="105"/>
      <c r="RMH333" s="105"/>
      <c r="RMI333" s="105"/>
      <c r="RMJ333" s="105"/>
      <c r="RMK333" s="105"/>
      <c r="RML333" s="105"/>
      <c r="RMM333" s="105"/>
      <c r="RMN333" s="105"/>
      <c r="RMO333" s="105"/>
      <c r="RMP333" s="105"/>
      <c r="RMQ333" s="105"/>
      <c r="RMR333" s="105"/>
      <c r="RMS333" s="105"/>
      <c r="RMT333" s="105"/>
      <c r="RMU333" s="105"/>
      <c r="RMV333" s="105"/>
      <c r="RMW333" s="105"/>
      <c r="RMX333" s="105"/>
      <c r="RMY333" s="105"/>
      <c r="RMZ333" s="105"/>
      <c r="RNA333" s="105"/>
      <c r="RNB333" s="105"/>
      <c r="RNC333" s="105"/>
      <c r="RND333" s="105"/>
      <c r="RNE333" s="105"/>
      <c r="RNF333" s="105"/>
      <c r="RNG333" s="105"/>
      <c r="RNH333" s="105"/>
      <c r="RNI333" s="105"/>
      <c r="RNJ333" s="105"/>
      <c r="RNK333" s="105"/>
      <c r="RNL333" s="105"/>
      <c r="RNM333" s="105"/>
      <c r="RNN333" s="105"/>
      <c r="RNO333" s="105"/>
      <c r="RNP333" s="105"/>
      <c r="RNQ333" s="105"/>
      <c r="RNR333" s="105"/>
      <c r="RNS333" s="105"/>
      <c r="RNT333" s="105"/>
      <c r="RNU333" s="105"/>
      <c r="RNV333" s="105"/>
      <c r="RNW333" s="105"/>
      <c r="RNX333" s="105"/>
      <c r="RNY333" s="105"/>
      <c r="RNZ333" s="105"/>
      <c r="ROA333" s="105"/>
      <c r="ROB333" s="105"/>
      <c r="ROC333" s="105"/>
      <c r="ROD333" s="105"/>
      <c r="ROE333" s="105"/>
      <c r="ROF333" s="105"/>
      <c r="ROG333" s="105"/>
      <c r="ROH333" s="105"/>
      <c r="ROI333" s="105"/>
      <c r="ROJ333" s="105"/>
      <c r="ROK333" s="105"/>
      <c r="ROL333" s="105"/>
      <c r="ROM333" s="105"/>
      <c r="RON333" s="105"/>
      <c r="ROO333" s="105"/>
      <c r="ROP333" s="105"/>
      <c r="ROQ333" s="105"/>
      <c r="ROR333" s="105"/>
      <c r="ROS333" s="105"/>
      <c r="ROT333" s="105"/>
      <c r="ROU333" s="105"/>
      <c r="ROV333" s="105"/>
      <c r="ROW333" s="105"/>
      <c r="ROX333" s="105"/>
      <c r="ROY333" s="105"/>
      <c r="ROZ333" s="105"/>
      <c r="RPA333" s="105"/>
      <c r="RPB333" s="105"/>
      <c r="RPC333" s="105"/>
      <c r="RPD333" s="105"/>
      <c r="RPE333" s="105"/>
      <c r="RPF333" s="105"/>
      <c r="RPG333" s="105"/>
      <c r="RPH333" s="105"/>
      <c r="RPI333" s="105"/>
      <c r="RPJ333" s="105"/>
      <c r="RPK333" s="105"/>
      <c r="RPL333" s="105"/>
      <c r="RPM333" s="105"/>
      <c r="RPN333" s="105"/>
      <c r="RPO333" s="105"/>
      <c r="RPP333" s="105"/>
      <c r="RPQ333" s="105"/>
      <c r="RPR333" s="105"/>
      <c r="RPS333" s="105"/>
      <c r="RPT333" s="105"/>
      <c r="RPU333" s="105"/>
      <c r="RPV333" s="105"/>
      <c r="RPW333" s="105"/>
      <c r="RPX333" s="105"/>
      <c r="RPY333" s="105"/>
      <c r="RPZ333" s="105"/>
      <c r="RQA333" s="105"/>
      <c r="RQB333" s="105"/>
      <c r="RQC333" s="105"/>
      <c r="RQD333" s="105"/>
      <c r="RQE333" s="105"/>
      <c r="RQF333" s="105"/>
      <c r="RQG333" s="105"/>
      <c r="RQH333" s="105"/>
      <c r="RQI333" s="105"/>
      <c r="RQJ333" s="105"/>
      <c r="RQK333" s="105"/>
      <c r="RQL333" s="105"/>
      <c r="RQM333" s="105"/>
      <c r="RQN333" s="105"/>
      <c r="RQO333" s="105"/>
      <c r="RQP333" s="105"/>
      <c r="RQQ333" s="105"/>
      <c r="RQR333" s="105"/>
      <c r="RQS333" s="105"/>
      <c r="RQT333" s="105"/>
      <c r="RQU333" s="105"/>
      <c r="RQV333" s="105"/>
      <c r="RQW333" s="105"/>
      <c r="RQX333" s="105"/>
      <c r="RQY333" s="105"/>
      <c r="RQZ333" s="105"/>
      <c r="RRA333" s="105"/>
      <c r="RRB333" s="105"/>
      <c r="RRC333" s="105"/>
      <c r="RRD333" s="105"/>
      <c r="RRE333" s="105"/>
      <c r="RRF333" s="105"/>
      <c r="RRG333" s="105"/>
      <c r="RRH333" s="105"/>
      <c r="RRI333" s="105"/>
      <c r="RRJ333" s="105"/>
      <c r="RRK333" s="105"/>
      <c r="RRL333" s="105"/>
      <c r="RRM333" s="105"/>
      <c r="RRN333" s="105"/>
      <c r="RRO333" s="105"/>
      <c r="RRP333" s="105"/>
      <c r="RRQ333" s="105"/>
      <c r="RRR333" s="105"/>
      <c r="RRS333" s="105"/>
      <c r="RRT333" s="105"/>
      <c r="RRU333" s="105"/>
      <c r="RRV333" s="105"/>
      <c r="RRW333" s="105"/>
      <c r="RRX333" s="105"/>
      <c r="RRY333" s="105"/>
      <c r="RRZ333" s="105"/>
      <c r="RSA333" s="105"/>
      <c r="RSB333" s="105"/>
      <c r="RSC333" s="105"/>
      <c r="RSD333" s="105"/>
      <c r="RSE333" s="105"/>
      <c r="RSF333" s="105"/>
      <c r="RSG333" s="105"/>
      <c r="RSH333" s="105"/>
      <c r="RSI333" s="105"/>
      <c r="RSJ333" s="105"/>
      <c r="RSK333" s="105"/>
      <c r="RSL333" s="105"/>
      <c r="RSM333" s="105"/>
      <c r="RSN333" s="105"/>
      <c r="RSO333" s="105"/>
      <c r="RSP333" s="105"/>
      <c r="RSQ333" s="105"/>
      <c r="RSR333" s="105"/>
      <c r="RSS333" s="105"/>
      <c r="RST333" s="105"/>
      <c r="RSU333" s="105"/>
      <c r="RSV333" s="105"/>
      <c r="RSW333" s="105"/>
      <c r="RSX333" s="105"/>
      <c r="RSY333" s="105"/>
      <c r="RSZ333" s="105"/>
      <c r="RTA333" s="105"/>
      <c r="RTB333" s="105"/>
      <c r="RTC333" s="105"/>
      <c r="RTD333" s="105"/>
      <c r="RTE333" s="105"/>
      <c r="RTF333" s="105"/>
      <c r="RTG333" s="105"/>
      <c r="RTH333" s="105"/>
      <c r="RTI333" s="105"/>
      <c r="RTJ333" s="105"/>
      <c r="RTK333" s="105"/>
      <c r="RTL333" s="105"/>
      <c r="RTM333" s="105"/>
      <c r="RTN333" s="105"/>
      <c r="RTO333" s="105"/>
      <c r="RTP333" s="105"/>
      <c r="RTQ333" s="105"/>
      <c r="RTR333" s="105"/>
      <c r="RTS333" s="105"/>
      <c r="RTT333" s="105"/>
      <c r="RTU333" s="105"/>
      <c r="RTV333" s="105"/>
      <c r="RTW333" s="105"/>
      <c r="RTX333" s="105"/>
      <c r="RTY333" s="105"/>
      <c r="RTZ333" s="105"/>
      <c r="RUA333" s="105"/>
      <c r="RUB333" s="105"/>
      <c r="RUC333" s="105"/>
      <c r="RUD333" s="105"/>
      <c r="RUE333" s="105"/>
      <c r="RUF333" s="105"/>
      <c r="RUG333" s="105"/>
      <c r="RUH333" s="105"/>
      <c r="RUI333" s="105"/>
      <c r="RUJ333" s="105"/>
      <c r="RUK333" s="105"/>
      <c r="RUL333" s="105"/>
      <c r="RUM333" s="105"/>
      <c r="RUN333" s="105"/>
      <c r="RUO333" s="105"/>
      <c r="RUP333" s="105"/>
      <c r="RUQ333" s="105"/>
      <c r="RUR333" s="105"/>
      <c r="RUS333" s="105"/>
      <c r="RUT333" s="105"/>
      <c r="RUU333" s="105"/>
      <c r="RUV333" s="105"/>
      <c r="RUW333" s="105"/>
      <c r="RUX333" s="105"/>
      <c r="RUY333" s="105"/>
      <c r="RUZ333" s="105"/>
      <c r="RVA333" s="105"/>
      <c r="RVB333" s="105"/>
      <c r="RVC333" s="105"/>
      <c r="RVD333" s="105"/>
      <c r="RVE333" s="105"/>
      <c r="RVF333" s="105"/>
      <c r="RVG333" s="105"/>
      <c r="RVH333" s="105"/>
      <c r="RVI333" s="105"/>
      <c r="RVJ333" s="105"/>
      <c r="RVK333" s="105"/>
      <c r="RVL333" s="105"/>
      <c r="RVM333" s="105"/>
      <c r="RVN333" s="105"/>
      <c r="RVO333" s="105"/>
      <c r="RVP333" s="105"/>
      <c r="RVQ333" s="105"/>
      <c r="RVR333" s="105"/>
      <c r="RVS333" s="105"/>
      <c r="RVT333" s="105"/>
      <c r="RVU333" s="105"/>
      <c r="RVV333" s="105"/>
      <c r="RVW333" s="105"/>
      <c r="RVX333" s="105"/>
      <c r="RVY333" s="105"/>
      <c r="RVZ333" s="105"/>
      <c r="RWA333" s="105"/>
      <c r="RWB333" s="105"/>
      <c r="RWC333" s="105"/>
      <c r="RWD333" s="105"/>
      <c r="RWE333" s="105"/>
      <c r="RWF333" s="105"/>
      <c r="RWG333" s="105"/>
      <c r="RWH333" s="105"/>
      <c r="RWI333" s="105"/>
      <c r="RWJ333" s="105"/>
      <c r="RWK333" s="105"/>
      <c r="RWL333" s="105"/>
      <c r="RWM333" s="105"/>
      <c r="RWN333" s="105"/>
      <c r="RWO333" s="105"/>
      <c r="RWP333" s="105"/>
      <c r="RWQ333" s="105"/>
      <c r="RWR333" s="105"/>
      <c r="RWS333" s="105"/>
      <c r="RWT333" s="105"/>
      <c r="RWU333" s="105"/>
      <c r="RWV333" s="105"/>
      <c r="RWW333" s="105"/>
      <c r="RWX333" s="105"/>
      <c r="RWY333" s="105"/>
      <c r="RWZ333" s="105"/>
      <c r="RXA333" s="105"/>
      <c r="RXB333" s="105"/>
      <c r="RXC333" s="105"/>
      <c r="RXD333" s="105"/>
      <c r="RXE333" s="105"/>
      <c r="RXF333" s="105"/>
      <c r="RXG333" s="105"/>
      <c r="RXH333" s="105"/>
      <c r="RXI333" s="105"/>
      <c r="RXJ333" s="105"/>
      <c r="RXK333" s="105"/>
      <c r="RXL333" s="105"/>
      <c r="RXM333" s="105"/>
      <c r="RXN333" s="105"/>
      <c r="RXO333" s="105"/>
      <c r="RXP333" s="105"/>
      <c r="RXQ333" s="105"/>
      <c r="RXR333" s="105"/>
      <c r="RXS333" s="105"/>
      <c r="RXT333" s="105"/>
      <c r="RXU333" s="105"/>
      <c r="RXV333" s="105"/>
      <c r="RXW333" s="105"/>
      <c r="RXX333" s="105"/>
      <c r="RXY333" s="105"/>
      <c r="RXZ333" s="105"/>
      <c r="RYA333" s="105"/>
      <c r="RYB333" s="105"/>
      <c r="RYC333" s="105"/>
      <c r="RYD333" s="105"/>
      <c r="RYE333" s="105"/>
      <c r="RYF333" s="105"/>
      <c r="RYG333" s="105"/>
      <c r="RYH333" s="105"/>
      <c r="RYI333" s="105"/>
      <c r="RYJ333" s="105"/>
      <c r="RYK333" s="105"/>
      <c r="RYL333" s="105"/>
      <c r="RYM333" s="105"/>
      <c r="RYN333" s="105"/>
      <c r="RYO333" s="105"/>
      <c r="RYP333" s="105"/>
      <c r="RYQ333" s="105"/>
      <c r="RYR333" s="105"/>
      <c r="RYS333" s="105"/>
      <c r="RYT333" s="105"/>
      <c r="RYU333" s="105"/>
      <c r="RYV333" s="105"/>
      <c r="RYW333" s="105"/>
      <c r="RYX333" s="105"/>
      <c r="RYY333" s="105"/>
      <c r="RYZ333" s="105"/>
      <c r="RZA333" s="105"/>
      <c r="RZB333" s="105"/>
      <c r="RZC333" s="105"/>
      <c r="RZD333" s="105"/>
      <c r="RZE333" s="105"/>
      <c r="RZF333" s="105"/>
      <c r="RZG333" s="105"/>
      <c r="RZH333" s="105"/>
      <c r="RZI333" s="105"/>
      <c r="RZJ333" s="105"/>
      <c r="RZK333" s="105"/>
      <c r="RZL333" s="105"/>
      <c r="RZM333" s="105"/>
      <c r="RZN333" s="105"/>
      <c r="RZO333" s="105"/>
      <c r="RZP333" s="105"/>
      <c r="RZQ333" s="105"/>
      <c r="RZR333" s="105"/>
      <c r="RZS333" s="105"/>
      <c r="RZT333" s="105"/>
      <c r="RZU333" s="105"/>
      <c r="RZV333" s="105"/>
      <c r="RZW333" s="105"/>
      <c r="RZX333" s="105"/>
      <c r="RZY333" s="105"/>
      <c r="RZZ333" s="105"/>
      <c r="SAA333" s="105"/>
      <c r="SAB333" s="105"/>
      <c r="SAC333" s="105"/>
      <c r="SAD333" s="105"/>
      <c r="SAE333" s="105"/>
      <c r="SAF333" s="105"/>
      <c r="SAG333" s="105"/>
      <c r="SAH333" s="105"/>
      <c r="SAI333" s="105"/>
      <c r="SAJ333" s="105"/>
      <c r="SAK333" s="105"/>
      <c r="SAL333" s="105"/>
      <c r="SAM333" s="105"/>
      <c r="SAN333" s="105"/>
      <c r="SAO333" s="105"/>
      <c r="SAP333" s="105"/>
      <c r="SAQ333" s="105"/>
      <c r="SAR333" s="105"/>
      <c r="SAS333" s="105"/>
      <c r="SAT333" s="105"/>
      <c r="SAU333" s="105"/>
      <c r="SAV333" s="105"/>
      <c r="SAW333" s="105"/>
      <c r="SAX333" s="105"/>
      <c r="SAY333" s="105"/>
      <c r="SAZ333" s="105"/>
      <c r="SBA333" s="105"/>
      <c r="SBB333" s="105"/>
      <c r="SBC333" s="105"/>
      <c r="SBD333" s="105"/>
      <c r="SBE333" s="105"/>
      <c r="SBF333" s="105"/>
      <c r="SBG333" s="105"/>
      <c r="SBH333" s="105"/>
      <c r="SBI333" s="105"/>
      <c r="SBJ333" s="105"/>
      <c r="SBK333" s="105"/>
      <c r="SBL333" s="105"/>
      <c r="SBM333" s="105"/>
      <c r="SBN333" s="105"/>
      <c r="SBO333" s="105"/>
      <c r="SBP333" s="105"/>
      <c r="SBQ333" s="105"/>
      <c r="SBR333" s="105"/>
      <c r="SBS333" s="105"/>
      <c r="SBT333" s="105"/>
      <c r="SBU333" s="105"/>
      <c r="SBV333" s="105"/>
      <c r="SBW333" s="105"/>
      <c r="SBX333" s="105"/>
      <c r="SBY333" s="105"/>
      <c r="SBZ333" s="105"/>
      <c r="SCA333" s="105"/>
      <c r="SCB333" s="105"/>
      <c r="SCC333" s="105"/>
      <c r="SCD333" s="105"/>
      <c r="SCE333" s="105"/>
      <c r="SCF333" s="105"/>
      <c r="SCG333" s="105"/>
      <c r="SCH333" s="105"/>
      <c r="SCI333" s="105"/>
      <c r="SCJ333" s="105"/>
      <c r="SCK333" s="105"/>
      <c r="SCL333" s="105"/>
      <c r="SCM333" s="105"/>
      <c r="SCN333" s="105"/>
      <c r="SCO333" s="105"/>
      <c r="SCP333" s="105"/>
      <c r="SCQ333" s="105"/>
      <c r="SCR333" s="105"/>
      <c r="SCS333" s="105"/>
      <c r="SCT333" s="105"/>
      <c r="SCU333" s="105"/>
      <c r="SCV333" s="105"/>
      <c r="SCW333" s="105"/>
      <c r="SCX333" s="105"/>
      <c r="SCY333" s="105"/>
      <c r="SCZ333" s="105"/>
      <c r="SDA333" s="105"/>
      <c r="SDB333" s="105"/>
      <c r="SDC333" s="105"/>
      <c r="SDD333" s="105"/>
      <c r="SDE333" s="105"/>
      <c r="SDF333" s="105"/>
      <c r="SDG333" s="105"/>
      <c r="SDH333" s="105"/>
      <c r="SDI333" s="105"/>
      <c r="SDJ333" s="105"/>
      <c r="SDK333" s="105"/>
      <c r="SDL333" s="105"/>
      <c r="SDM333" s="105"/>
      <c r="SDN333" s="105"/>
      <c r="SDO333" s="105"/>
      <c r="SDP333" s="105"/>
      <c r="SDQ333" s="105"/>
      <c r="SDR333" s="105"/>
      <c r="SDS333" s="105"/>
      <c r="SDT333" s="105"/>
      <c r="SDU333" s="105"/>
      <c r="SDV333" s="105"/>
      <c r="SDW333" s="105"/>
      <c r="SDX333" s="105"/>
      <c r="SDY333" s="105"/>
      <c r="SDZ333" s="105"/>
      <c r="SEA333" s="105"/>
      <c r="SEB333" s="105"/>
      <c r="SEC333" s="105"/>
      <c r="SED333" s="105"/>
      <c r="SEE333" s="105"/>
      <c r="SEF333" s="105"/>
      <c r="SEG333" s="105"/>
      <c r="SEH333" s="105"/>
      <c r="SEI333" s="105"/>
      <c r="SEJ333" s="105"/>
      <c r="SEK333" s="105"/>
      <c r="SEL333" s="105"/>
      <c r="SEM333" s="105"/>
      <c r="SEN333" s="105"/>
      <c r="SEO333" s="105"/>
      <c r="SEP333" s="105"/>
      <c r="SEQ333" s="105"/>
      <c r="SER333" s="105"/>
      <c r="SES333" s="105"/>
      <c r="SET333" s="105"/>
      <c r="SEU333" s="105"/>
      <c r="SEV333" s="105"/>
      <c r="SEW333" s="105"/>
      <c r="SEX333" s="105"/>
      <c r="SEY333" s="105"/>
      <c r="SEZ333" s="105"/>
      <c r="SFA333" s="105"/>
      <c r="SFB333" s="105"/>
      <c r="SFC333" s="105"/>
      <c r="SFD333" s="105"/>
      <c r="SFE333" s="105"/>
      <c r="SFF333" s="105"/>
      <c r="SFG333" s="105"/>
      <c r="SFH333" s="105"/>
      <c r="SFI333" s="105"/>
      <c r="SFJ333" s="105"/>
      <c r="SFK333" s="105"/>
      <c r="SFL333" s="105"/>
      <c r="SFM333" s="105"/>
      <c r="SFN333" s="105"/>
      <c r="SFO333" s="105"/>
      <c r="SFP333" s="105"/>
      <c r="SFQ333" s="105"/>
      <c r="SFR333" s="105"/>
      <c r="SFS333" s="105"/>
      <c r="SFT333" s="105"/>
      <c r="SFU333" s="105"/>
      <c r="SFV333" s="105"/>
      <c r="SFW333" s="105"/>
      <c r="SFX333" s="105"/>
      <c r="SFY333" s="105"/>
      <c r="SFZ333" s="105"/>
      <c r="SGA333" s="105"/>
      <c r="SGB333" s="105"/>
      <c r="SGC333" s="105"/>
      <c r="SGD333" s="105"/>
      <c r="SGE333" s="105"/>
      <c r="SGF333" s="105"/>
      <c r="SGG333" s="105"/>
      <c r="SGH333" s="105"/>
      <c r="SGI333" s="105"/>
      <c r="SGJ333" s="105"/>
      <c r="SGK333" s="105"/>
      <c r="SGL333" s="105"/>
      <c r="SGM333" s="105"/>
      <c r="SGN333" s="105"/>
      <c r="SGO333" s="105"/>
      <c r="SGP333" s="105"/>
      <c r="SGQ333" s="105"/>
      <c r="SGR333" s="105"/>
      <c r="SGS333" s="105"/>
      <c r="SGT333" s="105"/>
      <c r="SGU333" s="105"/>
      <c r="SGV333" s="105"/>
      <c r="SGW333" s="105"/>
      <c r="SGX333" s="105"/>
      <c r="SGY333" s="105"/>
      <c r="SGZ333" s="105"/>
      <c r="SHA333" s="105"/>
      <c r="SHB333" s="105"/>
      <c r="SHC333" s="105"/>
      <c r="SHD333" s="105"/>
      <c r="SHE333" s="105"/>
      <c r="SHF333" s="105"/>
      <c r="SHG333" s="105"/>
      <c r="SHH333" s="105"/>
      <c r="SHI333" s="105"/>
      <c r="SHJ333" s="105"/>
      <c r="SHK333" s="105"/>
      <c r="SHL333" s="105"/>
      <c r="SHM333" s="105"/>
      <c r="SHN333" s="105"/>
      <c r="SHO333" s="105"/>
      <c r="SHP333" s="105"/>
      <c r="SHQ333" s="105"/>
      <c r="SHR333" s="105"/>
      <c r="SHS333" s="105"/>
      <c r="SHT333" s="105"/>
      <c r="SHU333" s="105"/>
      <c r="SHV333" s="105"/>
      <c r="SHW333" s="105"/>
      <c r="SHX333" s="105"/>
      <c r="SHY333" s="105"/>
      <c r="SHZ333" s="105"/>
      <c r="SIA333" s="105"/>
      <c r="SIB333" s="105"/>
      <c r="SIC333" s="105"/>
      <c r="SID333" s="105"/>
      <c r="SIE333" s="105"/>
      <c r="SIF333" s="105"/>
      <c r="SIG333" s="105"/>
      <c r="SIH333" s="105"/>
      <c r="SII333" s="105"/>
      <c r="SIJ333" s="105"/>
      <c r="SIK333" s="105"/>
      <c r="SIL333" s="105"/>
      <c r="SIM333" s="105"/>
      <c r="SIN333" s="105"/>
      <c r="SIO333" s="105"/>
      <c r="SIP333" s="105"/>
      <c r="SIQ333" s="105"/>
      <c r="SIR333" s="105"/>
      <c r="SIS333" s="105"/>
      <c r="SIT333" s="105"/>
      <c r="SIU333" s="105"/>
      <c r="SIV333" s="105"/>
      <c r="SIW333" s="105"/>
      <c r="SIX333" s="105"/>
      <c r="SIY333" s="105"/>
      <c r="SIZ333" s="105"/>
      <c r="SJA333" s="105"/>
      <c r="SJB333" s="105"/>
      <c r="SJC333" s="105"/>
      <c r="SJD333" s="105"/>
      <c r="SJE333" s="105"/>
      <c r="SJF333" s="105"/>
      <c r="SJG333" s="105"/>
      <c r="SJH333" s="105"/>
      <c r="SJI333" s="105"/>
      <c r="SJJ333" s="105"/>
      <c r="SJK333" s="105"/>
      <c r="SJL333" s="105"/>
      <c r="SJM333" s="105"/>
      <c r="SJN333" s="105"/>
      <c r="SJO333" s="105"/>
      <c r="SJP333" s="105"/>
      <c r="SJQ333" s="105"/>
      <c r="SJR333" s="105"/>
      <c r="SJS333" s="105"/>
      <c r="SJT333" s="105"/>
      <c r="SJU333" s="105"/>
      <c r="SJV333" s="105"/>
      <c r="SJW333" s="105"/>
      <c r="SJX333" s="105"/>
      <c r="SJY333" s="105"/>
      <c r="SJZ333" s="105"/>
      <c r="SKA333" s="105"/>
      <c r="SKB333" s="105"/>
      <c r="SKC333" s="105"/>
      <c r="SKD333" s="105"/>
      <c r="SKE333" s="105"/>
      <c r="SKF333" s="105"/>
      <c r="SKG333" s="105"/>
      <c r="SKH333" s="105"/>
      <c r="SKI333" s="105"/>
      <c r="SKJ333" s="105"/>
      <c r="SKK333" s="105"/>
      <c r="SKL333" s="105"/>
      <c r="SKM333" s="105"/>
      <c r="SKN333" s="105"/>
      <c r="SKO333" s="105"/>
      <c r="SKP333" s="105"/>
      <c r="SKQ333" s="105"/>
      <c r="SKR333" s="105"/>
      <c r="SKS333" s="105"/>
      <c r="SKT333" s="105"/>
      <c r="SKU333" s="105"/>
      <c r="SKV333" s="105"/>
      <c r="SKW333" s="105"/>
      <c r="SKX333" s="105"/>
      <c r="SKY333" s="105"/>
      <c r="SKZ333" s="105"/>
      <c r="SLA333" s="105"/>
      <c r="SLB333" s="105"/>
      <c r="SLC333" s="105"/>
      <c r="SLD333" s="105"/>
      <c r="SLE333" s="105"/>
      <c r="SLF333" s="105"/>
      <c r="SLG333" s="105"/>
      <c r="SLH333" s="105"/>
      <c r="SLI333" s="105"/>
      <c r="SLJ333" s="105"/>
      <c r="SLK333" s="105"/>
      <c r="SLL333" s="105"/>
      <c r="SLM333" s="105"/>
      <c r="SLN333" s="105"/>
      <c r="SLO333" s="105"/>
      <c r="SLP333" s="105"/>
      <c r="SLQ333" s="105"/>
      <c r="SLR333" s="105"/>
      <c r="SLS333" s="105"/>
      <c r="SLT333" s="105"/>
      <c r="SLU333" s="105"/>
      <c r="SLV333" s="105"/>
      <c r="SLW333" s="105"/>
      <c r="SLX333" s="105"/>
      <c r="SLY333" s="105"/>
      <c r="SLZ333" s="105"/>
      <c r="SMA333" s="105"/>
      <c r="SMB333" s="105"/>
      <c r="SMC333" s="105"/>
      <c r="SMD333" s="105"/>
      <c r="SME333" s="105"/>
      <c r="SMF333" s="105"/>
      <c r="SMG333" s="105"/>
      <c r="SMH333" s="105"/>
      <c r="SMI333" s="105"/>
      <c r="SMJ333" s="105"/>
      <c r="SMK333" s="105"/>
      <c r="SML333" s="105"/>
      <c r="SMM333" s="105"/>
      <c r="SMN333" s="105"/>
      <c r="SMO333" s="105"/>
      <c r="SMP333" s="105"/>
      <c r="SMQ333" s="105"/>
      <c r="SMR333" s="105"/>
      <c r="SMS333" s="105"/>
      <c r="SMT333" s="105"/>
      <c r="SMU333" s="105"/>
      <c r="SMV333" s="105"/>
      <c r="SMW333" s="105"/>
      <c r="SMX333" s="105"/>
      <c r="SMY333" s="105"/>
      <c r="SMZ333" s="105"/>
      <c r="SNA333" s="105"/>
      <c r="SNB333" s="105"/>
      <c r="SNC333" s="105"/>
      <c r="SND333" s="105"/>
      <c r="SNE333" s="105"/>
      <c r="SNF333" s="105"/>
      <c r="SNG333" s="105"/>
      <c r="SNH333" s="105"/>
      <c r="SNI333" s="105"/>
      <c r="SNJ333" s="105"/>
      <c r="SNK333" s="105"/>
      <c r="SNL333" s="105"/>
      <c r="SNM333" s="105"/>
      <c r="SNN333" s="105"/>
      <c r="SNO333" s="105"/>
      <c r="SNP333" s="105"/>
      <c r="SNQ333" s="105"/>
      <c r="SNR333" s="105"/>
      <c r="SNS333" s="105"/>
      <c r="SNT333" s="105"/>
      <c r="SNU333" s="105"/>
      <c r="SNV333" s="105"/>
      <c r="SNW333" s="105"/>
      <c r="SNX333" s="105"/>
      <c r="SNY333" s="105"/>
      <c r="SNZ333" s="105"/>
      <c r="SOA333" s="105"/>
      <c r="SOB333" s="105"/>
      <c r="SOC333" s="105"/>
      <c r="SOD333" s="105"/>
      <c r="SOE333" s="105"/>
      <c r="SOF333" s="105"/>
      <c r="SOG333" s="105"/>
      <c r="SOH333" s="105"/>
      <c r="SOI333" s="105"/>
      <c r="SOJ333" s="105"/>
      <c r="SOK333" s="105"/>
      <c r="SOL333" s="105"/>
      <c r="SOM333" s="105"/>
      <c r="SON333" s="105"/>
      <c r="SOO333" s="105"/>
      <c r="SOP333" s="105"/>
      <c r="SOQ333" s="105"/>
      <c r="SOR333" s="105"/>
      <c r="SOS333" s="105"/>
      <c r="SOT333" s="105"/>
      <c r="SOU333" s="105"/>
      <c r="SOV333" s="105"/>
      <c r="SOW333" s="105"/>
      <c r="SOX333" s="105"/>
      <c r="SOY333" s="105"/>
      <c r="SOZ333" s="105"/>
      <c r="SPA333" s="105"/>
      <c r="SPB333" s="105"/>
      <c r="SPC333" s="105"/>
      <c r="SPD333" s="105"/>
      <c r="SPE333" s="105"/>
      <c r="SPF333" s="105"/>
      <c r="SPG333" s="105"/>
      <c r="SPH333" s="105"/>
      <c r="SPI333" s="105"/>
      <c r="SPJ333" s="105"/>
      <c r="SPK333" s="105"/>
      <c r="SPL333" s="105"/>
      <c r="SPM333" s="105"/>
      <c r="SPN333" s="105"/>
      <c r="SPO333" s="105"/>
      <c r="SPP333" s="105"/>
      <c r="SPQ333" s="105"/>
      <c r="SPR333" s="105"/>
      <c r="SPS333" s="105"/>
      <c r="SPT333" s="105"/>
      <c r="SPU333" s="105"/>
      <c r="SPV333" s="105"/>
      <c r="SPW333" s="105"/>
      <c r="SPX333" s="105"/>
      <c r="SPY333" s="105"/>
      <c r="SPZ333" s="105"/>
      <c r="SQA333" s="105"/>
      <c r="SQB333" s="105"/>
      <c r="SQC333" s="105"/>
      <c r="SQD333" s="105"/>
      <c r="SQE333" s="105"/>
      <c r="SQF333" s="105"/>
      <c r="SQG333" s="105"/>
      <c r="SQH333" s="105"/>
      <c r="SQI333" s="105"/>
      <c r="SQJ333" s="105"/>
      <c r="SQK333" s="105"/>
      <c r="SQL333" s="105"/>
      <c r="SQM333" s="105"/>
      <c r="SQN333" s="105"/>
      <c r="SQO333" s="105"/>
      <c r="SQP333" s="105"/>
      <c r="SQQ333" s="105"/>
      <c r="SQR333" s="105"/>
      <c r="SQS333" s="105"/>
      <c r="SQT333" s="105"/>
      <c r="SQU333" s="105"/>
      <c r="SQV333" s="105"/>
      <c r="SQW333" s="105"/>
      <c r="SQX333" s="105"/>
      <c r="SQY333" s="105"/>
      <c r="SQZ333" s="105"/>
      <c r="SRA333" s="105"/>
      <c r="SRB333" s="105"/>
      <c r="SRC333" s="105"/>
      <c r="SRD333" s="105"/>
      <c r="SRE333" s="105"/>
      <c r="SRF333" s="105"/>
      <c r="SRG333" s="105"/>
      <c r="SRH333" s="105"/>
      <c r="SRI333" s="105"/>
      <c r="SRJ333" s="105"/>
      <c r="SRK333" s="105"/>
      <c r="SRL333" s="105"/>
      <c r="SRM333" s="105"/>
      <c r="SRN333" s="105"/>
      <c r="SRO333" s="105"/>
      <c r="SRP333" s="105"/>
      <c r="SRQ333" s="105"/>
      <c r="SRR333" s="105"/>
      <c r="SRS333" s="105"/>
      <c r="SRT333" s="105"/>
      <c r="SRU333" s="105"/>
      <c r="SRV333" s="105"/>
      <c r="SRW333" s="105"/>
      <c r="SRX333" s="105"/>
      <c r="SRY333" s="105"/>
      <c r="SRZ333" s="105"/>
      <c r="SSA333" s="105"/>
      <c r="SSB333" s="105"/>
      <c r="SSC333" s="105"/>
      <c r="SSD333" s="105"/>
      <c r="SSE333" s="105"/>
      <c r="SSF333" s="105"/>
      <c r="SSG333" s="105"/>
      <c r="SSH333" s="105"/>
      <c r="SSI333" s="105"/>
      <c r="SSJ333" s="105"/>
      <c r="SSK333" s="105"/>
      <c r="SSL333" s="105"/>
      <c r="SSM333" s="105"/>
      <c r="SSN333" s="105"/>
      <c r="SSO333" s="105"/>
      <c r="SSP333" s="105"/>
      <c r="SSQ333" s="105"/>
      <c r="SSR333" s="105"/>
      <c r="SSS333" s="105"/>
      <c r="SST333" s="105"/>
      <c r="SSU333" s="105"/>
      <c r="SSV333" s="105"/>
      <c r="SSW333" s="105"/>
      <c r="SSX333" s="105"/>
      <c r="SSY333" s="105"/>
      <c r="SSZ333" s="105"/>
      <c r="STA333" s="105"/>
      <c r="STB333" s="105"/>
      <c r="STC333" s="105"/>
      <c r="STD333" s="105"/>
      <c r="STE333" s="105"/>
      <c r="STF333" s="105"/>
      <c r="STG333" s="105"/>
      <c r="STH333" s="105"/>
      <c r="STI333" s="105"/>
      <c r="STJ333" s="105"/>
      <c r="STK333" s="105"/>
      <c r="STL333" s="105"/>
      <c r="STM333" s="105"/>
      <c r="STN333" s="105"/>
      <c r="STO333" s="105"/>
      <c r="STP333" s="105"/>
      <c r="STQ333" s="105"/>
      <c r="STR333" s="105"/>
      <c r="STS333" s="105"/>
      <c r="STT333" s="105"/>
      <c r="STU333" s="105"/>
      <c r="STV333" s="105"/>
      <c r="STW333" s="105"/>
      <c r="STX333" s="105"/>
      <c r="STY333" s="105"/>
      <c r="STZ333" s="105"/>
      <c r="SUA333" s="105"/>
      <c r="SUB333" s="105"/>
      <c r="SUC333" s="105"/>
      <c r="SUD333" s="105"/>
      <c r="SUE333" s="105"/>
      <c r="SUF333" s="105"/>
      <c r="SUG333" s="105"/>
      <c r="SUH333" s="105"/>
      <c r="SUI333" s="105"/>
      <c r="SUJ333" s="105"/>
      <c r="SUK333" s="105"/>
      <c r="SUL333" s="105"/>
      <c r="SUM333" s="105"/>
      <c r="SUN333" s="105"/>
      <c r="SUO333" s="105"/>
      <c r="SUP333" s="105"/>
      <c r="SUQ333" s="105"/>
      <c r="SUR333" s="105"/>
      <c r="SUS333" s="105"/>
      <c r="SUT333" s="105"/>
      <c r="SUU333" s="105"/>
      <c r="SUV333" s="105"/>
      <c r="SUW333" s="105"/>
      <c r="SUX333" s="105"/>
      <c r="SUY333" s="105"/>
      <c r="SUZ333" s="105"/>
      <c r="SVA333" s="105"/>
      <c r="SVB333" s="105"/>
      <c r="SVC333" s="105"/>
      <c r="SVD333" s="105"/>
      <c r="SVE333" s="105"/>
      <c r="SVF333" s="105"/>
      <c r="SVG333" s="105"/>
      <c r="SVH333" s="105"/>
      <c r="SVI333" s="105"/>
      <c r="SVJ333" s="105"/>
      <c r="SVK333" s="105"/>
      <c r="SVL333" s="105"/>
      <c r="SVM333" s="105"/>
      <c r="SVN333" s="105"/>
      <c r="SVO333" s="105"/>
      <c r="SVP333" s="105"/>
      <c r="SVQ333" s="105"/>
      <c r="SVR333" s="105"/>
      <c r="SVS333" s="105"/>
      <c r="SVT333" s="105"/>
      <c r="SVU333" s="105"/>
      <c r="SVV333" s="105"/>
      <c r="SVW333" s="105"/>
      <c r="SVX333" s="105"/>
      <c r="SVY333" s="105"/>
      <c r="SVZ333" s="105"/>
      <c r="SWA333" s="105"/>
      <c r="SWB333" s="105"/>
      <c r="SWC333" s="105"/>
      <c r="SWD333" s="105"/>
      <c r="SWE333" s="105"/>
      <c r="SWF333" s="105"/>
      <c r="SWG333" s="105"/>
      <c r="SWH333" s="105"/>
      <c r="SWI333" s="105"/>
      <c r="SWJ333" s="105"/>
      <c r="SWK333" s="105"/>
      <c r="SWL333" s="105"/>
      <c r="SWM333" s="105"/>
      <c r="SWN333" s="105"/>
      <c r="SWO333" s="105"/>
      <c r="SWP333" s="105"/>
      <c r="SWQ333" s="105"/>
      <c r="SWR333" s="105"/>
      <c r="SWS333" s="105"/>
      <c r="SWT333" s="105"/>
      <c r="SWU333" s="105"/>
      <c r="SWV333" s="105"/>
      <c r="SWW333" s="105"/>
      <c r="SWX333" s="105"/>
      <c r="SWY333" s="105"/>
      <c r="SWZ333" s="105"/>
      <c r="SXA333" s="105"/>
      <c r="SXB333" s="105"/>
      <c r="SXC333" s="105"/>
      <c r="SXD333" s="105"/>
      <c r="SXE333" s="105"/>
      <c r="SXF333" s="105"/>
      <c r="SXG333" s="105"/>
      <c r="SXH333" s="105"/>
      <c r="SXI333" s="105"/>
      <c r="SXJ333" s="105"/>
      <c r="SXK333" s="105"/>
      <c r="SXL333" s="105"/>
      <c r="SXM333" s="105"/>
      <c r="SXN333" s="105"/>
      <c r="SXO333" s="105"/>
      <c r="SXP333" s="105"/>
      <c r="SXQ333" s="105"/>
      <c r="SXR333" s="105"/>
      <c r="SXS333" s="105"/>
      <c r="SXT333" s="105"/>
      <c r="SXU333" s="105"/>
      <c r="SXV333" s="105"/>
      <c r="SXW333" s="105"/>
      <c r="SXX333" s="105"/>
      <c r="SXY333" s="105"/>
      <c r="SXZ333" s="105"/>
      <c r="SYA333" s="105"/>
      <c r="SYB333" s="105"/>
      <c r="SYC333" s="105"/>
      <c r="SYD333" s="105"/>
      <c r="SYE333" s="105"/>
      <c r="SYF333" s="105"/>
      <c r="SYG333" s="105"/>
      <c r="SYH333" s="105"/>
      <c r="SYI333" s="105"/>
      <c r="SYJ333" s="105"/>
      <c r="SYK333" s="105"/>
      <c r="SYL333" s="105"/>
      <c r="SYM333" s="105"/>
      <c r="SYN333" s="105"/>
      <c r="SYO333" s="105"/>
      <c r="SYP333" s="105"/>
      <c r="SYQ333" s="105"/>
      <c r="SYR333" s="105"/>
      <c r="SYS333" s="105"/>
      <c r="SYT333" s="105"/>
      <c r="SYU333" s="105"/>
      <c r="SYV333" s="105"/>
      <c r="SYW333" s="105"/>
      <c r="SYX333" s="105"/>
      <c r="SYY333" s="105"/>
      <c r="SYZ333" s="105"/>
      <c r="SZA333" s="105"/>
      <c r="SZB333" s="105"/>
      <c r="SZC333" s="105"/>
      <c r="SZD333" s="105"/>
      <c r="SZE333" s="105"/>
      <c r="SZF333" s="105"/>
      <c r="SZG333" s="105"/>
      <c r="SZH333" s="105"/>
      <c r="SZI333" s="105"/>
      <c r="SZJ333" s="105"/>
      <c r="SZK333" s="105"/>
      <c r="SZL333" s="105"/>
      <c r="SZM333" s="105"/>
      <c r="SZN333" s="105"/>
      <c r="SZO333" s="105"/>
      <c r="SZP333" s="105"/>
      <c r="SZQ333" s="105"/>
      <c r="SZR333" s="105"/>
      <c r="SZS333" s="105"/>
      <c r="SZT333" s="105"/>
      <c r="SZU333" s="105"/>
      <c r="SZV333" s="105"/>
      <c r="SZW333" s="105"/>
      <c r="SZX333" s="105"/>
      <c r="SZY333" s="105"/>
      <c r="SZZ333" s="105"/>
      <c r="TAA333" s="105"/>
      <c r="TAB333" s="105"/>
      <c r="TAC333" s="105"/>
      <c r="TAD333" s="105"/>
      <c r="TAE333" s="105"/>
      <c r="TAF333" s="105"/>
      <c r="TAG333" s="105"/>
      <c r="TAH333" s="105"/>
      <c r="TAI333" s="105"/>
      <c r="TAJ333" s="105"/>
      <c r="TAK333" s="105"/>
      <c r="TAL333" s="105"/>
      <c r="TAM333" s="105"/>
      <c r="TAN333" s="105"/>
      <c r="TAO333" s="105"/>
      <c r="TAP333" s="105"/>
      <c r="TAQ333" s="105"/>
      <c r="TAR333" s="105"/>
      <c r="TAS333" s="105"/>
      <c r="TAT333" s="105"/>
      <c r="TAU333" s="105"/>
      <c r="TAV333" s="105"/>
      <c r="TAW333" s="105"/>
      <c r="TAX333" s="105"/>
      <c r="TAY333" s="105"/>
      <c r="TAZ333" s="105"/>
      <c r="TBA333" s="105"/>
      <c r="TBB333" s="105"/>
      <c r="TBC333" s="105"/>
      <c r="TBD333" s="105"/>
      <c r="TBE333" s="105"/>
      <c r="TBF333" s="105"/>
      <c r="TBG333" s="105"/>
      <c r="TBH333" s="105"/>
      <c r="TBI333" s="105"/>
      <c r="TBJ333" s="105"/>
      <c r="TBK333" s="105"/>
      <c r="TBL333" s="105"/>
      <c r="TBM333" s="105"/>
      <c r="TBN333" s="105"/>
      <c r="TBO333" s="105"/>
      <c r="TBP333" s="105"/>
      <c r="TBQ333" s="105"/>
      <c r="TBR333" s="105"/>
      <c r="TBS333" s="105"/>
      <c r="TBT333" s="105"/>
      <c r="TBU333" s="105"/>
      <c r="TBV333" s="105"/>
      <c r="TBW333" s="105"/>
      <c r="TBX333" s="105"/>
      <c r="TBY333" s="105"/>
      <c r="TBZ333" s="105"/>
      <c r="TCA333" s="105"/>
      <c r="TCB333" s="105"/>
      <c r="TCC333" s="105"/>
      <c r="TCD333" s="105"/>
      <c r="TCE333" s="105"/>
      <c r="TCF333" s="105"/>
      <c r="TCG333" s="105"/>
      <c r="TCH333" s="105"/>
      <c r="TCI333" s="105"/>
      <c r="TCJ333" s="105"/>
      <c r="TCK333" s="105"/>
      <c r="TCL333" s="105"/>
      <c r="TCM333" s="105"/>
      <c r="TCN333" s="105"/>
      <c r="TCO333" s="105"/>
      <c r="TCP333" s="105"/>
      <c r="TCQ333" s="105"/>
      <c r="TCR333" s="105"/>
      <c r="TCS333" s="105"/>
      <c r="TCT333" s="105"/>
      <c r="TCU333" s="105"/>
      <c r="TCV333" s="105"/>
      <c r="TCW333" s="105"/>
      <c r="TCX333" s="105"/>
      <c r="TCY333" s="105"/>
      <c r="TCZ333" s="105"/>
      <c r="TDA333" s="105"/>
      <c r="TDB333" s="105"/>
      <c r="TDC333" s="105"/>
      <c r="TDD333" s="105"/>
      <c r="TDE333" s="105"/>
      <c r="TDF333" s="105"/>
      <c r="TDG333" s="105"/>
      <c r="TDH333" s="105"/>
      <c r="TDI333" s="105"/>
      <c r="TDJ333" s="105"/>
      <c r="TDK333" s="105"/>
      <c r="TDL333" s="105"/>
      <c r="TDM333" s="105"/>
      <c r="TDN333" s="105"/>
      <c r="TDO333" s="105"/>
      <c r="TDP333" s="105"/>
      <c r="TDQ333" s="105"/>
      <c r="TDR333" s="105"/>
      <c r="TDS333" s="105"/>
      <c r="TDT333" s="105"/>
      <c r="TDU333" s="105"/>
      <c r="TDV333" s="105"/>
      <c r="TDW333" s="105"/>
      <c r="TDX333" s="105"/>
      <c r="TDY333" s="105"/>
      <c r="TDZ333" s="105"/>
      <c r="TEA333" s="105"/>
      <c r="TEB333" s="105"/>
      <c r="TEC333" s="105"/>
      <c r="TED333" s="105"/>
      <c r="TEE333" s="105"/>
      <c r="TEF333" s="105"/>
      <c r="TEG333" s="105"/>
      <c r="TEH333" s="105"/>
      <c r="TEI333" s="105"/>
      <c r="TEJ333" s="105"/>
      <c r="TEK333" s="105"/>
      <c r="TEL333" s="105"/>
      <c r="TEM333" s="105"/>
      <c r="TEN333" s="105"/>
      <c r="TEO333" s="105"/>
      <c r="TEP333" s="105"/>
      <c r="TEQ333" s="105"/>
      <c r="TER333" s="105"/>
      <c r="TES333" s="105"/>
      <c r="TET333" s="105"/>
      <c r="TEU333" s="105"/>
      <c r="TEV333" s="105"/>
      <c r="TEW333" s="105"/>
      <c r="TEX333" s="105"/>
      <c r="TEY333" s="105"/>
      <c r="TEZ333" s="105"/>
      <c r="TFA333" s="105"/>
      <c r="TFB333" s="105"/>
      <c r="TFC333" s="105"/>
      <c r="TFD333" s="105"/>
      <c r="TFE333" s="105"/>
      <c r="TFF333" s="105"/>
      <c r="TFG333" s="105"/>
      <c r="TFH333" s="105"/>
      <c r="TFI333" s="105"/>
      <c r="TFJ333" s="105"/>
      <c r="TFK333" s="105"/>
      <c r="TFL333" s="105"/>
      <c r="TFM333" s="105"/>
      <c r="TFN333" s="105"/>
      <c r="TFO333" s="105"/>
      <c r="TFP333" s="105"/>
      <c r="TFQ333" s="105"/>
      <c r="TFR333" s="105"/>
      <c r="TFS333" s="105"/>
      <c r="TFT333" s="105"/>
      <c r="TFU333" s="105"/>
      <c r="TFV333" s="105"/>
      <c r="TFW333" s="105"/>
      <c r="TFX333" s="105"/>
      <c r="TFY333" s="105"/>
      <c r="TFZ333" s="105"/>
      <c r="TGA333" s="105"/>
      <c r="TGB333" s="105"/>
      <c r="TGC333" s="105"/>
      <c r="TGD333" s="105"/>
      <c r="TGE333" s="105"/>
      <c r="TGF333" s="105"/>
      <c r="TGG333" s="105"/>
      <c r="TGH333" s="105"/>
      <c r="TGI333" s="105"/>
      <c r="TGJ333" s="105"/>
      <c r="TGK333" s="105"/>
      <c r="TGL333" s="105"/>
      <c r="TGM333" s="105"/>
      <c r="TGN333" s="105"/>
      <c r="TGO333" s="105"/>
      <c r="TGP333" s="105"/>
      <c r="TGQ333" s="105"/>
      <c r="TGR333" s="105"/>
      <c r="TGS333" s="105"/>
      <c r="TGT333" s="105"/>
      <c r="TGU333" s="105"/>
      <c r="TGV333" s="105"/>
      <c r="TGW333" s="105"/>
      <c r="TGX333" s="105"/>
      <c r="TGY333" s="105"/>
      <c r="TGZ333" s="105"/>
      <c r="THA333" s="105"/>
      <c r="THB333" s="105"/>
      <c r="THC333" s="105"/>
      <c r="THD333" s="105"/>
      <c r="THE333" s="105"/>
      <c r="THF333" s="105"/>
      <c r="THG333" s="105"/>
      <c r="THH333" s="105"/>
      <c r="THI333" s="105"/>
      <c r="THJ333" s="105"/>
      <c r="THK333" s="105"/>
      <c r="THL333" s="105"/>
      <c r="THM333" s="105"/>
      <c r="THN333" s="105"/>
      <c r="THO333" s="105"/>
      <c r="THP333" s="105"/>
      <c r="THQ333" s="105"/>
      <c r="THR333" s="105"/>
      <c r="THS333" s="105"/>
      <c r="THT333" s="105"/>
      <c r="THU333" s="105"/>
      <c r="THV333" s="105"/>
      <c r="THW333" s="105"/>
      <c r="THX333" s="105"/>
      <c r="THY333" s="105"/>
      <c r="THZ333" s="105"/>
      <c r="TIA333" s="105"/>
      <c r="TIB333" s="105"/>
      <c r="TIC333" s="105"/>
      <c r="TID333" s="105"/>
      <c r="TIE333" s="105"/>
      <c r="TIF333" s="105"/>
      <c r="TIG333" s="105"/>
      <c r="TIH333" s="105"/>
      <c r="TII333" s="105"/>
      <c r="TIJ333" s="105"/>
      <c r="TIK333" s="105"/>
      <c r="TIL333" s="105"/>
      <c r="TIM333" s="105"/>
      <c r="TIN333" s="105"/>
      <c r="TIO333" s="105"/>
      <c r="TIP333" s="105"/>
      <c r="TIQ333" s="105"/>
      <c r="TIR333" s="105"/>
      <c r="TIS333" s="105"/>
      <c r="TIT333" s="105"/>
      <c r="TIU333" s="105"/>
      <c r="TIV333" s="105"/>
      <c r="TIW333" s="105"/>
      <c r="TIX333" s="105"/>
      <c r="TIY333" s="105"/>
      <c r="TIZ333" s="105"/>
      <c r="TJA333" s="105"/>
      <c r="TJB333" s="105"/>
      <c r="TJC333" s="105"/>
      <c r="TJD333" s="105"/>
      <c r="TJE333" s="105"/>
      <c r="TJF333" s="105"/>
      <c r="TJG333" s="105"/>
      <c r="TJH333" s="105"/>
      <c r="TJI333" s="105"/>
      <c r="TJJ333" s="105"/>
      <c r="TJK333" s="105"/>
      <c r="TJL333" s="105"/>
      <c r="TJM333" s="105"/>
      <c r="TJN333" s="105"/>
      <c r="TJO333" s="105"/>
      <c r="TJP333" s="105"/>
      <c r="TJQ333" s="105"/>
      <c r="TJR333" s="105"/>
      <c r="TJS333" s="105"/>
      <c r="TJT333" s="105"/>
      <c r="TJU333" s="105"/>
      <c r="TJV333" s="105"/>
      <c r="TJW333" s="105"/>
      <c r="TJX333" s="105"/>
      <c r="TJY333" s="105"/>
      <c r="TJZ333" s="105"/>
      <c r="TKA333" s="105"/>
      <c r="TKB333" s="105"/>
      <c r="TKC333" s="105"/>
      <c r="TKD333" s="105"/>
      <c r="TKE333" s="105"/>
      <c r="TKF333" s="105"/>
      <c r="TKG333" s="105"/>
      <c r="TKH333" s="105"/>
      <c r="TKI333" s="105"/>
      <c r="TKJ333" s="105"/>
      <c r="TKK333" s="105"/>
      <c r="TKL333" s="105"/>
      <c r="TKM333" s="105"/>
      <c r="TKN333" s="105"/>
      <c r="TKO333" s="105"/>
      <c r="TKP333" s="105"/>
      <c r="TKQ333" s="105"/>
      <c r="TKR333" s="105"/>
      <c r="TKS333" s="105"/>
      <c r="TKT333" s="105"/>
      <c r="TKU333" s="105"/>
      <c r="TKV333" s="105"/>
      <c r="TKW333" s="105"/>
      <c r="TKX333" s="105"/>
      <c r="TKY333" s="105"/>
      <c r="TKZ333" s="105"/>
      <c r="TLA333" s="105"/>
      <c r="TLB333" s="105"/>
      <c r="TLC333" s="105"/>
      <c r="TLD333" s="105"/>
      <c r="TLE333" s="105"/>
      <c r="TLF333" s="105"/>
      <c r="TLG333" s="105"/>
      <c r="TLH333" s="105"/>
      <c r="TLI333" s="105"/>
      <c r="TLJ333" s="105"/>
      <c r="TLK333" s="105"/>
      <c r="TLL333" s="105"/>
      <c r="TLM333" s="105"/>
      <c r="TLN333" s="105"/>
      <c r="TLO333" s="105"/>
      <c r="TLP333" s="105"/>
      <c r="TLQ333" s="105"/>
      <c r="TLR333" s="105"/>
      <c r="TLS333" s="105"/>
      <c r="TLT333" s="105"/>
      <c r="TLU333" s="105"/>
      <c r="TLV333" s="105"/>
      <c r="TLW333" s="105"/>
      <c r="TLX333" s="105"/>
      <c r="TLY333" s="105"/>
      <c r="TLZ333" s="105"/>
      <c r="TMA333" s="105"/>
      <c r="TMB333" s="105"/>
      <c r="TMC333" s="105"/>
      <c r="TMD333" s="105"/>
      <c r="TME333" s="105"/>
      <c r="TMF333" s="105"/>
      <c r="TMG333" s="105"/>
      <c r="TMH333" s="105"/>
      <c r="TMI333" s="105"/>
      <c r="TMJ333" s="105"/>
      <c r="TMK333" s="105"/>
      <c r="TML333" s="105"/>
      <c r="TMM333" s="105"/>
      <c r="TMN333" s="105"/>
      <c r="TMO333" s="105"/>
      <c r="TMP333" s="105"/>
      <c r="TMQ333" s="105"/>
      <c r="TMR333" s="105"/>
      <c r="TMS333" s="105"/>
      <c r="TMT333" s="105"/>
      <c r="TMU333" s="105"/>
      <c r="TMV333" s="105"/>
      <c r="TMW333" s="105"/>
      <c r="TMX333" s="105"/>
      <c r="TMY333" s="105"/>
      <c r="TMZ333" s="105"/>
      <c r="TNA333" s="105"/>
      <c r="TNB333" s="105"/>
      <c r="TNC333" s="105"/>
      <c r="TND333" s="105"/>
      <c r="TNE333" s="105"/>
      <c r="TNF333" s="105"/>
      <c r="TNG333" s="105"/>
      <c r="TNH333" s="105"/>
      <c r="TNI333" s="105"/>
      <c r="TNJ333" s="105"/>
      <c r="TNK333" s="105"/>
      <c r="TNL333" s="105"/>
      <c r="TNM333" s="105"/>
      <c r="TNN333" s="105"/>
      <c r="TNO333" s="105"/>
      <c r="TNP333" s="105"/>
      <c r="TNQ333" s="105"/>
      <c r="TNR333" s="105"/>
      <c r="TNS333" s="105"/>
      <c r="TNT333" s="105"/>
      <c r="TNU333" s="105"/>
      <c r="TNV333" s="105"/>
      <c r="TNW333" s="105"/>
      <c r="TNX333" s="105"/>
      <c r="TNY333" s="105"/>
      <c r="TNZ333" s="105"/>
      <c r="TOA333" s="105"/>
      <c r="TOB333" s="105"/>
      <c r="TOC333" s="105"/>
      <c r="TOD333" s="105"/>
      <c r="TOE333" s="105"/>
      <c r="TOF333" s="105"/>
      <c r="TOG333" s="105"/>
      <c r="TOH333" s="105"/>
      <c r="TOI333" s="105"/>
      <c r="TOJ333" s="105"/>
      <c r="TOK333" s="105"/>
      <c r="TOL333" s="105"/>
      <c r="TOM333" s="105"/>
      <c r="TON333" s="105"/>
      <c r="TOO333" s="105"/>
      <c r="TOP333" s="105"/>
      <c r="TOQ333" s="105"/>
      <c r="TOR333" s="105"/>
      <c r="TOS333" s="105"/>
      <c r="TOT333" s="105"/>
      <c r="TOU333" s="105"/>
      <c r="TOV333" s="105"/>
      <c r="TOW333" s="105"/>
      <c r="TOX333" s="105"/>
      <c r="TOY333" s="105"/>
      <c r="TOZ333" s="105"/>
      <c r="TPA333" s="105"/>
      <c r="TPB333" s="105"/>
      <c r="TPC333" s="105"/>
      <c r="TPD333" s="105"/>
      <c r="TPE333" s="105"/>
      <c r="TPF333" s="105"/>
      <c r="TPG333" s="105"/>
      <c r="TPH333" s="105"/>
      <c r="TPI333" s="105"/>
      <c r="TPJ333" s="105"/>
      <c r="TPK333" s="105"/>
      <c r="TPL333" s="105"/>
      <c r="TPM333" s="105"/>
      <c r="TPN333" s="105"/>
      <c r="TPO333" s="105"/>
      <c r="TPP333" s="105"/>
      <c r="TPQ333" s="105"/>
      <c r="TPR333" s="105"/>
      <c r="TPS333" s="105"/>
      <c r="TPT333" s="105"/>
      <c r="TPU333" s="105"/>
      <c r="TPV333" s="105"/>
      <c r="TPW333" s="105"/>
      <c r="TPX333" s="105"/>
      <c r="TPY333" s="105"/>
      <c r="TPZ333" s="105"/>
      <c r="TQA333" s="105"/>
      <c r="TQB333" s="105"/>
      <c r="TQC333" s="105"/>
      <c r="TQD333" s="105"/>
      <c r="TQE333" s="105"/>
      <c r="TQF333" s="105"/>
      <c r="TQG333" s="105"/>
      <c r="TQH333" s="105"/>
      <c r="TQI333" s="105"/>
      <c r="TQJ333" s="105"/>
      <c r="TQK333" s="105"/>
      <c r="TQL333" s="105"/>
      <c r="TQM333" s="105"/>
      <c r="TQN333" s="105"/>
      <c r="TQO333" s="105"/>
      <c r="TQP333" s="105"/>
      <c r="TQQ333" s="105"/>
      <c r="TQR333" s="105"/>
      <c r="TQS333" s="105"/>
      <c r="TQT333" s="105"/>
      <c r="TQU333" s="105"/>
      <c r="TQV333" s="105"/>
      <c r="TQW333" s="105"/>
      <c r="TQX333" s="105"/>
      <c r="TQY333" s="105"/>
      <c r="TQZ333" s="105"/>
      <c r="TRA333" s="105"/>
      <c r="TRB333" s="105"/>
      <c r="TRC333" s="105"/>
      <c r="TRD333" s="105"/>
      <c r="TRE333" s="105"/>
      <c r="TRF333" s="105"/>
      <c r="TRG333" s="105"/>
      <c r="TRH333" s="105"/>
      <c r="TRI333" s="105"/>
      <c r="TRJ333" s="105"/>
      <c r="TRK333" s="105"/>
      <c r="TRL333" s="105"/>
      <c r="TRM333" s="105"/>
      <c r="TRN333" s="105"/>
      <c r="TRO333" s="105"/>
      <c r="TRP333" s="105"/>
      <c r="TRQ333" s="105"/>
      <c r="TRR333" s="105"/>
      <c r="TRS333" s="105"/>
      <c r="TRT333" s="105"/>
      <c r="TRU333" s="105"/>
      <c r="TRV333" s="105"/>
      <c r="TRW333" s="105"/>
      <c r="TRX333" s="105"/>
      <c r="TRY333" s="105"/>
      <c r="TRZ333" s="105"/>
      <c r="TSA333" s="105"/>
      <c r="TSB333" s="105"/>
      <c r="TSC333" s="105"/>
      <c r="TSD333" s="105"/>
      <c r="TSE333" s="105"/>
      <c r="TSF333" s="105"/>
      <c r="TSG333" s="105"/>
      <c r="TSH333" s="105"/>
      <c r="TSI333" s="105"/>
      <c r="TSJ333" s="105"/>
      <c r="TSK333" s="105"/>
      <c r="TSL333" s="105"/>
      <c r="TSM333" s="105"/>
      <c r="TSN333" s="105"/>
      <c r="TSO333" s="105"/>
      <c r="TSP333" s="105"/>
      <c r="TSQ333" s="105"/>
      <c r="TSR333" s="105"/>
      <c r="TSS333" s="105"/>
      <c r="TST333" s="105"/>
      <c r="TSU333" s="105"/>
      <c r="TSV333" s="105"/>
      <c r="TSW333" s="105"/>
      <c r="TSX333" s="105"/>
      <c r="TSY333" s="105"/>
      <c r="TSZ333" s="105"/>
      <c r="TTA333" s="105"/>
      <c r="TTB333" s="105"/>
      <c r="TTC333" s="105"/>
      <c r="TTD333" s="105"/>
      <c r="TTE333" s="105"/>
      <c r="TTF333" s="105"/>
      <c r="TTG333" s="105"/>
      <c r="TTH333" s="105"/>
      <c r="TTI333" s="105"/>
      <c r="TTJ333" s="105"/>
      <c r="TTK333" s="105"/>
      <c r="TTL333" s="105"/>
      <c r="TTM333" s="105"/>
      <c r="TTN333" s="105"/>
      <c r="TTO333" s="105"/>
      <c r="TTP333" s="105"/>
      <c r="TTQ333" s="105"/>
      <c r="TTR333" s="105"/>
      <c r="TTS333" s="105"/>
      <c r="TTT333" s="105"/>
      <c r="TTU333" s="105"/>
      <c r="TTV333" s="105"/>
      <c r="TTW333" s="105"/>
      <c r="TTX333" s="105"/>
      <c r="TTY333" s="105"/>
      <c r="TTZ333" s="105"/>
      <c r="TUA333" s="105"/>
      <c r="TUB333" s="105"/>
      <c r="TUC333" s="105"/>
      <c r="TUD333" s="105"/>
      <c r="TUE333" s="105"/>
      <c r="TUF333" s="105"/>
      <c r="TUG333" s="105"/>
      <c r="TUH333" s="105"/>
      <c r="TUI333" s="105"/>
      <c r="TUJ333" s="105"/>
      <c r="TUK333" s="105"/>
      <c r="TUL333" s="105"/>
      <c r="TUM333" s="105"/>
      <c r="TUN333" s="105"/>
      <c r="TUO333" s="105"/>
      <c r="TUP333" s="105"/>
      <c r="TUQ333" s="105"/>
      <c r="TUR333" s="105"/>
      <c r="TUS333" s="105"/>
      <c r="TUT333" s="105"/>
      <c r="TUU333" s="105"/>
      <c r="TUV333" s="105"/>
      <c r="TUW333" s="105"/>
      <c r="TUX333" s="105"/>
      <c r="TUY333" s="105"/>
      <c r="TUZ333" s="105"/>
      <c r="TVA333" s="105"/>
      <c r="TVB333" s="105"/>
      <c r="TVC333" s="105"/>
      <c r="TVD333" s="105"/>
      <c r="TVE333" s="105"/>
      <c r="TVF333" s="105"/>
      <c r="TVG333" s="105"/>
      <c r="TVH333" s="105"/>
      <c r="TVI333" s="105"/>
      <c r="TVJ333" s="105"/>
      <c r="TVK333" s="105"/>
      <c r="TVL333" s="105"/>
      <c r="TVM333" s="105"/>
      <c r="TVN333" s="105"/>
      <c r="TVO333" s="105"/>
      <c r="TVP333" s="105"/>
      <c r="TVQ333" s="105"/>
      <c r="TVR333" s="105"/>
      <c r="TVS333" s="105"/>
      <c r="TVT333" s="105"/>
      <c r="TVU333" s="105"/>
      <c r="TVV333" s="105"/>
      <c r="TVW333" s="105"/>
      <c r="TVX333" s="105"/>
      <c r="TVY333" s="105"/>
      <c r="TVZ333" s="105"/>
      <c r="TWA333" s="105"/>
      <c r="TWB333" s="105"/>
      <c r="TWC333" s="105"/>
      <c r="TWD333" s="105"/>
      <c r="TWE333" s="105"/>
      <c r="TWF333" s="105"/>
      <c r="TWG333" s="105"/>
      <c r="TWH333" s="105"/>
      <c r="TWI333" s="105"/>
      <c r="TWJ333" s="105"/>
      <c r="TWK333" s="105"/>
      <c r="TWL333" s="105"/>
      <c r="TWM333" s="105"/>
      <c r="TWN333" s="105"/>
      <c r="TWO333" s="105"/>
      <c r="TWP333" s="105"/>
      <c r="TWQ333" s="105"/>
      <c r="TWR333" s="105"/>
      <c r="TWS333" s="105"/>
      <c r="TWT333" s="105"/>
      <c r="TWU333" s="105"/>
      <c r="TWV333" s="105"/>
      <c r="TWW333" s="105"/>
      <c r="TWX333" s="105"/>
      <c r="TWY333" s="105"/>
      <c r="TWZ333" s="105"/>
      <c r="TXA333" s="105"/>
      <c r="TXB333" s="105"/>
      <c r="TXC333" s="105"/>
      <c r="TXD333" s="105"/>
      <c r="TXE333" s="105"/>
      <c r="TXF333" s="105"/>
      <c r="TXG333" s="105"/>
      <c r="TXH333" s="105"/>
      <c r="TXI333" s="105"/>
      <c r="TXJ333" s="105"/>
      <c r="TXK333" s="105"/>
      <c r="TXL333" s="105"/>
      <c r="TXM333" s="105"/>
      <c r="TXN333" s="105"/>
      <c r="TXO333" s="105"/>
      <c r="TXP333" s="105"/>
      <c r="TXQ333" s="105"/>
      <c r="TXR333" s="105"/>
      <c r="TXS333" s="105"/>
      <c r="TXT333" s="105"/>
      <c r="TXU333" s="105"/>
      <c r="TXV333" s="105"/>
      <c r="TXW333" s="105"/>
      <c r="TXX333" s="105"/>
      <c r="TXY333" s="105"/>
      <c r="TXZ333" s="105"/>
      <c r="TYA333" s="105"/>
      <c r="TYB333" s="105"/>
      <c r="TYC333" s="105"/>
      <c r="TYD333" s="105"/>
      <c r="TYE333" s="105"/>
      <c r="TYF333" s="105"/>
      <c r="TYG333" s="105"/>
      <c r="TYH333" s="105"/>
      <c r="TYI333" s="105"/>
      <c r="TYJ333" s="105"/>
      <c r="TYK333" s="105"/>
      <c r="TYL333" s="105"/>
      <c r="TYM333" s="105"/>
      <c r="TYN333" s="105"/>
      <c r="TYO333" s="105"/>
      <c r="TYP333" s="105"/>
      <c r="TYQ333" s="105"/>
      <c r="TYR333" s="105"/>
      <c r="TYS333" s="105"/>
      <c r="TYT333" s="105"/>
      <c r="TYU333" s="105"/>
      <c r="TYV333" s="105"/>
      <c r="TYW333" s="105"/>
      <c r="TYX333" s="105"/>
      <c r="TYY333" s="105"/>
      <c r="TYZ333" s="105"/>
      <c r="TZA333" s="105"/>
      <c r="TZB333" s="105"/>
      <c r="TZC333" s="105"/>
      <c r="TZD333" s="105"/>
      <c r="TZE333" s="105"/>
      <c r="TZF333" s="105"/>
      <c r="TZG333" s="105"/>
      <c r="TZH333" s="105"/>
      <c r="TZI333" s="105"/>
      <c r="TZJ333" s="105"/>
      <c r="TZK333" s="105"/>
      <c r="TZL333" s="105"/>
      <c r="TZM333" s="105"/>
      <c r="TZN333" s="105"/>
      <c r="TZO333" s="105"/>
      <c r="TZP333" s="105"/>
      <c r="TZQ333" s="105"/>
      <c r="TZR333" s="105"/>
      <c r="TZS333" s="105"/>
      <c r="TZT333" s="105"/>
      <c r="TZU333" s="105"/>
      <c r="TZV333" s="105"/>
      <c r="TZW333" s="105"/>
      <c r="TZX333" s="105"/>
      <c r="TZY333" s="105"/>
      <c r="TZZ333" s="105"/>
      <c r="UAA333" s="105"/>
      <c r="UAB333" s="105"/>
      <c r="UAC333" s="105"/>
      <c r="UAD333" s="105"/>
      <c r="UAE333" s="105"/>
      <c r="UAF333" s="105"/>
      <c r="UAG333" s="105"/>
      <c r="UAH333" s="105"/>
      <c r="UAI333" s="105"/>
      <c r="UAJ333" s="105"/>
      <c r="UAK333" s="105"/>
      <c r="UAL333" s="105"/>
      <c r="UAM333" s="105"/>
      <c r="UAN333" s="105"/>
      <c r="UAO333" s="105"/>
      <c r="UAP333" s="105"/>
      <c r="UAQ333" s="105"/>
      <c r="UAR333" s="105"/>
      <c r="UAS333" s="105"/>
      <c r="UAT333" s="105"/>
      <c r="UAU333" s="105"/>
      <c r="UAV333" s="105"/>
      <c r="UAW333" s="105"/>
      <c r="UAX333" s="105"/>
      <c r="UAY333" s="105"/>
      <c r="UAZ333" s="105"/>
      <c r="UBA333" s="105"/>
      <c r="UBB333" s="105"/>
      <c r="UBC333" s="105"/>
      <c r="UBD333" s="105"/>
      <c r="UBE333" s="105"/>
      <c r="UBF333" s="105"/>
      <c r="UBG333" s="105"/>
      <c r="UBH333" s="105"/>
      <c r="UBI333" s="105"/>
      <c r="UBJ333" s="105"/>
      <c r="UBK333" s="105"/>
      <c r="UBL333" s="105"/>
      <c r="UBM333" s="105"/>
      <c r="UBN333" s="105"/>
      <c r="UBO333" s="105"/>
      <c r="UBP333" s="105"/>
      <c r="UBQ333" s="105"/>
      <c r="UBR333" s="105"/>
      <c r="UBS333" s="105"/>
      <c r="UBT333" s="105"/>
      <c r="UBU333" s="105"/>
      <c r="UBV333" s="105"/>
      <c r="UBW333" s="105"/>
      <c r="UBX333" s="105"/>
      <c r="UBY333" s="105"/>
      <c r="UBZ333" s="105"/>
      <c r="UCA333" s="105"/>
      <c r="UCB333" s="105"/>
      <c r="UCC333" s="105"/>
      <c r="UCD333" s="105"/>
      <c r="UCE333" s="105"/>
      <c r="UCF333" s="105"/>
      <c r="UCG333" s="105"/>
      <c r="UCH333" s="105"/>
      <c r="UCI333" s="105"/>
      <c r="UCJ333" s="105"/>
      <c r="UCK333" s="105"/>
      <c r="UCL333" s="105"/>
      <c r="UCM333" s="105"/>
      <c r="UCN333" s="105"/>
      <c r="UCO333" s="105"/>
      <c r="UCP333" s="105"/>
      <c r="UCQ333" s="105"/>
      <c r="UCR333" s="105"/>
      <c r="UCS333" s="105"/>
      <c r="UCT333" s="105"/>
      <c r="UCU333" s="105"/>
      <c r="UCV333" s="105"/>
      <c r="UCW333" s="105"/>
      <c r="UCX333" s="105"/>
      <c r="UCY333" s="105"/>
      <c r="UCZ333" s="105"/>
      <c r="UDA333" s="105"/>
      <c r="UDB333" s="105"/>
      <c r="UDC333" s="105"/>
      <c r="UDD333" s="105"/>
      <c r="UDE333" s="105"/>
      <c r="UDF333" s="105"/>
      <c r="UDG333" s="105"/>
      <c r="UDH333" s="105"/>
      <c r="UDI333" s="105"/>
      <c r="UDJ333" s="105"/>
      <c r="UDK333" s="105"/>
      <c r="UDL333" s="105"/>
      <c r="UDM333" s="105"/>
      <c r="UDN333" s="105"/>
      <c r="UDO333" s="105"/>
      <c r="UDP333" s="105"/>
      <c r="UDQ333" s="105"/>
      <c r="UDR333" s="105"/>
      <c r="UDS333" s="105"/>
      <c r="UDT333" s="105"/>
      <c r="UDU333" s="105"/>
      <c r="UDV333" s="105"/>
      <c r="UDW333" s="105"/>
      <c r="UDX333" s="105"/>
      <c r="UDY333" s="105"/>
      <c r="UDZ333" s="105"/>
      <c r="UEA333" s="105"/>
      <c r="UEB333" s="105"/>
      <c r="UEC333" s="105"/>
      <c r="UED333" s="105"/>
      <c r="UEE333" s="105"/>
      <c r="UEF333" s="105"/>
      <c r="UEG333" s="105"/>
      <c r="UEH333" s="105"/>
      <c r="UEI333" s="105"/>
      <c r="UEJ333" s="105"/>
      <c r="UEK333" s="105"/>
      <c r="UEL333" s="105"/>
      <c r="UEM333" s="105"/>
      <c r="UEN333" s="105"/>
      <c r="UEO333" s="105"/>
      <c r="UEP333" s="105"/>
      <c r="UEQ333" s="105"/>
      <c r="UER333" s="105"/>
      <c r="UES333" s="105"/>
      <c r="UET333" s="105"/>
      <c r="UEU333" s="105"/>
      <c r="UEV333" s="105"/>
      <c r="UEW333" s="105"/>
      <c r="UEX333" s="105"/>
      <c r="UEY333" s="105"/>
      <c r="UEZ333" s="105"/>
      <c r="UFA333" s="105"/>
      <c r="UFB333" s="105"/>
      <c r="UFC333" s="105"/>
      <c r="UFD333" s="105"/>
      <c r="UFE333" s="105"/>
      <c r="UFF333" s="105"/>
      <c r="UFG333" s="105"/>
      <c r="UFH333" s="105"/>
      <c r="UFI333" s="105"/>
      <c r="UFJ333" s="105"/>
      <c r="UFK333" s="105"/>
      <c r="UFL333" s="105"/>
      <c r="UFM333" s="105"/>
      <c r="UFN333" s="105"/>
      <c r="UFO333" s="105"/>
      <c r="UFP333" s="105"/>
      <c r="UFQ333" s="105"/>
      <c r="UFR333" s="105"/>
      <c r="UFS333" s="105"/>
      <c r="UFT333" s="105"/>
      <c r="UFU333" s="105"/>
      <c r="UFV333" s="105"/>
      <c r="UFW333" s="105"/>
      <c r="UFX333" s="105"/>
      <c r="UFY333" s="105"/>
      <c r="UFZ333" s="105"/>
      <c r="UGA333" s="105"/>
      <c r="UGB333" s="105"/>
      <c r="UGC333" s="105"/>
      <c r="UGD333" s="105"/>
      <c r="UGE333" s="105"/>
      <c r="UGF333" s="105"/>
      <c r="UGG333" s="105"/>
      <c r="UGH333" s="105"/>
      <c r="UGI333" s="105"/>
      <c r="UGJ333" s="105"/>
      <c r="UGK333" s="105"/>
      <c r="UGL333" s="105"/>
      <c r="UGM333" s="105"/>
      <c r="UGN333" s="105"/>
      <c r="UGO333" s="105"/>
      <c r="UGP333" s="105"/>
      <c r="UGQ333" s="105"/>
      <c r="UGR333" s="105"/>
      <c r="UGS333" s="105"/>
      <c r="UGT333" s="105"/>
      <c r="UGU333" s="105"/>
      <c r="UGV333" s="105"/>
      <c r="UGW333" s="105"/>
      <c r="UGX333" s="105"/>
      <c r="UGY333" s="105"/>
      <c r="UGZ333" s="105"/>
      <c r="UHA333" s="105"/>
      <c r="UHB333" s="105"/>
      <c r="UHC333" s="105"/>
      <c r="UHD333" s="105"/>
      <c r="UHE333" s="105"/>
      <c r="UHF333" s="105"/>
      <c r="UHG333" s="105"/>
      <c r="UHH333" s="105"/>
      <c r="UHI333" s="105"/>
      <c r="UHJ333" s="105"/>
      <c r="UHK333" s="105"/>
      <c r="UHL333" s="105"/>
      <c r="UHM333" s="105"/>
      <c r="UHN333" s="105"/>
      <c r="UHO333" s="105"/>
      <c r="UHP333" s="105"/>
      <c r="UHQ333" s="105"/>
      <c r="UHR333" s="105"/>
      <c r="UHS333" s="105"/>
      <c r="UHT333" s="105"/>
      <c r="UHU333" s="105"/>
      <c r="UHV333" s="105"/>
      <c r="UHW333" s="105"/>
      <c r="UHX333" s="105"/>
      <c r="UHY333" s="105"/>
      <c r="UHZ333" s="105"/>
      <c r="UIA333" s="105"/>
      <c r="UIB333" s="105"/>
      <c r="UIC333" s="105"/>
      <c r="UID333" s="105"/>
      <c r="UIE333" s="105"/>
      <c r="UIF333" s="105"/>
      <c r="UIG333" s="105"/>
      <c r="UIH333" s="105"/>
      <c r="UII333" s="105"/>
      <c r="UIJ333" s="105"/>
      <c r="UIK333" s="105"/>
      <c r="UIL333" s="105"/>
      <c r="UIM333" s="105"/>
      <c r="UIN333" s="105"/>
      <c r="UIO333" s="105"/>
      <c r="UIP333" s="105"/>
      <c r="UIQ333" s="105"/>
      <c r="UIR333" s="105"/>
      <c r="UIS333" s="105"/>
      <c r="UIT333" s="105"/>
      <c r="UIU333" s="105"/>
      <c r="UIV333" s="105"/>
      <c r="UIW333" s="105"/>
      <c r="UIX333" s="105"/>
      <c r="UIY333" s="105"/>
      <c r="UIZ333" s="105"/>
      <c r="UJA333" s="105"/>
      <c r="UJB333" s="105"/>
      <c r="UJC333" s="105"/>
      <c r="UJD333" s="105"/>
      <c r="UJE333" s="105"/>
      <c r="UJF333" s="105"/>
      <c r="UJG333" s="105"/>
      <c r="UJH333" s="105"/>
      <c r="UJI333" s="105"/>
      <c r="UJJ333" s="105"/>
      <c r="UJK333" s="105"/>
      <c r="UJL333" s="105"/>
      <c r="UJM333" s="105"/>
      <c r="UJN333" s="105"/>
      <c r="UJO333" s="105"/>
      <c r="UJP333" s="105"/>
      <c r="UJQ333" s="105"/>
      <c r="UJR333" s="105"/>
      <c r="UJS333" s="105"/>
      <c r="UJT333" s="105"/>
      <c r="UJU333" s="105"/>
      <c r="UJV333" s="105"/>
      <c r="UJW333" s="105"/>
      <c r="UJX333" s="105"/>
      <c r="UJY333" s="105"/>
      <c r="UJZ333" s="105"/>
      <c r="UKA333" s="105"/>
      <c r="UKB333" s="105"/>
      <c r="UKC333" s="105"/>
      <c r="UKD333" s="105"/>
      <c r="UKE333" s="105"/>
      <c r="UKF333" s="105"/>
      <c r="UKG333" s="105"/>
      <c r="UKH333" s="105"/>
      <c r="UKI333" s="105"/>
      <c r="UKJ333" s="105"/>
      <c r="UKK333" s="105"/>
      <c r="UKL333" s="105"/>
      <c r="UKM333" s="105"/>
      <c r="UKN333" s="105"/>
      <c r="UKO333" s="105"/>
      <c r="UKP333" s="105"/>
      <c r="UKQ333" s="105"/>
      <c r="UKR333" s="105"/>
      <c r="UKS333" s="105"/>
      <c r="UKT333" s="105"/>
      <c r="UKU333" s="105"/>
      <c r="UKV333" s="105"/>
      <c r="UKW333" s="105"/>
      <c r="UKX333" s="105"/>
      <c r="UKY333" s="105"/>
      <c r="UKZ333" s="105"/>
      <c r="ULA333" s="105"/>
      <c r="ULB333" s="105"/>
      <c r="ULC333" s="105"/>
      <c r="ULD333" s="105"/>
      <c r="ULE333" s="105"/>
      <c r="ULF333" s="105"/>
      <c r="ULG333" s="105"/>
      <c r="ULH333" s="105"/>
      <c r="ULI333" s="105"/>
      <c r="ULJ333" s="105"/>
      <c r="ULK333" s="105"/>
      <c r="ULL333" s="105"/>
      <c r="ULM333" s="105"/>
      <c r="ULN333" s="105"/>
      <c r="ULO333" s="105"/>
      <c r="ULP333" s="105"/>
      <c r="ULQ333" s="105"/>
      <c r="ULR333" s="105"/>
      <c r="ULS333" s="105"/>
      <c r="ULT333" s="105"/>
      <c r="ULU333" s="105"/>
      <c r="ULV333" s="105"/>
      <c r="ULW333" s="105"/>
      <c r="ULX333" s="105"/>
      <c r="ULY333" s="105"/>
      <c r="ULZ333" s="105"/>
      <c r="UMA333" s="105"/>
      <c r="UMB333" s="105"/>
      <c r="UMC333" s="105"/>
      <c r="UMD333" s="105"/>
      <c r="UME333" s="105"/>
      <c r="UMF333" s="105"/>
      <c r="UMG333" s="105"/>
      <c r="UMH333" s="105"/>
      <c r="UMI333" s="105"/>
      <c r="UMJ333" s="105"/>
      <c r="UMK333" s="105"/>
      <c r="UML333" s="105"/>
      <c r="UMM333" s="105"/>
      <c r="UMN333" s="105"/>
      <c r="UMO333" s="105"/>
      <c r="UMP333" s="105"/>
      <c r="UMQ333" s="105"/>
      <c r="UMR333" s="105"/>
      <c r="UMS333" s="105"/>
      <c r="UMT333" s="105"/>
      <c r="UMU333" s="105"/>
      <c r="UMV333" s="105"/>
      <c r="UMW333" s="105"/>
      <c r="UMX333" s="105"/>
      <c r="UMY333" s="105"/>
      <c r="UMZ333" s="105"/>
      <c r="UNA333" s="105"/>
      <c r="UNB333" s="105"/>
      <c r="UNC333" s="105"/>
      <c r="UND333" s="105"/>
      <c r="UNE333" s="105"/>
      <c r="UNF333" s="105"/>
      <c r="UNG333" s="105"/>
      <c r="UNH333" s="105"/>
      <c r="UNI333" s="105"/>
      <c r="UNJ333" s="105"/>
      <c r="UNK333" s="105"/>
      <c r="UNL333" s="105"/>
      <c r="UNM333" s="105"/>
      <c r="UNN333" s="105"/>
      <c r="UNO333" s="105"/>
      <c r="UNP333" s="105"/>
      <c r="UNQ333" s="105"/>
      <c r="UNR333" s="105"/>
      <c r="UNS333" s="105"/>
      <c r="UNT333" s="105"/>
      <c r="UNU333" s="105"/>
      <c r="UNV333" s="105"/>
      <c r="UNW333" s="105"/>
      <c r="UNX333" s="105"/>
      <c r="UNY333" s="105"/>
      <c r="UNZ333" s="105"/>
      <c r="UOA333" s="105"/>
      <c r="UOB333" s="105"/>
      <c r="UOC333" s="105"/>
      <c r="UOD333" s="105"/>
      <c r="UOE333" s="105"/>
      <c r="UOF333" s="105"/>
      <c r="UOG333" s="105"/>
      <c r="UOH333" s="105"/>
      <c r="UOI333" s="105"/>
      <c r="UOJ333" s="105"/>
      <c r="UOK333" s="105"/>
      <c r="UOL333" s="105"/>
      <c r="UOM333" s="105"/>
      <c r="UON333" s="105"/>
      <c r="UOO333" s="105"/>
      <c r="UOP333" s="105"/>
      <c r="UOQ333" s="105"/>
      <c r="UOR333" s="105"/>
      <c r="UOS333" s="105"/>
      <c r="UOT333" s="105"/>
      <c r="UOU333" s="105"/>
      <c r="UOV333" s="105"/>
      <c r="UOW333" s="105"/>
      <c r="UOX333" s="105"/>
      <c r="UOY333" s="105"/>
      <c r="UOZ333" s="105"/>
      <c r="UPA333" s="105"/>
      <c r="UPB333" s="105"/>
      <c r="UPC333" s="105"/>
      <c r="UPD333" s="105"/>
      <c r="UPE333" s="105"/>
      <c r="UPF333" s="105"/>
      <c r="UPG333" s="105"/>
      <c r="UPH333" s="105"/>
      <c r="UPI333" s="105"/>
      <c r="UPJ333" s="105"/>
      <c r="UPK333" s="105"/>
      <c r="UPL333" s="105"/>
      <c r="UPM333" s="105"/>
      <c r="UPN333" s="105"/>
      <c r="UPO333" s="105"/>
      <c r="UPP333" s="105"/>
      <c r="UPQ333" s="105"/>
      <c r="UPR333" s="105"/>
      <c r="UPS333" s="105"/>
      <c r="UPT333" s="105"/>
      <c r="UPU333" s="105"/>
      <c r="UPV333" s="105"/>
      <c r="UPW333" s="105"/>
      <c r="UPX333" s="105"/>
      <c r="UPY333" s="105"/>
      <c r="UPZ333" s="105"/>
      <c r="UQA333" s="105"/>
      <c r="UQB333" s="105"/>
      <c r="UQC333" s="105"/>
      <c r="UQD333" s="105"/>
      <c r="UQE333" s="105"/>
      <c r="UQF333" s="105"/>
      <c r="UQG333" s="105"/>
      <c r="UQH333" s="105"/>
      <c r="UQI333" s="105"/>
      <c r="UQJ333" s="105"/>
      <c r="UQK333" s="105"/>
      <c r="UQL333" s="105"/>
      <c r="UQM333" s="105"/>
      <c r="UQN333" s="105"/>
      <c r="UQO333" s="105"/>
      <c r="UQP333" s="105"/>
      <c r="UQQ333" s="105"/>
      <c r="UQR333" s="105"/>
      <c r="UQS333" s="105"/>
      <c r="UQT333" s="105"/>
      <c r="UQU333" s="105"/>
      <c r="UQV333" s="105"/>
      <c r="UQW333" s="105"/>
      <c r="UQX333" s="105"/>
      <c r="UQY333" s="105"/>
      <c r="UQZ333" s="105"/>
      <c r="URA333" s="105"/>
      <c r="URB333" s="105"/>
      <c r="URC333" s="105"/>
      <c r="URD333" s="105"/>
      <c r="URE333" s="105"/>
      <c r="URF333" s="105"/>
      <c r="URG333" s="105"/>
      <c r="URH333" s="105"/>
      <c r="URI333" s="105"/>
      <c r="URJ333" s="105"/>
      <c r="URK333" s="105"/>
      <c r="URL333" s="105"/>
      <c r="URM333" s="105"/>
      <c r="URN333" s="105"/>
      <c r="URO333" s="105"/>
      <c r="URP333" s="105"/>
      <c r="URQ333" s="105"/>
      <c r="URR333" s="105"/>
      <c r="URS333" s="105"/>
      <c r="URT333" s="105"/>
      <c r="URU333" s="105"/>
      <c r="URV333" s="105"/>
      <c r="URW333" s="105"/>
      <c r="URX333" s="105"/>
      <c r="URY333" s="105"/>
      <c r="URZ333" s="105"/>
      <c r="USA333" s="105"/>
      <c r="USB333" s="105"/>
      <c r="USC333" s="105"/>
      <c r="USD333" s="105"/>
      <c r="USE333" s="105"/>
      <c r="USF333" s="105"/>
      <c r="USG333" s="105"/>
      <c r="USH333" s="105"/>
      <c r="USI333" s="105"/>
      <c r="USJ333" s="105"/>
      <c r="USK333" s="105"/>
      <c r="USL333" s="105"/>
      <c r="USM333" s="105"/>
      <c r="USN333" s="105"/>
      <c r="USO333" s="105"/>
      <c r="USP333" s="105"/>
      <c r="USQ333" s="105"/>
      <c r="USR333" s="105"/>
      <c r="USS333" s="105"/>
      <c r="UST333" s="105"/>
      <c r="USU333" s="105"/>
      <c r="USV333" s="105"/>
      <c r="USW333" s="105"/>
      <c r="USX333" s="105"/>
      <c r="USY333" s="105"/>
      <c r="USZ333" s="105"/>
      <c r="UTA333" s="105"/>
      <c r="UTB333" s="105"/>
      <c r="UTC333" s="105"/>
      <c r="UTD333" s="105"/>
      <c r="UTE333" s="105"/>
      <c r="UTF333" s="105"/>
      <c r="UTG333" s="105"/>
      <c r="UTH333" s="105"/>
      <c r="UTI333" s="105"/>
      <c r="UTJ333" s="105"/>
      <c r="UTK333" s="105"/>
      <c r="UTL333" s="105"/>
      <c r="UTM333" s="105"/>
      <c r="UTN333" s="105"/>
      <c r="UTO333" s="105"/>
      <c r="UTP333" s="105"/>
      <c r="UTQ333" s="105"/>
      <c r="UTR333" s="105"/>
      <c r="UTS333" s="105"/>
      <c r="UTT333" s="105"/>
      <c r="UTU333" s="105"/>
      <c r="UTV333" s="105"/>
      <c r="UTW333" s="105"/>
      <c r="UTX333" s="105"/>
      <c r="UTY333" s="105"/>
      <c r="UTZ333" s="105"/>
      <c r="UUA333" s="105"/>
      <c r="UUB333" s="105"/>
      <c r="UUC333" s="105"/>
      <c r="UUD333" s="105"/>
      <c r="UUE333" s="105"/>
      <c r="UUF333" s="105"/>
      <c r="UUG333" s="105"/>
      <c r="UUH333" s="105"/>
      <c r="UUI333" s="105"/>
      <c r="UUJ333" s="105"/>
      <c r="UUK333" s="105"/>
      <c r="UUL333" s="105"/>
      <c r="UUM333" s="105"/>
      <c r="UUN333" s="105"/>
      <c r="UUO333" s="105"/>
      <c r="UUP333" s="105"/>
      <c r="UUQ333" s="105"/>
      <c r="UUR333" s="105"/>
      <c r="UUS333" s="105"/>
      <c r="UUT333" s="105"/>
      <c r="UUU333" s="105"/>
      <c r="UUV333" s="105"/>
      <c r="UUW333" s="105"/>
      <c r="UUX333" s="105"/>
      <c r="UUY333" s="105"/>
      <c r="UUZ333" s="105"/>
      <c r="UVA333" s="105"/>
      <c r="UVB333" s="105"/>
      <c r="UVC333" s="105"/>
      <c r="UVD333" s="105"/>
      <c r="UVE333" s="105"/>
      <c r="UVF333" s="105"/>
      <c r="UVG333" s="105"/>
      <c r="UVH333" s="105"/>
      <c r="UVI333" s="105"/>
      <c r="UVJ333" s="105"/>
      <c r="UVK333" s="105"/>
      <c r="UVL333" s="105"/>
      <c r="UVM333" s="105"/>
      <c r="UVN333" s="105"/>
      <c r="UVO333" s="105"/>
      <c r="UVP333" s="105"/>
      <c r="UVQ333" s="105"/>
      <c r="UVR333" s="105"/>
      <c r="UVS333" s="105"/>
      <c r="UVT333" s="105"/>
      <c r="UVU333" s="105"/>
      <c r="UVV333" s="105"/>
      <c r="UVW333" s="105"/>
      <c r="UVX333" s="105"/>
      <c r="UVY333" s="105"/>
      <c r="UVZ333" s="105"/>
      <c r="UWA333" s="105"/>
      <c r="UWB333" s="105"/>
      <c r="UWC333" s="105"/>
      <c r="UWD333" s="105"/>
      <c r="UWE333" s="105"/>
      <c r="UWF333" s="105"/>
      <c r="UWG333" s="105"/>
      <c r="UWH333" s="105"/>
      <c r="UWI333" s="105"/>
      <c r="UWJ333" s="105"/>
      <c r="UWK333" s="105"/>
      <c r="UWL333" s="105"/>
      <c r="UWM333" s="105"/>
      <c r="UWN333" s="105"/>
      <c r="UWO333" s="105"/>
      <c r="UWP333" s="105"/>
      <c r="UWQ333" s="105"/>
      <c r="UWR333" s="105"/>
      <c r="UWS333" s="105"/>
      <c r="UWT333" s="105"/>
      <c r="UWU333" s="105"/>
      <c r="UWV333" s="105"/>
      <c r="UWW333" s="105"/>
      <c r="UWX333" s="105"/>
      <c r="UWY333" s="105"/>
      <c r="UWZ333" s="105"/>
      <c r="UXA333" s="105"/>
      <c r="UXB333" s="105"/>
      <c r="UXC333" s="105"/>
      <c r="UXD333" s="105"/>
      <c r="UXE333" s="105"/>
      <c r="UXF333" s="105"/>
      <c r="UXG333" s="105"/>
      <c r="UXH333" s="105"/>
      <c r="UXI333" s="105"/>
      <c r="UXJ333" s="105"/>
      <c r="UXK333" s="105"/>
      <c r="UXL333" s="105"/>
      <c r="UXM333" s="105"/>
      <c r="UXN333" s="105"/>
      <c r="UXO333" s="105"/>
      <c r="UXP333" s="105"/>
      <c r="UXQ333" s="105"/>
      <c r="UXR333" s="105"/>
      <c r="UXS333" s="105"/>
      <c r="UXT333" s="105"/>
      <c r="UXU333" s="105"/>
      <c r="UXV333" s="105"/>
      <c r="UXW333" s="105"/>
      <c r="UXX333" s="105"/>
      <c r="UXY333" s="105"/>
      <c r="UXZ333" s="105"/>
      <c r="UYA333" s="105"/>
      <c r="UYB333" s="105"/>
      <c r="UYC333" s="105"/>
      <c r="UYD333" s="105"/>
      <c r="UYE333" s="105"/>
      <c r="UYF333" s="105"/>
      <c r="UYG333" s="105"/>
      <c r="UYH333" s="105"/>
      <c r="UYI333" s="105"/>
      <c r="UYJ333" s="105"/>
      <c r="UYK333" s="105"/>
      <c r="UYL333" s="105"/>
      <c r="UYM333" s="105"/>
      <c r="UYN333" s="105"/>
      <c r="UYO333" s="105"/>
      <c r="UYP333" s="105"/>
      <c r="UYQ333" s="105"/>
      <c r="UYR333" s="105"/>
      <c r="UYS333" s="105"/>
      <c r="UYT333" s="105"/>
      <c r="UYU333" s="105"/>
      <c r="UYV333" s="105"/>
      <c r="UYW333" s="105"/>
      <c r="UYX333" s="105"/>
      <c r="UYY333" s="105"/>
      <c r="UYZ333" s="105"/>
      <c r="UZA333" s="105"/>
      <c r="UZB333" s="105"/>
      <c r="UZC333" s="105"/>
      <c r="UZD333" s="105"/>
      <c r="UZE333" s="105"/>
      <c r="UZF333" s="105"/>
      <c r="UZG333" s="105"/>
      <c r="UZH333" s="105"/>
      <c r="UZI333" s="105"/>
      <c r="UZJ333" s="105"/>
      <c r="UZK333" s="105"/>
      <c r="UZL333" s="105"/>
      <c r="UZM333" s="105"/>
      <c r="UZN333" s="105"/>
      <c r="UZO333" s="105"/>
      <c r="UZP333" s="105"/>
      <c r="UZQ333" s="105"/>
      <c r="UZR333" s="105"/>
      <c r="UZS333" s="105"/>
      <c r="UZT333" s="105"/>
      <c r="UZU333" s="105"/>
      <c r="UZV333" s="105"/>
      <c r="UZW333" s="105"/>
      <c r="UZX333" s="105"/>
      <c r="UZY333" s="105"/>
      <c r="UZZ333" s="105"/>
      <c r="VAA333" s="105"/>
      <c r="VAB333" s="105"/>
      <c r="VAC333" s="105"/>
      <c r="VAD333" s="105"/>
      <c r="VAE333" s="105"/>
      <c r="VAF333" s="105"/>
      <c r="VAG333" s="105"/>
      <c r="VAH333" s="105"/>
      <c r="VAI333" s="105"/>
      <c r="VAJ333" s="105"/>
      <c r="VAK333" s="105"/>
      <c r="VAL333" s="105"/>
      <c r="VAM333" s="105"/>
      <c r="VAN333" s="105"/>
      <c r="VAO333" s="105"/>
      <c r="VAP333" s="105"/>
      <c r="VAQ333" s="105"/>
      <c r="VAR333" s="105"/>
      <c r="VAS333" s="105"/>
      <c r="VAT333" s="105"/>
      <c r="VAU333" s="105"/>
      <c r="VAV333" s="105"/>
      <c r="VAW333" s="105"/>
      <c r="VAX333" s="105"/>
      <c r="VAY333" s="105"/>
      <c r="VAZ333" s="105"/>
      <c r="VBA333" s="105"/>
      <c r="VBB333" s="105"/>
      <c r="VBC333" s="105"/>
      <c r="VBD333" s="105"/>
      <c r="VBE333" s="105"/>
      <c r="VBF333" s="105"/>
      <c r="VBG333" s="105"/>
      <c r="VBH333" s="105"/>
      <c r="VBI333" s="105"/>
      <c r="VBJ333" s="105"/>
      <c r="VBK333" s="105"/>
      <c r="VBL333" s="105"/>
      <c r="VBM333" s="105"/>
      <c r="VBN333" s="105"/>
      <c r="VBO333" s="105"/>
      <c r="VBP333" s="105"/>
      <c r="VBQ333" s="105"/>
      <c r="VBR333" s="105"/>
      <c r="VBS333" s="105"/>
      <c r="VBT333" s="105"/>
      <c r="VBU333" s="105"/>
      <c r="VBV333" s="105"/>
      <c r="VBW333" s="105"/>
      <c r="VBX333" s="105"/>
      <c r="VBY333" s="105"/>
      <c r="VBZ333" s="105"/>
      <c r="VCA333" s="105"/>
      <c r="VCB333" s="105"/>
      <c r="VCC333" s="105"/>
      <c r="VCD333" s="105"/>
      <c r="VCE333" s="105"/>
      <c r="VCF333" s="105"/>
      <c r="VCG333" s="105"/>
      <c r="VCH333" s="105"/>
      <c r="VCI333" s="105"/>
      <c r="VCJ333" s="105"/>
      <c r="VCK333" s="105"/>
      <c r="VCL333" s="105"/>
      <c r="VCM333" s="105"/>
      <c r="VCN333" s="105"/>
      <c r="VCO333" s="105"/>
      <c r="VCP333" s="105"/>
      <c r="VCQ333" s="105"/>
      <c r="VCR333" s="105"/>
      <c r="VCS333" s="105"/>
      <c r="VCT333" s="105"/>
      <c r="VCU333" s="105"/>
      <c r="VCV333" s="105"/>
      <c r="VCW333" s="105"/>
      <c r="VCX333" s="105"/>
      <c r="VCY333" s="105"/>
      <c r="VCZ333" s="105"/>
      <c r="VDA333" s="105"/>
      <c r="VDB333" s="105"/>
      <c r="VDC333" s="105"/>
      <c r="VDD333" s="105"/>
      <c r="VDE333" s="105"/>
      <c r="VDF333" s="105"/>
      <c r="VDG333" s="105"/>
      <c r="VDH333" s="105"/>
      <c r="VDI333" s="105"/>
      <c r="VDJ333" s="105"/>
      <c r="VDK333" s="105"/>
      <c r="VDL333" s="105"/>
      <c r="VDM333" s="105"/>
      <c r="VDN333" s="105"/>
      <c r="VDO333" s="105"/>
      <c r="VDP333" s="105"/>
      <c r="VDQ333" s="105"/>
      <c r="VDR333" s="105"/>
      <c r="VDS333" s="105"/>
      <c r="VDT333" s="105"/>
      <c r="VDU333" s="105"/>
      <c r="VDV333" s="105"/>
      <c r="VDW333" s="105"/>
      <c r="VDX333" s="105"/>
      <c r="VDY333" s="105"/>
      <c r="VDZ333" s="105"/>
      <c r="VEA333" s="105"/>
      <c r="VEB333" s="105"/>
      <c r="VEC333" s="105"/>
      <c r="VED333" s="105"/>
      <c r="VEE333" s="105"/>
      <c r="VEF333" s="105"/>
      <c r="VEG333" s="105"/>
      <c r="VEH333" s="105"/>
      <c r="VEI333" s="105"/>
      <c r="VEJ333" s="105"/>
      <c r="VEK333" s="105"/>
      <c r="VEL333" s="105"/>
      <c r="VEM333" s="105"/>
      <c r="VEN333" s="105"/>
      <c r="VEO333" s="105"/>
      <c r="VEP333" s="105"/>
      <c r="VEQ333" s="105"/>
      <c r="VER333" s="105"/>
      <c r="VES333" s="105"/>
      <c r="VET333" s="105"/>
      <c r="VEU333" s="105"/>
      <c r="VEV333" s="105"/>
      <c r="VEW333" s="105"/>
      <c r="VEX333" s="105"/>
      <c r="VEY333" s="105"/>
      <c r="VEZ333" s="105"/>
      <c r="VFA333" s="105"/>
      <c r="VFB333" s="105"/>
      <c r="VFC333" s="105"/>
      <c r="VFD333" s="105"/>
      <c r="VFE333" s="105"/>
      <c r="VFF333" s="105"/>
      <c r="VFG333" s="105"/>
      <c r="VFH333" s="105"/>
      <c r="VFI333" s="105"/>
      <c r="VFJ333" s="105"/>
      <c r="VFK333" s="105"/>
      <c r="VFL333" s="105"/>
      <c r="VFM333" s="105"/>
      <c r="VFN333" s="105"/>
      <c r="VFO333" s="105"/>
      <c r="VFP333" s="105"/>
      <c r="VFQ333" s="105"/>
      <c r="VFR333" s="105"/>
      <c r="VFS333" s="105"/>
      <c r="VFT333" s="105"/>
      <c r="VFU333" s="105"/>
      <c r="VFV333" s="105"/>
      <c r="VFW333" s="105"/>
      <c r="VFX333" s="105"/>
      <c r="VFY333" s="105"/>
      <c r="VFZ333" s="105"/>
      <c r="VGA333" s="105"/>
      <c r="VGB333" s="105"/>
      <c r="VGC333" s="105"/>
      <c r="VGD333" s="105"/>
      <c r="VGE333" s="105"/>
      <c r="VGF333" s="105"/>
      <c r="VGG333" s="105"/>
      <c r="VGH333" s="105"/>
      <c r="VGI333" s="105"/>
      <c r="VGJ333" s="105"/>
      <c r="VGK333" s="105"/>
      <c r="VGL333" s="105"/>
      <c r="VGM333" s="105"/>
      <c r="VGN333" s="105"/>
      <c r="VGO333" s="105"/>
      <c r="VGP333" s="105"/>
      <c r="VGQ333" s="105"/>
      <c r="VGR333" s="105"/>
      <c r="VGS333" s="105"/>
      <c r="VGT333" s="105"/>
      <c r="VGU333" s="105"/>
      <c r="VGV333" s="105"/>
      <c r="VGW333" s="105"/>
      <c r="VGX333" s="105"/>
      <c r="VGY333" s="105"/>
      <c r="VGZ333" s="105"/>
      <c r="VHA333" s="105"/>
      <c r="VHB333" s="105"/>
      <c r="VHC333" s="105"/>
      <c r="VHD333" s="105"/>
      <c r="VHE333" s="105"/>
      <c r="VHF333" s="105"/>
      <c r="VHG333" s="105"/>
      <c r="VHH333" s="105"/>
      <c r="VHI333" s="105"/>
      <c r="VHJ333" s="105"/>
      <c r="VHK333" s="105"/>
      <c r="VHL333" s="105"/>
      <c r="VHM333" s="105"/>
      <c r="VHN333" s="105"/>
      <c r="VHO333" s="105"/>
      <c r="VHP333" s="105"/>
      <c r="VHQ333" s="105"/>
      <c r="VHR333" s="105"/>
      <c r="VHS333" s="105"/>
      <c r="VHT333" s="105"/>
      <c r="VHU333" s="105"/>
      <c r="VHV333" s="105"/>
      <c r="VHW333" s="105"/>
      <c r="VHX333" s="105"/>
      <c r="VHY333" s="105"/>
      <c r="VHZ333" s="105"/>
      <c r="VIA333" s="105"/>
      <c r="VIB333" s="105"/>
      <c r="VIC333" s="105"/>
      <c r="VID333" s="105"/>
      <c r="VIE333" s="105"/>
      <c r="VIF333" s="105"/>
      <c r="VIG333" s="105"/>
      <c r="VIH333" s="105"/>
      <c r="VII333" s="105"/>
      <c r="VIJ333" s="105"/>
      <c r="VIK333" s="105"/>
      <c r="VIL333" s="105"/>
      <c r="VIM333" s="105"/>
      <c r="VIN333" s="105"/>
      <c r="VIO333" s="105"/>
      <c r="VIP333" s="105"/>
      <c r="VIQ333" s="105"/>
      <c r="VIR333" s="105"/>
      <c r="VIS333" s="105"/>
      <c r="VIT333" s="105"/>
      <c r="VIU333" s="105"/>
      <c r="VIV333" s="105"/>
      <c r="VIW333" s="105"/>
      <c r="VIX333" s="105"/>
      <c r="VIY333" s="105"/>
      <c r="VIZ333" s="105"/>
      <c r="VJA333" s="105"/>
      <c r="VJB333" s="105"/>
      <c r="VJC333" s="105"/>
      <c r="VJD333" s="105"/>
      <c r="VJE333" s="105"/>
      <c r="VJF333" s="105"/>
      <c r="VJG333" s="105"/>
      <c r="VJH333" s="105"/>
      <c r="VJI333" s="105"/>
      <c r="VJJ333" s="105"/>
      <c r="VJK333" s="105"/>
      <c r="VJL333" s="105"/>
      <c r="VJM333" s="105"/>
      <c r="VJN333" s="105"/>
      <c r="VJO333" s="105"/>
      <c r="VJP333" s="105"/>
      <c r="VJQ333" s="105"/>
      <c r="VJR333" s="105"/>
      <c r="VJS333" s="105"/>
      <c r="VJT333" s="105"/>
      <c r="VJU333" s="105"/>
      <c r="VJV333" s="105"/>
      <c r="VJW333" s="105"/>
      <c r="VJX333" s="105"/>
      <c r="VJY333" s="105"/>
      <c r="VJZ333" s="105"/>
      <c r="VKA333" s="105"/>
      <c r="VKB333" s="105"/>
      <c r="VKC333" s="105"/>
      <c r="VKD333" s="105"/>
      <c r="VKE333" s="105"/>
      <c r="VKF333" s="105"/>
      <c r="VKG333" s="105"/>
      <c r="VKH333" s="105"/>
      <c r="VKI333" s="105"/>
      <c r="VKJ333" s="105"/>
      <c r="VKK333" s="105"/>
      <c r="VKL333" s="105"/>
      <c r="VKM333" s="105"/>
      <c r="VKN333" s="105"/>
      <c r="VKO333" s="105"/>
      <c r="VKP333" s="105"/>
      <c r="VKQ333" s="105"/>
      <c r="VKR333" s="105"/>
      <c r="VKS333" s="105"/>
      <c r="VKT333" s="105"/>
      <c r="VKU333" s="105"/>
      <c r="VKV333" s="105"/>
      <c r="VKW333" s="105"/>
      <c r="VKX333" s="105"/>
      <c r="VKY333" s="105"/>
      <c r="VKZ333" s="105"/>
      <c r="VLA333" s="105"/>
      <c r="VLB333" s="105"/>
      <c r="VLC333" s="105"/>
      <c r="VLD333" s="105"/>
      <c r="VLE333" s="105"/>
      <c r="VLF333" s="105"/>
      <c r="VLG333" s="105"/>
      <c r="VLH333" s="105"/>
      <c r="VLI333" s="105"/>
      <c r="VLJ333" s="105"/>
      <c r="VLK333" s="105"/>
      <c r="VLL333" s="105"/>
      <c r="VLM333" s="105"/>
      <c r="VLN333" s="105"/>
      <c r="VLO333" s="105"/>
      <c r="VLP333" s="105"/>
      <c r="VLQ333" s="105"/>
      <c r="VLR333" s="105"/>
      <c r="VLS333" s="105"/>
      <c r="VLT333" s="105"/>
      <c r="VLU333" s="105"/>
      <c r="VLV333" s="105"/>
      <c r="VLW333" s="105"/>
      <c r="VLX333" s="105"/>
      <c r="VLY333" s="105"/>
      <c r="VLZ333" s="105"/>
      <c r="VMA333" s="105"/>
      <c r="VMB333" s="105"/>
      <c r="VMC333" s="105"/>
      <c r="VMD333" s="105"/>
      <c r="VME333" s="105"/>
      <c r="VMF333" s="105"/>
      <c r="VMG333" s="105"/>
      <c r="VMH333" s="105"/>
      <c r="VMI333" s="105"/>
      <c r="VMJ333" s="105"/>
      <c r="VMK333" s="105"/>
      <c r="VML333" s="105"/>
      <c r="VMM333" s="105"/>
      <c r="VMN333" s="105"/>
      <c r="VMO333" s="105"/>
      <c r="VMP333" s="105"/>
      <c r="VMQ333" s="105"/>
      <c r="VMR333" s="105"/>
      <c r="VMS333" s="105"/>
      <c r="VMT333" s="105"/>
      <c r="VMU333" s="105"/>
      <c r="VMV333" s="105"/>
      <c r="VMW333" s="105"/>
      <c r="VMX333" s="105"/>
      <c r="VMY333" s="105"/>
      <c r="VMZ333" s="105"/>
      <c r="VNA333" s="105"/>
      <c r="VNB333" s="105"/>
      <c r="VNC333" s="105"/>
      <c r="VND333" s="105"/>
      <c r="VNE333" s="105"/>
      <c r="VNF333" s="105"/>
      <c r="VNG333" s="105"/>
      <c r="VNH333" s="105"/>
      <c r="VNI333" s="105"/>
      <c r="VNJ333" s="105"/>
      <c r="VNK333" s="105"/>
      <c r="VNL333" s="105"/>
      <c r="VNM333" s="105"/>
      <c r="VNN333" s="105"/>
      <c r="VNO333" s="105"/>
      <c r="VNP333" s="105"/>
      <c r="VNQ333" s="105"/>
      <c r="VNR333" s="105"/>
      <c r="VNS333" s="105"/>
      <c r="VNT333" s="105"/>
      <c r="VNU333" s="105"/>
      <c r="VNV333" s="105"/>
      <c r="VNW333" s="105"/>
      <c r="VNX333" s="105"/>
      <c r="VNY333" s="105"/>
      <c r="VNZ333" s="105"/>
      <c r="VOA333" s="105"/>
      <c r="VOB333" s="105"/>
      <c r="VOC333" s="105"/>
      <c r="VOD333" s="105"/>
      <c r="VOE333" s="105"/>
      <c r="VOF333" s="105"/>
      <c r="VOG333" s="105"/>
      <c r="VOH333" s="105"/>
      <c r="VOI333" s="105"/>
      <c r="VOJ333" s="105"/>
      <c r="VOK333" s="105"/>
      <c r="VOL333" s="105"/>
      <c r="VOM333" s="105"/>
      <c r="VON333" s="105"/>
      <c r="VOO333" s="105"/>
      <c r="VOP333" s="105"/>
      <c r="VOQ333" s="105"/>
      <c r="VOR333" s="105"/>
      <c r="VOS333" s="105"/>
      <c r="VOT333" s="105"/>
      <c r="VOU333" s="105"/>
      <c r="VOV333" s="105"/>
      <c r="VOW333" s="105"/>
      <c r="VOX333" s="105"/>
      <c r="VOY333" s="105"/>
      <c r="VOZ333" s="105"/>
      <c r="VPA333" s="105"/>
      <c r="VPB333" s="105"/>
      <c r="VPC333" s="105"/>
      <c r="VPD333" s="105"/>
      <c r="VPE333" s="105"/>
      <c r="VPF333" s="105"/>
      <c r="VPG333" s="105"/>
      <c r="VPH333" s="105"/>
      <c r="VPI333" s="105"/>
      <c r="VPJ333" s="105"/>
      <c r="VPK333" s="105"/>
      <c r="VPL333" s="105"/>
      <c r="VPM333" s="105"/>
      <c r="VPN333" s="105"/>
      <c r="VPO333" s="105"/>
      <c r="VPP333" s="105"/>
      <c r="VPQ333" s="105"/>
      <c r="VPR333" s="105"/>
      <c r="VPS333" s="105"/>
      <c r="VPT333" s="105"/>
      <c r="VPU333" s="105"/>
      <c r="VPV333" s="105"/>
      <c r="VPW333" s="105"/>
      <c r="VPX333" s="105"/>
      <c r="VPY333" s="105"/>
      <c r="VPZ333" s="105"/>
      <c r="VQA333" s="105"/>
      <c r="VQB333" s="105"/>
      <c r="VQC333" s="105"/>
      <c r="VQD333" s="105"/>
      <c r="VQE333" s="105"/>
      <c r="VQF333" s="105"/>
      <c r="VQG333" s="105"/>
      <c r="VQH333" s="105"/>
      <c r="VQI333" s="105"/>
      <c r="VQJ333" s="105"/>
      <c r="VQK333" s="105"/>
      <c r="VQL333" s="105"/>
      <c r="VQM333" s="105"/>
      <c r="VQN333" s="105"/>
      <c r="VQO333" s="105"/>
      <c r="VQP333" s="105"/>
      <c r="VQQ333" s="105"/>
      <c r="VQR333" s="105"/>
      <c r="VQS333" s="105"/>
      <c r="VQT333" s="105"/>
      <c r="VQU333" s="105"/>
      <c r="VQV333" s="105"/>
      <c r="VQW333" s="105"/>
      <c r="VQX333" s="105"/>
      <c r="VQY333" s="105"/>
      <c r="VQZ333" s="105"/>
      <c r="VRA333" s="105"/>
      <c r="VRB333" s="105"/>
      <c r="VRC333" s="105"/>
      <c r="VRD333" s="105"/>
      <c r="VRE333" s="105"/>
      <c r="VRF333" s="105"/>
      <c r="VRG333" s="105"/>
      <c r="VRH333" s="105"/>
      <c r="VRI333" s="105"/>
      <c r="VRJ333" s="105"/>
      <c r="VRK333" s="105"/>
      <c r="VRL333" s="105"/>
      <c r="VRM333" s="105"/>
      <c r="VRN333" s="105"/>
      <c r="VRO333" s="105"/>
      <c r="VRP333" s="105"/>
      <c r="VRQ333" s="105"/>
      <c r="VRR333" s="105"/>
      <c r="VRS333" s="105"/>
      <c r="VRT333" s="105"/>
      <c r="VRU333" s="105"/>
      <c r="VRV333" s="105"/>
      <c r="VRW333" s="105"/>
      <c r="VRX333" s="105"/>
      <c r="VRY333" s="105"/>
      <c r="VRZ333" s="105"/>
      <c r="VSA333" s="105"/>
      <c r="VSB333" s="105"/>
      <c r="VSC333" s="105"/>
      <c r="VSD333" s="105"/>
      <c r="VSE333" s="105"/>
      <c r="VSF333" s="105"/>
      <c r="VSG333" s="105"/>
      <c r="VSH333" s="105"/>
      <c r="VSI333" s="105"/>
      <c r="VSJ333" s="105"/>
      <c r="VSK333" s="105"/>
      <c r="VSL333" s="105"/>
      <c r="VSM333" s="105"/>
      <c r="VSN333" s="105"/>
      <c r="VSO333" s="105"/>
      <c r="VSP333" s="105"/>
      <c r="VSQ333" s="105"/>
      <c r="VSR333" s="105"/>
      <c r="VSS333" s="105"/>
      <c r="VST333" s="105"/>
      <c r="VSU333" s="105"/>
      <c r="VSV333" s="105"/>
      <c r="VSW333" s="105"/>
      <c r="VSX333" s="105"/>
      <c r="VSY333" s="105"/>
      <c r="VSZ333" s="105"/>
      <c r="VTA333" s="105"/>
      <c r="VTB333" s="105"/>
      <c r="VTC333" s="105"/>
      <c r="VTD333" s="105"/>
      <c r="VTE333" s="105"/>
      <c r="VTF333" s="105"/>
      <c r="VTG333" s="105"/>
      <c r="VTH333" s="105"/>
      <c r="VTI333" s="105"/>
      <c r="VTJ333" s="105"/>
      <c r="VTK333" s="105"/>
      <c r="VTL333" s="105"/>
      <c r="VTM333" s="105"/>
      <c r="VTN333" s="105"/>
      <c r="VTO333" s="105"/>
      <c r="VTP333" s="105"/>
      <c r="VTQ333" s="105"/>
      <c r="VTR333" s="105"/>
      <c r="VTS333" s="105"/>
      <c r="VTT333" s="105"/>
      <c r="VTU333" s="105"/>
      <c r="VTV333" s="105"/>
      <c r="VTW333" s="105"/>
      <c r="VTX333" s="105"/>
      <c r="VTY333" s="105"/>
      <c r="VTZ333" s="105"/>
      <c r="VUA333" s="105"/>
      <c r="VUB333" s="105"/>
      <c r="VUC333" s="105"/>
      <c r="VUD333" s="105"/>
      <c r="VUE333" s="105"/>
      <c r="VUF333" s="105"/>
      <c r="VUG333" s="105"/>
      <c r="VUH333" s="105"/>
      <c r="VUI333" s="105"/>
      <c r="VUJ333" s="105"/>
      <c r="VUK333" s="105"/>
      <c r="VUL333" s="105"/>
      <c r="VUM333" s="105"/>
      <c r="VUN333" s="105"/>
      <c r="VUO333" s="105"/>
      <c r="VUP333" s="105"/>
      <c r="VUQ333" s="105"/>
      <c r="VUR333" s="105"/>
      <c r="VUS333" s="105"/>
      <c r="VUT333" s="105"/>
      <c r="VUU333" s="105"/>
      <c r="VUV333" s="105"/>
      <c r="VUW333" s="105"/>
      <c r="VUX333" s="105"/>
      <c r="VUY333" s="105"/>
      <c r="VUZ333" s="105"/>
      <c r="VVA333" s="105"/>
      <c r="VVB333" s="105"/>
      <c r="VVC333" s="105"/>
      <c r="VVD333" s="105"/>
      <c r="VVE333" s="105"/>
      <c r="VVF333" s="105"/>
      <c r="VVG333" s="105"/>
      <c r="VVH333" s="105"/>
      <c r="VVI333" s="105"/>
      <c r="VVJ333" s="105"/>
      <c r="VVK333" s="105"/>
      <c r="VVL333" s="105"/>
      <c r="VVM333" s="105"/>
      <c r="VVN333" s="105"/>
      <c r="VVO333" s="105"/>
      <c r="VVP333" s="105"/>
      <c r="VVQ333" s="105"/>
      <c r="VVR333" s="105"/>
      <c r="VVS333" s="105"/>
      <c r="VVT333" s="105"/>
      <c r="VVU333" s="105"/>
      <c r="VVV333" s="105"/>
      <c r="VVW333" s="105"/>
      <c r="VVX333" s="105"/>
      <c r="VVY333" s="105"/>
      <c r="VVZ333" s="105"/>
      <c r="VWA333" s="105"/>
      <c r="VWB333" s="105"/>
      <c r="VWC333" s="105"/>
      <c r="VWD333" s="105"/>
      <c r="VWE333" s="105"/>
      <c r="VWF333" s="105"/>
      <c r="VWG333" s="105"/>
      <c r="VWH333" s="105"/>
      <c r="VWI333" s="105"/>
      <c r="VWJ333" s="105"/>
      <c r="VWK333" s="105"/>
      <c r="VWL333" s="105"/>
      <c r="VWM333" s="105"/>
      <c r="VWN333" s="105"/>
      <c r="VWO333" s="105"/>
      <c r="VWP333" s="105"/>
      <c r="VWQ333" s="105"/>
      <c r="VWR333" s="105"/>
      <c r="VWS333" s="105"/>
      <c r="VWT333" s="105"/>
      <c r="VWU333" s="105"/>
      <c r="VWV333" s="105"/>
      <c r="VWW333" s="105"/>
      <c r="VWX333" s="105"/>
      <c r="VWY333" s="105"/>
      <c r="VWZ333" s="105"/>
      <c r="VXA333" s="105"/>
      <c r="VXB333" s="105"/>
      <c r="VXC333" s="105"/>
      <c r="VXD333" s="105"/>
      <c r="VXE333" s="105"/>
      <c r="VXF333" s="105"/>
      <c r="VXG333" s="105"/>
      <c r="VXH333" s="105"/>
      <c r="VXI333" s="105"/>
      <c r="VXJ333" s="105"/>
      <c r="VXK333" s="105"/>
      <c r="VXL333" s="105"/>
      <c r="VXM333" s="105"/>
      <c r="VXN333" s="105"/>
      <c r="VXO333" s="105"/>
      <c r="VXP333" s="105"/>
      <c r="VXQ333" s="105"/>
      <c r="VXR333" s="105"/>
      <c r="VXS333" s="105"/>
      <c r="VXT333" s="105"/>
      <c r="VXU333" s="105"/>
      <c r="VXV333" s="105"/>
      <c r="VXW333" s="105"/>
      <c r="VXX333" s="105"/>
      <c r="VXY333" s="105"/>
      <c r="VXZ333" s="105"/>
      <c r="VYA333" s="105"/>
      <c r="VYB333" s="105"/>
      <c r="VYC333" s="105"/>
      <c r="VYD333" s="105"/>
      <c r="VYE333" s="105"/>
      <c r="VYF333" s="105"/>
      <c r="VYG333" s="105"/>
      <c r="VYH333" s="105"/>
      <c r="VYI333" s="105"/>
      <c r="VYJ333" s="105"/>
      <c r="VYK333" s="105"/>
      <c r="VYL333" s="105"/>
      <c r="VYM333" s="105"/>
      <c r="VYN333" s="105"/>
      <c r="VYO333" s="105"/>
      <c r="VYP333" s="105"/>
      <c r="VYQ333" s="105"/>
      <c r="VYR333" s="105"/>
      <c r="VYS333" s="105"/>
      <c r="VYT333" s="105"/>
      <c r="VYU333" s="105"/>
      <c r="VYV333" s="105"/>
      <c r="VYW333" s="105"/>
      <c r="VYX333" s="105"/>
      <c r="VYY333" s="105"/>
      <c r="VYZ333" s="105"/>
      <c r="VZA333" s="105"/>
      <c r="VZB333" s="105"/>
      <c r="VZC333" s="105"/>
      <c r="VZD333" s="105"/>
      <c r="VZE333" s="105"/>
      <c r="VZF333" s="105"/>
      <c r="VZG333" s="105"/>
      <c r="VZH333" s="105"/>
      <c r="VZI333" s="105"/>
      <c r="VZJ333" s="105"/>
      <c r="VZK333" s="105"/>
      <c r="VZL333" s="105"/>
      <c r="VZM333" s="105"/>
      <c r="VZN333" s="105"/>
      <c r="VZO333" s="105"/>
      <c r="VZP333" s="105"/>
      <c r="VZQ333" s="105"/>
      <c r="VZR333" s="105"/>
      <c r="VZS333" s="105"/>
      <c r="VZT333" s="105"/>
      <c r="VZU333" s="105"/>
      <c r="VZV333" s="105"/>
      <c r="VZW333" s="105"/>
      <c r="VZX333" s="105"/>
      <c r="VZY333" s="105"/>
      <c r="VZZ333" s="105"/>
      <c r="WAA333" s="105"/>
      <c r="WAB333" s="105"/>
      <c r="WAC333" s="105"/>
      <c r="WAD333" s="105"/>
      <c r="WAE333" s="105"/>
      <c r="WAF333" s="105"/>
      <c r="WAG333" s="105"/>
      <c r="WAH333" s="105"/>
      <c r="WAI333" s="105"/>
      <c r="WAJ333" s="105"/>
      <c r="WAK333" s="105"/>
      <c r="WAL333" s="105"/>
      <c r="WAM333" s="105"/>
      <c r="WAN333" s="105"/>
      <c r="WAO333" s="105"/>
      <c r="WAP333" s="105"/>
      <c r="WAQ333" s="105"/>
      <c r="WAR333" s="105"/>
      <c r="WAS333" s="105"/>
      <c r="WAT333" s="105"/>
      <c r="WAU333" s="105"/>
      <c r="WAV333" s="105"/>
      <c r="WAW333" s="105"/>
      <c r="WAX333" s="105"/>
      <c r="WAY333" s="105"/>
      <c r="WAZ333" s="105"/>
      <c r="WBA333" s="105"/>
      <c r="WBB333" s="105"/>
      <c r="WBC333" s="105"/>
      <c r="WBD333" s="105"/>
      <c r="WBE333" s="105"/>
      <c r="WBF333" s="105"/>
      <c r="WBG333" s="105"/>
      <c r="WBH333" s="105"/>
      <c r="WBI333" s="105"/>
      <c r="WBJ333" s="105"/>
      <c r="WBK333" s="105"/>
      <c r="WBL333" s="105"/>
      <c r="WBM333" s="105"/>
      <c r="WBN333" s="105"/>
      <c r="WBO333" s="105"/>
      <c r="WBP333" s="105"/>
      <c r="WBQ333" s="105"/>
      <c r="WBR333" s="105"/>
      <c r="WBS333" s="105"/>
      <c r="WBT333" s="105"/>
      <c r="WBU333" s="105"/>
      <c r="WBV333" s="105"/>
      <c r="WBW333" s="105"/>
      <c r="WBX333" s="105"/>
      <c r="WBY333" s="105"/>
      <c r="WBZ333" s="105"/>
      <c r="WCA333" s="105"/>
      <c r="WCB333" s="105"/>
      <c r="WCC333" s="105"/>
      <c r="WCD333" s="105"/>
      <c r="WCE333" s="105"/>
      <c r="WCF333" s="105"/>
      <c r="WCG333" s="105"/>
      <c r="WCH333" s="105"/>
      <c r="WCI333" s="105"/>
      <c r="WCJ333" s="105"/>
      <c r="WCK333" s="105"/>
      <c r="WCL333" s="105"/>
      <c r="WCM333" s="105"/>
      <c r="WCN333" s="105"/>
      <c r="WCO333" s="105"/>
      <c r="WCP333" s="105"/>
      <c r="WCQ333" s="105"/>
      <c r="WCR333" s="105"/>
      <c r="WCS333" s="105"/>
      <c r="WCT333" s="105"/>
      <c r="WCU333" s="105"/>
      <c r="WCV333" s="105"/>
      <c r="WCW333" s="105"/>
      <c r="WCX333" s="105"/>
      <c r="WCY333" s="105"/>
      <c r="WCZ333" s="105"/>
      <c r="WDA333" s="105"/>
      <c r="WDB333" s="105"/>
      <c r="WDC333" s="105"/>
      <c r="WDD333" s="105"/>
      <c r="WDE333" s="105"/>
      <c r="WDF333" s="105"/>
      <c r="WDG333" s="105"/>
      <c r="WDH333" s="105"/>
      <c r="WDI333" s="105"/>
      <c r="WDJ333" s="105"/>
      <c r="WDK333" s="105"/>
      <c r="WDL333" s="105"/>
      <c r="WDM333" s="105"/>
      <c r="WDN333" s="105"/>
      <c r="WDO333" s="105"/>
      <c r="WDP333" s="105"/>
      <c r="WDQ333" s="105"/>
      <c r="WDR333" s="105"/>
      <c r="WDS333" s="105"/>
      <c r="WDT333" s="105"/>
      <c r="WDU333" s="105"/>
      <c r="WDV333" s="105"/>
      <c r="WDW333" s="105"/>
      <c r="WDX333" s="105"/>
      <c r="WDY333" s="105"/>
      <c r="WDZ333" s="105"/>
      <c r="WEA333" s="105"/>
      <c r="WEB333" s="105"/>
      <c r="WEC333" s="105"/>
      <c r="WED333" s="105"/>
      <c r="WEE333" s="105"/>
      <c r="WEF333" s="105"/>
      <c r="WEG333" s="105"/>
      <c r="WEH333" s="105"/>
      <c r="WEI333" s="105"/>
      <c r="WEJ333" s="105"/>
      <c r="WEK333" s="105"/>
      <c r="WEL333" s="105"/>
      <c r="WEM333" s="105"/>
      <c r="WEN333" s="105"/>
      <c r="WEO333" s="105"/>
      <c r="WEP333" s="105"/>
      <c r="WEQ333" s="105"/>
      <c r="WER333" s="105"/>
      <c r="WES333" s="105"/>
      <c r="WET333" s="105"/>
      <c r="WEU333" s="105"/>
      <c r="WEV333" s="105"/>
      <c r="WEW333" s="105"/>
      <c r="WEX333" s="105"/>
      <c r="WEY333" s="105"/>
      <c r="WEZ333" s="105"/>
      <c r="WFA333" s="105"/>
      <c r="WFB333" s="105"/>
      <c r="WFC333" s="105"/>
      <c r="WFD333" s="105"/>
      <c r="WFE333" s="105"/>
      <c r="WFF333" s="105"/>
      <c r="WFG333" s="105"/>
      <c r="WFH333" s="105"/>
      <c r="WFI333" s="105"/>
      <c r="WFJ333" s="105"/>
      <c r="WFK333" s="105"/>
      <c r="WFL333" s="105"/>
      <c r="WFM333" s="105"/>
      <c r="WFN333" s="105"/>
      <c r="WFO333" s="105"/>
      <c r="WFP333" s="105"/>
      <c r="WFQ333" s="105"/>
      <c r="WFR333" s="105"/>
      <c r="WFS333" s="105"/>
      <c r="WFT333" s="105"/>
      <c r="WFU333" s="105"/>
      <c r="WFV333" s="105"/>
      <c r="WFW333" s="105"/>
      <c r="WFX333" s="105"/>
      <c r="WFY333" s="105"/>
      <c r="WFZ333" s="105"/>
      <c r="WGA333" s="105"/>
      <c r="WGB333" s="105"/>
      <c r="WGC333" s="105"/>
      <c r="WGD333" s="105"/>
      <c r="WGE333" s="105"/>
      <c r="WGF333" s="105"/>
      <c r="WGG333" s="105"/>
      <c r="WGH333" s="105"/>
      <c r="WGI333" s="105"/>
      <c r="WGJ333" s="105"/>
      <c r="WGK333" s="105"/>
      <c r="WGL333" s="105"/>
      <c r="WGM333" s="105"/>
      <c r="WGN333" s="105"/>
      <c r="WGO333" s="105"/>
      <c r="WGP333" s="105"/>
      <c r="WGQ333" s="105"/>
      <c r="WGR333" s="105"/>
      <c r="WGS333" s="105"/>
      <c r="WGT333" s="105"/>
      <c r="WGU333" s="105"/>
      <c r="WGV333" s="105"/>
      <c r="WGW333" s="105"/>
      <c r="WGX333" s="105"/>
      <c r="WGY333" s="105"/>
      <c r="WGZ333" s="105"/>
      <c r="WHA333" s="105"/>
      <c r="WHB333" s="105"/>
      <c r="WHC333" s="105"/>
      <c r="WHD333" s="105"/>
      <c r="WHE333" s="105"/>
      <c r="WHF333" s="105"/>
      <c r="WHG333" s="105"/>
      <c r="WHH333" s="105"/>
      <c r="WHI333" s="105"/>
      <c r="WHJ333" s="105"/>
      <c r="WHK333" s="105"/>
      <c r="WHL333" s="105"/>
      <c r="WHM333" s="105"/>
      <c r="WHN333" s="105"/>
      <c r="WHO333" s="105"/>
      <c r="WHP333" s="105"/>
      <c r="WHQ333" s="105"/>
      <c r="WHR333" s="105"/>
      <c r="WHS333" s="105"/>
      <c r="WHT333" s="105"/>
      <c r="WHU333" s="105"/>
      <c r="WHV333" s="105"/>
      <c r="WHW333" s="105"/>
      <c r="WHX333" s="105"/>
      <c r="WHY333" s="105"/>
      <c r="WHZ333" s="105"/>
      <c r="WIA333" s="105"/>
      <c r="WIB333" s="105"/>
      <c r="WIC333" s="105"/>
      <c r="WID333" s="105"/>
      <c r="WIE333" s="105"/>
      <c r="WIF333" s="105"/>
      <c r="WIG333" s="105"/>
      <c r="WIH333" s="105"/>
      <c r="WII333" s="105"/>
      <c r="WIJ333" s="105"/>
      <c r="WIK333" s="105"/>
      <c r="WIL333" s="105"/>
      <c r="WIM333" s="105"/>
      <c r="WIN333" s="105"/>
      <c r="WIO333" s="105"/>
      <c r="WIP333" s="105"/>
      <c r="WIQ333" s="105"/>
      <c r="WIR333" s="105"/>
      <c r="WIS333" s="105"/>
      <c r="WIT333" s="105"/>
      <c r="WIU333" s="105"/>
      <c r="WIV333" s="105"/>
      <c r="WIW333" s="105"/>
      <c r="WIX333" s="105"/>
      <c r="WIY333" s="105"/>
      <c r="WIZ333" s="105"/>
      <c r="WJA333" s="105"/>
      <c r="WJB333" s="105"/>
      <c r="WJC333" s="105"/>
      <c r="WJD333" s="105"/>
      <c r="WJE333" s="105"/>
      <c r="WJF333" s="105"/>
      <c r="WJG333" s="105"/>
      <c r="WJH333" s="105"/>
      <c r="WJI333" s="105"/>
      <c r="WJJ333" s="105"/>
      <c r="WJK333" s="105"/>
      <c r="WJL333" s="105"/>
      <c r="WJM333" s="105"/>
      <c r="WJN333" s="105"/>
      <c r="WJO333" s="105"/>
      <c r="WJP333" s="105"/>
      <c r="WJQ333" s="105"/>
      <c r="WJR333" s="105"/>
      <c r="WJS333" s="105"/>
      <c r="WJT333" s="105"/>
      <c r="WJU333" s="105"/>
      <c r="WJV333" s="105"/>
      <c r="WJW333" s="105"/>
      <c r="WJX333" s="105"/>
      <c r="WJY333" s="105"/>
      <c r="WJZ333" s="105"/>
      <c r="WKA333" s="105"/>
      <c r="WKB333" s="105"/>
      <c r="WKC333" s="105"/>
      <c r="WKD333" s="105"/>
      <c r="WKE333" s="105"/>
      <c r="WKF333" s="105"/>
      <c r="WKG333" s="105"/>
      <c r="WKH333" s="105"/>
      <c r="WKI333" s="105"/>
      <c r="WKJ333" s="105"/>
      <c r="WKK333" s="105"/>
      <c r="WKL333" s="105"/>
      <c r="WKM333" s="105"/>
      <c r="WKN333" s="105"/>
      <c r="WKO333" s="105"/>
      <c r="WKP333" s="105"/>
      <c r="WKQ333" s="105"/>
      <c r="WKR333" s="105"/>
      <c r="WKS333" s="105"/>
      <c r="WKT333" s="105"/>
      <c r="WKU333" s="105"/>
      <c r="WKV333" s="105"/>
      <c r="WKW333" s="105"/>
      <c r="WKX333" s="105"/>
      <c r="WKY333" s="105"/>
      <c r="WKZ333" s="105"/>
      <c r="WLA333" s="105"/>
      <c r="WLB333" s="105"/>
      <c r="WLC333" s="105"/>
      <c r="WLD333" s="105"/>
      <c r="WLE333" s="105"/>
      <c r="WLF333" s="105"/>
      <c r="WLG333" s="105"/>
      <c r="WLH333" s="105"/>
      <c r="WLI333" s="105"/>
      <c r="WLJ333" s="105"/>
      <c r="WLK333" s="105"/>
      <c r="WLL333" s="105"/>
      <c r="WLM333" s="105"/>
      <c r="WLN333" s="105"/>
      <c r="WLO333" s="105"/>
      <c r="WLP333" s="105"/>
      <c r="WLQ333" s="105"/>
      <c r="WLR333" s="105"/>
      <c r="WLS333" s="105"/>
      <c r="WLT333" s="105"/>
      <c r="WLU333" s="105"/>
      <c r="WLV333" s="105"/>
      <c r="WLW333" s="105"/>
      <c r="WLX333" s="105"/>
      <c r="WLY333" s="105"/>
      <c r="WLZ333" s="105"/>
      <c r="WMA333" s="105"/>
      <c r="WMB333" s="105"/>
      <c r="WMC333" s="105"/>
      <c r="WMD333" s="105"/>
      <c r="WME333" s="105"/>
      <c r="WMF333" s="105"/>
      <c r="WMG333" s="105"/>
      <c r="WMH333" s="105"/>
      <c r="WMI333" s="105"/>
      <c r="WMJ333" s="105"/>
      <c r="WMK333" s="105"/>
      <c r="WML333" s="105"/>
      <c r="WMM333" s="105"/>
      <c r="WMN333" s="105"/>
      <c r="WMO333" s="105"/>
      <c r="WMP333" s="105"/>
      <c r="WMQ333" s="105"/>
      <c r="WMR333" s="105"/>
      <c r="WMS333" s="105"/>
      <c r="WMT333" s="105"/>
      <c r="WMU333" s="105"/>
      <c r="WMV333" s="105"/>
      <c r="WMW333" s="105"/>
      <c r="WMX333" s="105"/>
      <c r="WMY333" s="105"/>
      <c r="WMZ333" s="105"/>
      <c r="WNA333" s="105"/>
      <c r="WNB333" s="105"/>
      <c r="WNC333" s="105"/>
      <c r="WND333" s="105"/>
      <c r="WNE333" s="105"/>
      <c r="WNF333" s="105"/>
      <c r="WNG333" s="105"/>
      <c r="WNH333" s="105"/>
      <c r="WNI333" s="105"/>
      <c r="WNJ333" s="105"/>
      <c r="WNK333" s="105"/>
      <c r="WNL333" s="105"/>
      <c r="WNM333" s="105"/>
      <c r="WNN333" s="105"/>
      <c r="WNO333" s="105"/>
      <c r="WNP333" s="105"/>
      <c r="WNQ333" s="105"/>
      <c r="WNR333" s="105"/>
      <c r="WNS333" s="105"/>
      <c r="WNT333" s="105"/>
      <c r="WNU333" s="105"/>
      <c r="WNV333" s="105"/>
      <c r="WNW333" s="105"/>
      <c r="WNX333" s="105"/>
      <c r="WNY333" s="105"/>
      <c r="WNZ333" s="105"/>
      <c r="WOA333" s="105"/>
      <c r="WOB333" s="105"/>
      <c r="WOC333" s="105"/>
      <c r="WOD333" s="105"/>
      <c r="WOE333" s="105"/>
      <c r="WOF333" s="105"/>
      <c r="WOG333" s="105"/>
      <c r="WOH333" s="105"/>
      <c r="WOI333" s="105"/>
      <c r="WOJ333" s="105"/>
      <c r="WOK333" s="105"/>
      <c r="WOL333" s="105"/>
      <c r="WOM333" s="105"/>
      <c r="WON333" s="105"/>
      <c r="WOO333" s="105"/>
      <c r="WOP333" s="105"/>
      <c r="WOQ333" s="105"/>
      <c r="WOR333" s="105"/>
      <c r="WOS333" s="105"/>
      <c r="WOT333" s="105"/>
      <c r="WOU333" s="105"/>
      <c r="WOV333" s="105"/>
      <c r="WOW333" s="105"/>
      <c r="WOX333" s="105"/>
      <c r="WOY333" s="105"/>
      <c r="WOZ333" s="105"/>
      <c r="WPA333" s="105"/>
      <c r="WPB333" s="105"/>
      <c r="WPC333" s="105"/>
      <c r="WPD333" s="105"/>
      <c r="WPE333" s="105"/>
      <c r="WPF333" s="105"/>
      <c r="WPG333" s="105"/>
      <c r="WPH333" s="105"/>
      <c r="WPI333" s="105"/>
      <c r="WPJ333" s="105"/>
      <c r="WPK333" s="105"/>
      <c r="WPL333" s="105"/>
      <c r="WPM333" s="105"/>
      <c r="WPN333" s="105"/>
      <c r="WPO333" s="105"/>
      <c r="WPP333" s="105"/>
      <c r="WPQ333" s="105"/>
      <c r="WPR333" s="105"/>
      <c r="WPS333" s="105"/>
      <c r="WPT333" s="105"/>
      <c r="WPU333" s="105"/>
      <c r="WPV333" s="105"/>
      <c r="WPW333" s="105"/>
      <c r="WPX333" s="105"/>
      <c r="WPY333" s="105"/>
      <c r="WPZ333" s="105"/>
      <c r="WQA333" s="105"/>
      <c r="WQB333" s="105"/>
      <c r="WQC333" s="105"/>
      <c r="WQD333" s="105"/>
      <c r="WQE333" s="105"/>
      <c r="WQF333" s="105"/>
      <c r="WQG333" s="105"/>
      <c r="WQH333" s="105"/>
      <c r="WQI333" s="105"/>
      <c r="WQJ333" s="105"/>
      <c r="WQK333" s="105"/>
      <c r="WQL333" s="105"/>
      <c r="WQM333" s="105"/>
      <c r="WQN333" s="105"/>
      <c r="WQO333" s="105"/>
      <c r="WQP333" s="105"/>
      <c r="WQQ333" s="105"/>
      <c r="WQR333" s="105"/>
      <c r="WQS333" s="105"/>
      <c r="WQT333" s="105"/>
      <c r="WQU333" s="105"/>
      <c r="WQV333" s="105"/>
      <c r="WQW333" s="105"/>
      <c r="WQX333" s="105"/>
      <c r="WQY333" s="105"/>
      <c r="WQZ333" s="105"/>
      <c r="WRA333" s="105"/>
      <c r="WRB333" s="105"/>
      <c r="WRC333" s="105"/>
      <c r="WRD333" s="105"/>
      <c r="WRE333" s="105"/>
      <c r="WRF333" s="105"/>
      <c r="WRG333" s="105"/>
      <c r="WRH333" s="105"/>
      <c r="WRI333" s="105"/>
      <c r="WRJ333" s="105"/>
      <c r="WRK333" s="105"/>
      <c r="WRL333" s="105"/>
      <c r="WRM333" s="105"/>
      <c r="WRN333" s="105"/>
      <c r="WRO333" s="105"/>
      <c r="WRP333" s="105"/>
      <c r="WRQ333" s="105"/>
      <c r="WRR333" s="105"/>
      <c r="WRS333" s="105"/>
      <c r="WRT333" s="105"/>
      <c r="WRU333" s="105"/>
      <c r="WRV333" s="105"/>
      <c r="WRW333" s="105"/>
      <c r="WRX333" s="105"/>
      <c r="WRY333" s="105"/>
      <c r="WRZ333" s="105"/>
      <c r="WSA333" s="105"/>
      <c r="WSB333" s="105"/>
      <c r="WSC333" s="105"/>
      <c r="WSD333" s="105"/>
      <c r="WSE333" s="105"/>
      <c r="WSF333" s="105"/>
      <c r="WSG333" s="105"/>
      <c r="WSH333" s="105"/>
      <c r="WSI333" s="105"/>
      <c r="WSJ333" s="105"/>
      <c r="WSK333" s="105"/>
      <c r="WSL333" s="105"/>
      <c r="WSM333" s="105"/>
      <c r="WSN333" s="105"/>
      <c r="WSO333" s="105"/>
      <c r="WSP333" s="105"/>
      <c r="WSQ333" s="105"/>
      <c r="WSR333" s="105"/>
      <c r="WSS333" s="105"/>
      <c r="WST333" s="105"/>
      <c r="WSU333" s="105"/>
      <c r="WSV333" s="105"/>
      <c r="WSW333" s="105"/>
      <c r="WSX333" s="105"/>
      <c r="WSY333" s="105"/>
      <c r="WSZ333" s="105"/>
      <c r="WTA333" s="105"/>
      <c r="WTB333" s="105"/>
      <c r="WTC333" s="105"/>
      <c r="WTD333" s="105"/>
      <c r="WTE333" s="105"/>
      <c r="WTF333" s="105"/>
      <c r="WTG333" s="105"/>
      <c r="WTH333" s="105"/>
      <c r="WTI333" s="105"/>
      <c r="WTJ333" s="105"/>
      <c r="WTK333" s="105"/>
      <c r="WTL333" s="105"/>
      <c r="WTM333" s="105"/>
      <c r="WTN333" s="105"/>
      <c r="WTO333" s="105"/>
      <c r="WTP333" s="105"/>
      <c r="WTQ333" s="105"/>
      <c r="WTR333" s="105"/>
      <c r="WTS333" s="105"/>
      <c r="WTT333" s="105"/>
      <c r="WTU333" s="105"/>
      <c r="WTV333" s="105"/>
      <c r="WTW333" s="105"/>
      <c r="WTX333" s="105"/>
      <c r="WTY333" s="105"/>
      <c r="WTZ333" s="105"/>
      <c r="WUA333" s="105"/>
      <c r="WUB333" s="105"/>
      <c r="WUC333" s="105"/>
      <c r="WUD333" s="105"/>
      <c r="WUE333" s="105"/>
      <c r="WUF333" s="105"/>
      <c r="WUG333" s="105"/>
      <c r="WUH333" s="105"/>
      <c r="WUI333" s="105"/>
      <c r="WUJ333" s="105"/>
      <c r="WUK333" s="105"/>
      <c r="WUL333" s="105"/>
      <c r="WUM333" s="105"/>
      <c r="WUN333" s="105"/>
      <c r="WUO333" s="105"/>
      <c r="WUP333" s="105"/>
      <c r="WUQ333" s="105"/>
      <c r="WUR333" s="105"/>
      <c r="WUS333" s="105"/>
      <c r="WUT333" s="105"/>
      <c r="WUU333" s="105"/>
      <c r="WUV333" s="105"/>
      <c r="WUW333" s="105"/>
      <c r="WUX333" s="105"/>
      <c r="WUY333" s="105"/>
      <c r="WUZ333" s="105"/>
      <c r="WVA333" s="105"/>
      <c r="WVB333" s="105"/>
      <c r="WVC333" s="105"/>
      <c r="WVD333" s="105"/>
      <c r="WVE333" s="105"/>
      <c r="WVF333" s="105"/>
      <c r="WVG333" s="105"/>
      <c r="WVH333" s="105"/>
      <c r="WVI333" s="105"/>
      <c r="WVJ333" s="105"/>
      <c r="WVK333" s="105"/>
      <c r="WVL333" s="105"/>
      <c r="WVM333" s="105"/>
      <c r="WVN333" s="105"/>
      <c r="WVO333" s="105"/>
      <c r="WVP333" s="105"/>
      <c r="WVQ333" s="105"/>
      <c r="WVR333" s="105"/>
      <c r="WVS333" s="105"/>
      <c r="WVT333" s="105"/>
      <c r="WVU333" s="105"/>
      <c r="WVV333" s="105"/>
      <c r="WVW333" s="105"/>
      <c r="WVX333" s="105"/>
      <c r="WVY333" s="105"/>
      <c r="WVZ333" s="105"/>
      <c r="WWA333" s="105"/>
      <c r="WWB333" s="105"/>
      <c r="WWC333" s="105"/>
      <c r="WWD333" s="105"/>
      <c r="WWE333" s="105"/>
      <c r="WWF333" s="105"/>
      <c r="WWG333" s="105"/>
      <c r="WWH333" s="105"/>
      <c r="WWI333" s="105"/>
      <c r="WWJ333" s="105"/>
      <c r="WWK333" s="105"/>
      <c r="WWL333" s="105"/>
      <c r="WWM333" s="105"/>
      <c r="WWN333" s="105"/>
      <c r="WWO333" s="105"/>
      <c r="WWP333" s="105"/>
      <c r="WWQ333" s="105"/>
      <c r="WWR333" s="105"/>
      <c r="WWS333" s="105"/>
      <c r="WWT333" s="105"/>
      <c r="WWU333" s="105"/>
      <c r="WWV333" s="105"/>
      <c r="WWW333" s="105"/>
      <c r="WWX333" s="105"/>
      <c r="WWY333" s="105"/>
      <c r="WWZ333" s="105"/>
      <c r="WXA333" s="105"/>
      <c r="WXB333" s="105"/>
      <c r="WXC333" s="105"/>
      <c r="WXD333" s="105"/>
      <c r="WXE333" s="105"/>
      <c r="WXF333" s="105"/>
      <c r="WXG333" s="105"/>
      <c r="WXH333" s="105"/>
      <c r="WXI333" s="105"/>
      <c r="WXJ333" s="105"/>
      <c r="WXK333" s="105"/>
      <c r="WXL333" s="105"/>
      <c r="WXM333" s="105"/>
      <c r="WXN333" s="105"/>
      <c r="WXO333" s="105"/>
      <c r="WXP333" s="105"/>
      <c r="WXQ333" s="105"/>
      <c r="WXR333" s="105"/>
      <c r="WXS333" s="105"/>
      <c r="WXT333" s="105"/>
      <c r="WXU333" s="105"/>
      <c r="WXV333" s="105"/>
      <c r="WXW333" s="105"/>
      <c r="WXX333" s="105"/>
      <c r="WXY333" s="105"/>
      <c r="WXZ333" s="105"/>
      <c r="WYA333" s="105"/>
      <c r="WYB333" s="105"/>
      <c r="WYC333" s="105"/>
      <c r="WYD333" s="105"/>
      <c r="WYE333" s="105"/>
      <c r="WYF333" s="105"/>
      <c r="WYG333" s="105"/>
      <c r="WYH333" s="105"/>
      <c r="WYI333" s="105"/>
      <c r="WYJ333" s="105"/>
      <c r="WYK333" s="105"/>
      <c r="WYL333" s="105"/>
      <c r="WYM333" s="105"/>
      <c r="WYN333" s="105"/>
      <c r="WYO333" s="105"/>
      <c r="WYP333" s="105"/>
      <c r="WYQ333" s="105"/>
      <c r="WYR333" s="105"/>
      <c r="WYS333" s="105"/>
      <c r="WYT333" s="105"/>
      <c r="WYU333" s="105"/>
      <c r="WYV333" s="105"/>
      <c r="WYW333" s="105"/>
      <c r="WYX333" s="105"/>
      <c r="WYY333" s="105"/>
      <c r="WYZ333" s="105"/>
      <c r="WZA333" s="105"/>
      <c r="WZB333" s="105"/>
      <c r="WZC333" s="105"/>
      <c r="WZD333" s="105"/>
      <c r="WZE333" s="105"/>
      <c r="WZF333" s="105"/>
      <c r="WZG333" s="105"/>
      <c r="WZH333" s="105"/>
      <c r="WZI333" s="105"/>
      <c r="WZJ333" s="105"/>
      <c r="WZK333" s="105"/>
      <c r="WZL333" s="105"/>
      <c r="WZM333" s="105"/>
      <c r="WZN333" s="105"/>
      <c r="WZO333" s="105"/>
      <c r="WZP333" s="105"/>
      <c r="WZQ333" s="105"/>
      <c r="WZR333" s="105"/>
      <c r="WZS333" s="105"/>
      <c r="WZT333" s="105"/>
      <c r="WZU333" s="105"/>
      <c r="WZV333" s="105"/>
      <c r="WZW333" s="105"/>
      <c r="WZX333" s="105"/>
      <c r="WZY333" s="105"/>
      <c r="WZZ333" s="105"/>
      <c r="XAA333" s="105"/>
      <c r="XAB333" s="105"/>
      <c r="XAC333" s="105"/>
      <c r="XAD333" s="105"/>
      <c r="XAE333" s="105"/>
      <c r="XAF333" s="105"/>
      <c r="XAG333" s="105"/>
      <c r="XAH333" s="105"/>
      <c r="XAI333" s="105"/>
      <c r="XAJ333" s="105"/>
      <c r="XAK333" s="105"/>
      <c r="XAL333" s="105"/>
      <c r="XAM333" s="105"/>
      <c r="XAN333" s="105"/>
      <c r="XAO333" s="105"/>
      <c r="XAP333" s="105"/>
      <c r="XAQ333" s="105"/>
      <c r="XAR333" s="105"/>
      <c r="XAS333" s="105"/>
      <c r="XAT333" s="105"/>
      <c r="XAU333" s="105"/>
      <c r="XAV333" s="105"/>
      <c r="XAW333" s="105"/>
      <c r="XAX333" s="105"/>
      <c r="XAY333" s="105"/>
      <c r="XAZ333" s="105"/>
      <c r="XBA333" s="105"/>
      <c r="XBB333" s="105"/>
      <c r="XBC333" s="105"/>
      <c r="XBD333" s="105"/>
      <c r="XBE333" s="105"/>
      <c r="XBF333" s="105"/>
      <c r="XBG333" s="105"/>
      <c r="XBH333" s="105"/>
      <c r="XBI333" s="105"/>
      <c r="XBJ333" s="105"/>
      <c r="XBK333" s="105"/>
      <c r="XBL333" s="105"/>
      <c r="XBM333" s="105"/>
      <c r="XBN333" s="105"/>
      <c r="XBO333" s="105"/>
      <c r="XBP333" s="105"/>
      <c r="XBQ333" s="105"/>
      <c r="XBR333" s="105"/>
      <c r="XBS333" s="105"/>
      <c r="XBT333" s="105"/>
      <c r="XBU333" s="105"/>
      <c r="XBV333" s="105"/>
      <c r="XBW333" s="105"/>
      <c r="XBX333" s="105"/>
      <c r="XBY333" s="105"/>
      <c r="XBZ333" s="105"/>
      <c r="XCA333" s="105"/>
      <c r="XCB333" s="105"/>
      <c r="XCC333" s="105"/>
      <c r="XCD333" s="105"/>
      <c r="XCE333" s="105"/>
      <c r="XCF333" s="105"/>
      <c r="XCG333" s="105"/>
      <c r="XCH333" s="105"/>
      <c r="XCI333" s="105"/>
      <c r="XCJ333" s="105"/>
      <c r="XCK333" s="105"/>
      <c r="XCL333" s="105"/>
      <c r="XCM333" s="105"/>
      <c r="XCN333" s="105"/>
      <c r="XCO333" s="105"/>
      <c r="XCP333" s="105"/>
      <c r="XCQ333" s="105"/>
      <c r="XCR333" s="105"/>
      <c r="XCS333" s="105"/>
      <c r="XCT333" s="105"/>
      <c r="XCU333" s="105"/>
      <c r="XCV333" s="105"/>
      <c r="XCW333" s="105"/>
      <c r="XCX333" s="105"/>
      <c r="XCY333" s="105"/>
      <c r="XCZ333" s="105"/>
      <c r="XDA333" s="105"/>
      <c r="XDB333" s="105"/>
      <c r="XDC333" s="105"/>
      <c r="XDD333" s="105"/>
      <c r="XDE333" s="105"/>
      <c r="XDF333" s="105"/>
      <c r="XDG333" s="105"/>
      <c r="XDH333" s="105"/>
      <c r="XDI333" s="105"/>
      <c r="XDJ333" s="105"/>
      <c r="XDK333" s="105"/>
      <c r="XDL333" s="105"/>
      <c r="XDM333" s="105"/>
      <c r="XDN333" s="105"/>
      <c r="XDO333" s="105"/>
      <c r="XDP333" s="105"/>
      <c r="XDQ333" s="105"/>
      <c r="XDR333" s="105"/>
      <c r="XDS333" s="105"/>
      <c r="XDT333" s="105"/>
      <c r="XDU333" s="105"/>
      <c r="XDV333" s="105"/>
      <c r="XDW333" s="105"/>
      <c r="XDX333" s="105"/>
      <c r="XDY333" s="105"/>
      <c r="XDZ333" s="105"/>
      <c r="XEA333" s="105"/>
      <c r="XEB333" s="105"/>
      <c r="XEC333" s="105"/>
      <c r="XED333" s="105"/>
      <c r="XEE333" s="105"/>
      <c r="XEF333" s="105"/>
      <c r="XEG333" s="105"/>
      <c r="XEH333" s="105"/>
      <c r="XEI333" s="105"/>
      <c r="XEJ333" s="105"/>
      <c r="XEK333" s="105"/>
      <c r="XEL333" s="105"/>
      <c r="XEM333" s="105"/>
      <c r="XEN333" s="105"/>
      <c r="XEO333" s="105"/>
      <c r="XEP333" s="105"/>
      <c r="XEQ333" s="105"/>
      <c r="XER333" s="105"/>
      <c r="XES333" s="105"/>
      <c r="XET333" s="105"/>
      <c r="XEU333" s="105"/>
      <c r="XEV333" s="105"/>
      <c r="XEW333" s="105"/>
    </row>
    <row r="334" spans="1:16380" s="109" customFormat="1" ht="20.25" customHeight="1" x14ac:dyDescent="0.3">
      <c r="A334" s="144" t="s">
        <v>840</v>
      </c>
      <c r="B334" s="159" t="s">
        <v>841</v>
      </c>
      <c r="C334" s="72" t="s">
        <v>308</v>
      </c>
      <c r="D334" s="72" t="s">
        <v>61</v>
      </c>
      <c r="E334" s="61" t="s">
        <v>60</v>
      </c>
      <c r="F334" s="89" t="s">
        <v>61</v>
      </c>
      <c r="G334" s="73" t="s">
        <v>71</v>
      </c>
      <c r="H334" s="151">
        <v>21601</v>
      </c>
      <c r="I334" s="58" t="s">
        <v>411</v>
      </c>
      <c r="J334" s="106" t="s">
        <v>434</v>
      </c>
      <c r="K334" s="110" t="s">
        <v>435</v>
      </c>
      <c r="L334" s="76" t="s">
        <v>62</v>
      </c>
      <c r="M334" s="77" t="s">
        <v>62</v>
      </c>
      <c r="N334" s="61" t="s">
        <v>68</v>
      </c>
      <c r="O334" s="86">
        <f t="shared" si="34"/>
        <v>51.611842105263158</v>
      </c>
      <c r="P334" s="81">
        <v>152</v>
      </c>
      <c r="Q334" s="79" t="s">
        <v>312</v>
      </c>
      <c r="R334" s="80">
        <f t="shared" si="29"/>
        <v>7845</v>
      </c>
      <c r="S334" s="81"/>
      <c r="T334" s="81"/>
      <c r="U334" s="81"/>
      <c r="V334" s="81"/>
      <c r="W334" s="81">
        <f>1749</f>
        <v>1749</v>
      </c>
      <c r="X334" s="81">
        <f>4880</f>
        <v>4880</v>
      </c>
      <c r="Y334" s="81"/>
      <c r="Z334" s="80">
        <f>4*P334</f>
        <v>608</v>
      </c>
      <c r="AA334" s="81"/>
      <c r="AB334" s="81"/>
      <c r="AC334" s="80">
        <f>4*P334</f>
        <v>608</v>
      </c>
      <c r="AD334" s="81"/>
    </row>
    <row r="335" spans="1:16380" s="82" customFormat="1" ht="20.25" customHeight="1" x14ac:dyDescent="0.3">
      <c r="A335" s="144" t="s">
        <v>840</v>
      </c>
      <c r="B335" s="159" t="s">
        <v>841</v>
      </c>
      <c r="C335" s="71" t="s">
        <v>308</v>
      </c>
      <c r="D335" s="71" t="s">
        <v>61</v>
      </c>
      <c r="E335" s="88" t="s">
        <v>60</v>
      </c>
      <c r="F335" s="89" t="s">
        <v>61</v>
      </c>
      <c r="G335" s="73" t="s">
        <v>71</v>
      </c>
      <c r="H335" s="70">
        <v>29401</v>
      </c>
      <c r="I335" s="94" t="s">
        <v>354</v>
      </c>
      <c r="J335" s="61" t="s">
        <v>436</v>
      </c>
      <c r="K335" s="58" t="s">
        <v>437</v>
      </c>
      <c r="L335" s="76" t="s">
        <v>62</v>
      </c>
      <c r="M335" s="77" t="s">
        <v>62</v>
      </c>
      <c r="N335" s="76" t="s">
        <v>68</v>
      </c>
      <c r="O335" s="86">
        <f t="shared" si="34"/>
        <v>3.1649484536082473</v>
      </c>
      <c r="P335" s="78">
        <v>97</v>
      </c>
      <c r="Q335" s="79" t="s">
        <v>345</v>
      </c>
      <c r="R335" s="80">
        <f t="shared" si="29"/>
        <v>307</v>
      </c>
      <c r="S335" s="80"/>
      <c r="T335" s="80"/>
      <c r="U335" s="80">
        <v>307</v>
      </c>
      <c r="V335" s="80"/>
      <c r="W335" s="80"/>
      <c r="X335" s="80"/>
      <c r="Y335" s="80"/>
      <c r="Z335" s="80"/>
      <c r="AA335" s="80"/>
      <c r="AB335" s="80"/>
      <c r="AC335" s="80"/>
      <c r="AD335" s="80"/>
    </row>
    <row r="336" spans="1:16380" s="116" customFormat="1" ht="42" customHeight="1" x14ac:dyDescent="0.3">
      <c r="A336" s="144" t="s">
        <v>840</v>
      </c>
      <c r="B336" s="159" t="s">
        <v>841</v>
      </c>
      <c r="C336" s="111" t="s">
        <v>438</v>
      </c>
      <c r="D336" s="95" t="s">
        <v>61</v>
      </c>
      <c r="E336" s="61" t="s">
        <v>60</v>
      </c>
      <c r="F336" s="59" t="s">
        <v>61</v>
      </c>
      <c r="G336" s="61" t="s">
        <v>71</v>
      </c>
      <c r="H336" s="112">
        <v>21101</v>
      </c>
      <c r="I336" s="112" t="s">
        <v>319</v>
      </c>
      <c r="J336" s="113" t="s">
        <v>439</v>
      </c>
      <c r="K336" s="114" t="s">
        <v>440</v>
      </c>
      <c r="L336" s="61" t="s">
        <v>441</v>
      </c>
      <c r="M336" s="61" t="s">
        <v>441</v>
      </c>
      <c r="N336" s="61" t="s">
        <v>421</v>
      </c>
      <c r="O336" s="92">
        <v>10</v>
      </c>
      <c r="P336" s="92">
        <v>284</v>
      </c>
      <c r="Q336" s="92" t="s">
        <v>442</v>
      </c>
      <c r="R336" s="115">
        <v>2840</v>
      </c>
      <c r="S336" s="115">
        <v>0</v>
      </c>
      <c r="T336" s="115">
        <v>2840</v>
      </c>
      <c r="U336" s="115">
        <v>0</v>
      </c>
      <c r="V336" s="115">
        <v>0</v>
      </c>
      <c r="W336" s="115">
        <v>0</v>
      </c>
      <c r="X336" s="115">
        <v>0</v>
      </c>
      <c r="Y336" s="115">
        <v>0</v>
      </c>
      <c r="Z336" s="115">
        <v>0</v>
      </c>
      <c r="AA336" s="115">
        <v>0</v>
      </c>
      <c r="AB336" s="115">
        <v>0</v>
      </c>
      <c r="AC336" s="115">
        <v>0</v>
      </c>
      <c r="AD336" s="115">
        <v>0</v>
      </c>
    </row>
    <row r="337" spans="1:30" s="116" customFormat="1" ht="30" customHeight="1" x14ac:dyDescent="0.3">
      <c r="A337" s="144" t="s">
        <v>840</v>
      </c>
      <c r="B337" s="159" t="s">
        <v>841</v>
      </c>
      <c r="C337" s="111" t="s">
        <v>438</v>
      </c>
      <c r="D337" s="95" t="s">
        <v>61</v>
      </c>
      <c r="E337" s="61" t="s">
        <v>60</v>
      </c>
      <c r="F337" s="59" t="s">
        <v>61</v>
      </c>
      <c r="G337" s="61" t="s">
        <v>71</v>
      </c>
      <c r="H337" s="112">
        <v>21101</v>
      </c>
      <c r="I337" s="112" t="s">
        <v>319</v>
      </c>
      <c r="J337" s="113" t="s">
        <v>443</v>
      </c>
      <c r="K337" s="114" t="s">
        <v>444</v>
      </c>
      <c r="L337" s="61" t="s">
        <v>441</v>
      </c>
      <c r="M337" s="61" t="s">
        <v>441</v>
      </c>
      <c r="N337" s="61" t="s">
        <v>421</v>
      </c>
      <c r="O337" s="92">
        <v>1</v>
      </c>
      <c r="P337" s="92">
        <v>278.39999999999998</v>
      </c>
      <c r="Q337" s="92" t="s">
        <v>442</v>
      </c>
      <c r="R337" s="115">
        <v>278</v>
      </c>
      <c r="S337" s="115">
        <v>0</v>
      </c>
      <c r="T337" s="115">
        <v>278</v>
      </c>
      <c r="U337" s="115">
        <v>0</v>
      </c>
      <c r="V337" s="115">
        <v>0</v>
      </c>
      <c r="W337" s="115">
        <v>0</v>
      </c>
      <c r="X337" s="115">
        <v>0</v>
      </c>
      <c r="Y337" s="115">
        <v>0</v>
      </c>
      <c r="Z337" s="115">
        <v>0</v>
      </c>
      <c r="AA337" s="115">
        <v>0</v>
      </c>
      <c r="AB337" s="115">
        <v>0</v>
      </c>
      <c r="AC337" s="115">
        <v>0</v>
      </c>
      <c r="AD337" s="115">
        <v>0</v>
      </c>
    </row>
    <row r="338" spans="1:30" s="116" customFormat="1" ht="30" customHeight="1" x14ac:dyDescent="0.3">
      <c r="A338" s="144" t="s">
        <v>840</v>
      </c>
      <c r="B338" s="159" t="s">
        <v>841</v>
      </c>
      <c r="C338" s="111" t="s">
        <v>438</v>
      </c>
      <c r="D338" s="95" t="s">
        <v>61</v>
      </c>
      <c r="E338" s="61" t="s">
        <v>60</v>
      </c>
      <c r="F338" s="59" t="s">
        <v>61</v>
      </c>
      <c r="G338" s="61" t="s">
        <v>71</v>
      </c>
      <c r="H338" s="112">
        <v>21101</v>
      </c>
      <c r="I338" s="112" t="s">
        <v>319</v>
      </c>
      <c r="J338" s="113" t="s">
        <v>445</v>
      </c>
      <c r="K338" s="114" t="s">
        <v>446</v>
      </c>
      <c r="L338" s="61" t="s">
        <v>441</v>
      </c>
      <c r="M338" s="61" t="s">
        <v>441</v>
      </c>
      <c r="N338" s="61" t="s">
        <v>421</v>
      </c>
      <c r="O338" s="92">
        <v>36</v>
      </c>
      <c r="P338" s="92">
        <v>5.8</v>
      </c>
      <c r="Q338" s="92" t="s">
        <v>442</v>
      </c>
      <c r="R338" s="115">
        <v>209</v>
      </c>
      <c r="S338" s="115">
        <v>0</v>
      </c>
      <c r="T338" s="115">
        <v>139</v>
      </c>
      <c r="U338" s="115">
        <v>0</v>
      </c>
      <c r="V338" s="115">
        <v>0</v>
      </c>
      <c r="W338" s="115">
        <v>0</v>
      </c>
      <c r="X338" s="115">
        <v>0</v>
      </c>
      <c r="Y338" s="115">
        <v>0</v>
      </c>
      <c r="Z338" s="115">
        <v>0</v>
      </c>
      <c r="AA338" s="115">
        <v>69.599999999999994</v>
      </c>
      <c r="AB338" s="115">
        <v>0</v>
      </c>
      <c r="AC338" s="115">
        <v>0</v>
      </c>
      <c r="AD338" s="115">
        <v>0</v>
      </c>
    </row>
    <row r="339" spans="1:30" s="116" customFormat="1" ht="30" customHeight="1" x14ac:dyDescent="0.3">
      <c r="A339" s="144" t="s">
        <v>840</v>
      </c>
      <c r="B339" s="159" t="s">
        <v>841</v>
      </c>
      <c r="C339" s="111" t="s">
        <v>438</v>
      </c>
      <c r="D339" s="95" t="s">
        <v>61</v>
      </c>
      <c r="E339" s="61" t="s">
        <v>60</v>
      </c>
      <c r="F339" s="59" t="s">
        <v>61</v>
      </c>
      <c r="G339" s="61" t="s">
        <v>71</v>
      </c>
      <c r="H339" s="112">
        <v>21101</v>
      </c>
      <c r="I339" s="112" t="s">
        <v>319</v>
      </c>
      <c r="J339" s="113" t="s">
        <v>447</v>
      </c>
      <c r="K339" s="114" t="s">
        <v>448</v>
      </c>
      <c r="L339" s="61" t="s">
        <v>441</v>
      </c>
      <c r="M339" s="61" t="s">
        <v>441</v>
      </c>
      <c r="N339" s="61" t="s">
        <v>421</v>
      </c>
      <c r="O339" s="92">
        <v>12</v>
      </c>
      <c r="P339" s="92">
        <v>17.399999999999999</v>
      </c>
      <c r="Q339" s="92" t="s">
        <v>442</v>
      </c>
      <c r="R339" s="115">
        <v>209</v>
      </c>
      <c r="S339" s="115">
        <v>0</v>
      </c>
      <c r="T339" s="115">
        <v>0</v>
      </c>
      <c r="U339" s="115">
        <v>0</v>
      </c>
      <c r="V339" s="115">
        <v>209</v>
      </c>
      <c r="W339" s="115">
        <v>0</v>
      </c>
      <c r="X339" s="115">
        <v>0</v>
      </c>
      <c r="Y339" s="115">
        <v>0</v>
      </c>
      <c r="Z339" s="115">
        <v>0</v>
      </c>
      <c r="AA339" s="115">
        <v>0</v>
      </c>
      <c r="AB339" s="115">
        <v>0</v>
      </c>
      <c r="AC339" s="115">
        <v>0</v>
      </c>
      <c r="AD339" s="115">
        <v>0</v>
      </c>
    </row>
    <row r="340" spans="1:30" s="116" customFormat="1" ht="30" customHeight="1" x14ac:dyDescent="0.3">
      <c r="A340" s="144" t="s">
        <v>840</v>
      </c>
      <c r="B340" s="159" t="s">
        <v>841</v>
      </c>
      <c r="C340" s="111" t="s">
        <v>438</v>
      </c>
      <c r="D340" s="95" t="s">
        <v>61</v>
      </c>
      <c r="E340" s="61" t="s">
        <v>60</v>
      </c>
      <c r="F340" s="59" t="s">
        <v>61</v>
      </c>
      <c r="G340" s="61" t="s">
        <v>71</v>
      </c>
      <c r="H340" s="112">
        <v>21101</v>
      </c>
      <c r="I340" s="112" t="s">
        <v>319</v>
      </c>
      <c r="J340" s="113" t="s">
        <v>449</v>
      </c>
      <c r="K340" s="114" t="s">
        <v>450</v>
      </c>
      <c r="L340" s="61" t="s">
        <v>441</v>
      </c>
      <c r="M340" s="61" t="s">
        <v>441</v>
      </c>
      <c r="N340" s="61" t="s">
        <v>421</v>
      </c>
      <c r="O340" s="92">
        <v>12</v>
      </c>
      <c r="P340" s="92">
        <v>17.399999999999999</v>
      </c>
      <c r="Q340" s="92" t="s">
        <v>442</v>
      </c>
      <c r="R340" s="115">
        <v>209</v>
      </c>
      <c r="S340" s="115">
        <v>0</v>
      </c>
      <c r="T340" s="115">
        <v>0</v>
      </c>
      <c r="U340" s="115">
        <v>0</v>
      </c>
      <c r="V340" s="115">
        <v>209</v>
      </c>
      <c r="W340" s="115">
        <v>0</v>
      </c>
      <c r="X340" s="115">
        <v>0</v>
      </c>
      <c r="Y340" s="115">
        <v>0</v>
      </c>
      <c r="Z340" s="115">
        <v>0</v>
      </c>
      <c r="AA340" s="115">
        <v>0</v>
      </c>
      <c r="AB340" s="115">
        <v>0</v>
      </c>
      <c r="AC340" s="115">
        <v>0</v>
      </c>
      <c r="AD340" s="115">
        <v>0</v>
      </c>
    </row>
    <row r="341" spans="1:30" s="116" customFormat="1" ht="30" customHeight="1" x14ac:dyDescent="0.3">
      <c r="A341" s="144" t="s">
        <v>840</v>
      </c>
      <c r="B341" s="159" t="s">
        <v>841</v>
      </c>
      <c r="C341" s="111" t="s">
        <v>438</v>
      </c>
      <c r="D341" s="95" t="s">
        <v>61</v>
      </c>
      <c r="E341" s="61" t="s">
        <v>60</v>
      </c>
      <c r="F341" s="59" t="s">
        <v>61</v>
      </c>
      <c r="G341" s="61" t="s">
        <v>71</v>
      </c>
      <c r="H341" s="112">
        <v>21101</v>
      </c>
      <c r="I341" s="112" t="s">
        <v>319</v>
      </c>
      <c r="J341" s="113" t="s">
        <v>223</v>
      </c>
      <c r="K341" s="114" t="s">
        <v>224</v>
      </c>
      <c r="L341" s="61" t="s">
        <v>441</v>
      </c>
      <c r="M341" s="61" t="s">
        <v>441</v>
      </c>
      <c r="N341" s="61" t="s">
        <v>421</v>
      </c>
      <c r="O341" s="92">
        <v>12</v>
      </c>
      <c r="P341" s="92">
        <v>13.919999999999998</v>
      </c>
      <c r="Q341" s="92" t="s">
        <v>442</v>
      </c>
      <c r="R341" s="115">
        <v>167</v>
      </c>
      <c r="S341" s="115">
        <v>0</v>
      </c>
      <c r="T341" s="115">
        <v>167</v>
      </c>
      <c r="U341" s="115">
        <v>0</v>
      </c>
      <c r="V341" s="115">
        <v>0</v>
      </c>
      <c r="W341" s="115">
        <v>0</v>
      </c>
      <c r="X341" s="115">
        <v>0</v>
      </c>
      <c r="Y341" s="115">
        <v>0</v>
      </c>
      <c r="Z341" s="115">
        <v>0</v>
      </c>
      <c r="AA341" s="115">
        <v>0</v>
      </c>
      <c r="AB341" s="115">
        <v>0</v>
      </c>
      <c r="AC341" s="115">
        <v>0</v>
      </c>
      <c r="AD341" s="115">
        <v>0</v>
      </c>
    </row>
    <row r="342" spans="1:30" s="116" customFormat="1" ht="30" customHeight="1" x14ac:dyDescent="0.3">
      <c r="A342" s="144" t="s">
        <v>840</v>
      </c>
      <c r="B342" s="159" t="s">
        <v>841</v>
      </c>
      <c r="C342" s="111" t="s">
        <v>438</v>
      </c>
      <c r="D342" s="95" t="s">
        <v>61</v>
      </c>
      <c r="E342" s="61" t="s">
        <v>60</v>
      </c>
      <c r="F342" s="59" t="s">
        <v>61</v>
      </c>
      <c r="G342" s="61" t="s">
        <v>71</v>
      </c>
      <c r="H342" s="112">
        <v>21101</v>
      </c>
      <c r="I342" s="112" t="s">
        <v>319</v>
      </c>
      <c r="J342" s="113" t="s">
        <v>451</v>
      </c>
      <c r="K342" s="114" t="s">
        <v>452</v>
      </c>
      <c r="L342" s="61" t="s">
        <v>441</v>
      </c>
      <c r="M342" s="61" t="s">
        <v>441</v>
      </c>
      <c r="N342" s="61" t="s">
        <v>421</v>
      </c>
      <c r="O342" s="92">
        <v>8</v>
      </c>
      <c r="P342" s="92">
        <v>6.9599999999999991</v>
      </c>
      <c r="Q342" s="92" t="s">
        <v>442</v>
      </c>
      <c r="R342" s="115">
        <v>56</v>
      </c>
      <c r="S342" s="115">
        <v>0</v>
      </c>
      <c r="T342" s="115">
        <v>56</v>
      </c>
      <c r="U342" s="115">
        <v>0</v>
      </c>
      <c r="V342" s="115">
        <v>0</v>
      </c>
      <c r="W342" s="115">
        <v>0</v>
      </c>
      <c r="X342" s="115">
        <v>0</v>
      </c>
      <c r="Y342" s="115">
        <v>0</v>
      </c>
      <c r="Z342" s="115">
        <v>0</v>
      </c>
      <c r="AA342" s="115">
        <v>0</v>
      </c>
      <c r="AB342" s="115">
        <v>0</v>
      </c>
      <c r="AC342" s="115">
        <v>0</v>
      </c>
      <c r="AD342" s="115">
        <v>0</v>
      </c>
    </row>
    <row r="343" spans="1:30" s="116" customFormat="1" ht="30" customHeight="1" x14ac:dyDescent="0.3">
      <c r="A343" s="144" t="s">
        <v>840</v>
      </c>
      <c r="B343" s="159" t="s">
        <v>841</v>
      </c>
      <c r="C343" s="111" t="s">
        <v>438</v>
      </c>
      <c r="D343" s="95" t="s">
        <v>61</v>
      </c>
      <c r="E343" s="61" t="s">
        <v>60</v>
      </c>
      <c r="F343" s="59" t="s">
        <v>61</v>
      </c>
      <c r="G343" s="61" t="s">
        <v>71</v>
      </c>
      <c r="H343" s="112">
        <v>21101</v>
      </c>
      <c r="I343" s="112" t="s">
        <v>319</v>
      </c>
      <c r="J343" s="113" t="s">
        <v>245</v>
      </c>
      <c r="K343" s="114" t="s">
        <v>246</v>
      </c>
      <c r="L343" s="61" t="s">
        <v>441</v>
      </c>
      <c r="M343" s="61" t="s">
        <v>441</v>
      </c>
      <c r="N343" s="61" t="s">
        <v>421</v>
      </c>
      <c r="O343" s="92">
        <v>8</v>
      </c>
      <c r="P343" s="92">
        <v>55.679999999999993</v>
      </c>
      <c r="Q343" s="92" t="s">
        <v>442</v>
      </c>
      <c r="R343" s="115">
        <v>445</v>
      </c>
      <c r="S343" s="115">
        <v>0</v>
      </c>
      <c r="T343" s="115">
        <v>0</v>
      </c>
      <c r="U343" s="115">
        <v>0</v>
      </c>
      <c r="V343" s="115">
        <v>445</v>
      </c>
      <c r="W343" s="115">
        <v>0</v>
      </c>
      <c r="X343" s="115">
        <v>0</v>
      </c>
      <c r="Y343" s="115">
        <v>0</v>
      </c>
      <c r="Z343" s="115">
        <v>0</v>
      </c>
      <c r="AA343" s="115">
        <v>0</v>
      </c>
      <c r="AB343" s="115">
        <v>0</v>
      </c>
      <c r="AC343" s="115">
        <v>0</v>
      </c>
      <c r="AD343" s="115">
        <v>0</v>
      </c>
    </row>
    <row r="344" spans="1:30" s="116" customFormat="1" ht="30" customHeight="1" x14ac:dyDescent="0.3">
      <c r="A344" s="144" t="s">
        <v>840</v>
      </c>
      <c r="B344" s="159" t="s">
        <v>841</v>
      </c>
      <c r="C344" s="111" t="s">
        <v>438</v>
      </c>
      <c r="D344" s="95" t="s">
        <v>61</v>
      </c>
      <c r="E344" s="61" t="s">
        <v>60</v>
      </c>
      <c r="F344" s="59" t="s">
        <v>61</v>
      </c>
      <c r="G344" s="61" t="s">
        <v>71</v>
      </c>
      <c r="H344" s="112">
        <v>21101</v>
      </c>
      <c r="I344" s="112" t="s">
        <v>319</v>
      </c>
      <c r="J344" s="113" t="s">
        <v>254</v>
      </c>
      <c r="K344" s="114" t="s">
        <v>255</v>
      </c>
      <c r="L344" s="61" t="s">
        <v>441</v>
      </c>
      <c r="M344" s="61" t="s">
        <v>441</v>
      </c>
      <c r="N344" s="61" t="s">
        <v>421</v>
      </c>
      <c r="O344" s="92">
        <v>24</v>
      </c>
      <c r="P344" s="92">
        <v>71.92</v>
      </c>
      <c r="Q344" s="92" t="s">
        <v>442</v>
      </c>
      <c r="R344" s="115">
        <v>1726</v>
      </c>
      <c r="S344" s="115">
        <v>0</v>
      </c>
      <c r="T344" s="115">
        <v>575</v>
      </c>
      <c r="U344" s="115">
        <v>0</v>
      </c>
      <c r="V344" s="115">
        <v>575</v>
      </c>
      <c r="W344" s="115">
        <v>0</v>
      </c>
      <c r="X344" s="115">
        <v>0</v>
      </c>
      <c r="Y344" s="115">
        <v>0</v>
      </c>
      <c r="Z344" s="115">
        <v>0</v>
      </c>
      <c r="AA344" s="115">
        <v>576</v>
      </c>
      <c r="AB344" s="115">
        <v>0</v>
      </c>
      <c r="AC344" s="115">
        <v>0</v>
      </c>
      <c r="AD344" s="115">
        <v>0</v>
      </c>
    </row>
    <row r="345" spans="1:30" s="116" customFormat="1" ht="30" customHeight="1" x14ac:dyDescent="0.3">
      <c r="A345" s="144" t="s">
        <v>840</v>
      </c>
      <c r="B345" s="159" t="s">
        <v>841</v>
      </c>
      <c r="C345" s="111" t="s">
        <v>438</v>
      </c>
      <c r="D345" s="95" t="s">
        <v>61</v>
      </c>
      <c r="E345" s="61" t="s">
        <v>60</v>
      </c>
      <c r="F345" s="59" t="s">
        <v>61</v>
      </c>
      <c r="G345" s="61" t="s">
        <v>71</v>
      </c>
      <c r="H345" s="112">
        <v>21101</v>
      </c>
      <c r="I345" s="112" t="s">
        <v>319</v>
      </c>
      <c r="J345" s="113" t="s">
        <v>247</v>
      </c>
      <c r="K345" s="114" t="s">
        <v>248</v>
      </c>
      <c r="L345" s="61" t="s">
        <v>441</v>
      </c>
      <c r="M345" s="61" t="s">
        <v>441</v>
      </c>
      <c r="N345" s="61" t="s">
        <v>421</v>
      </c>
      <c r="O345" s="92">
        <v>11</v>
      </c>
      <c r="P345" s="92">
        <v>28.999999999999996</v>
      </c>
      <c r="Q345" s="92" t="s">
        <v>442</v>
      </c>
      <c r="R345" s="115">
        <v>318.99999999999994</v>
      </c>
      <c r="S345" s="115">
        <v>0</v>
      </c>
      <c r="T345" s="115">
        <v>173.99999999999997</v>
      </c>
      <c r="U345" s="115">
        <v>0</v>
      </c>
      <c r="V345" s="115">
        <v>0</v>
      </c>
      <c r="W345" s="115">
        <v>0</v>
      </c>
      <c r="X345" s="115">
        <v>0</v>
      </c>
      <c r="Y345" s="115">
        <v>0</v>
      </c>
      <c r="Z345" s="115">
        <v>0</v>
      </c>
      <c r="AA345" s="115">
        <v>144.99999999999997</v>
      </c>
      <c r="AB345" s="115">
        <v>0</v>
      </c>
      <c r="AC345" s="115">
        <v>0</v>
      </c>
      <c r="AD345" s="115">
        <v>0</v>
      </c>
    </row>
    <row r="346" spans="1:30" s="116" customFormat="1" ht="30" customHeight="1" x14ac:dyDescent="0.3">
      <c r="A346" s="144" t="s">
        <v>840</v>
      </c>
      <c r="B346" s="159" t="s">
        <v>841</v>
      </c>
      <c r="C346" s="111" t="s">
        <v>438</v>
      </c>
      <c r="D346" s="95" t="s">
        <v>61</v>
      </c>
      <c r="E346" s="61" t="s">
        <v>60</v>
      </c>
      <c r="F346" s="59" t="s">
        <v>61</v>
      </c>
      <c r="G346" s="61" t="s">
        <v>71</v>
      </c>
      <c r="H346" s="112">
        <v>21101</v>
      </c>
      <c r="I346" s="112" t="s">
        <v>319</v>
      </c>
      <c r="J346" s="113" t="s">
        <v>453</v>
      </c>
      <c r="K346" s="114" t="s">
        <v>454</v>
      </c>
      <c r="L346" s="61" t="s">
        <v>441</v>
      </c>
      <c r="M346" s="61" t="s">
        <v>441</v>
      </c>
      <c r="N346" s="61" t="s">
        <v>421</v>
      </c>
      <c r="O346" s="92">
        <v>18</v>
      </c>
      <c r="P346" s="92">
        <v>30.159999999999997</v>
      </c>
      <c r="Q346" s="92" t="s">
        <v>442</v>
      </c>
      <c r="R346" s="115">
        <v>543</v>
      </c>
      <c r="S346" s="115">
        <v>0</v>
      </c>
      <c r="T346" s="115">
        <v>181</v>
      </c>
      <c r="U346" s="115">
        <v>0</v>
      </c>
      <c r="V346" s="115">
        <v>181</v>
      </c>
      <c r="W346" s="115">
        <v>0</v>
      </c>
      <c r="X346" s="115">
        <v>0</v>
      </c>
      <c r="Y346" s="115">
        <v>0</v>
      </c>
      <c r="Z346" s="115">
        <v>0</v>
      </c>
      <c r="AA346" s="115">
        <v>181</v>
      </c>
      <c r="AB346" s="115">
        <v>0</v>
      </c>
      <c r="AC346" s="115">
        <v>0</v>
      </c>
      <c r="AD346" s="115">
        <v>0</v>
      </c>
    </row>
    <row r="347" spans="1:30" s="116" customFormat="1" ht="30" customHeight="1" x14ac:dyDescent="0.3">
      <c r="A347" s="144" t="s">
        <v>840</v>
      </c>
      <c r="B347" s="159" t="s">
        <v>841</v>
      </c>
      <c r="C347" s="111" t="s">
        <v>438</v>
      </c>
      <c r="D347" s="95" t="s">
        <v>61</v>
      </c>
      <c r="E347" s="61" t="s">
        <v>60</v>
      </c>
      <c r="F347" s="59" t="s">
        <v>61</v>
      </c>
      <c r="G347" s="61" t="s">
        <v>71</v>
      </c>
      <c r="H347" s="112">
        <v>21101</v>
      </c>
      <c r="I347" s="112" t="s">
        <v>319</v>
      </c>
      <c r="J347" s="113" t="s">
        <v>455</v>
      </c>
      <c r="K347" s="114" t="s">
        <v>456</v>
      </c>
      <c r="L347" s="61" t="s">
        <v>441</v>
      </c>
      <c r="M347" s="61" t="s">
        <v>441</v>
      </c>
      <c r="N347" s="61" t="s">
        <v>421</v>
      </c>
      <c r="O347" s="92">
        <v>4</v>
      </c>
      <c r="P347" s="92">
        <v>81.199999999999989</v>
      </c>
      <c r="Q347" s="92" t="s">
        <v>442</v>
      </c>
      <c r="R347" s="115">
        <v>325</v>
      </c>
      <c r="S347" s="115">
        <v>0</v>
      </c>
      <c r="T347" s="115">
        <v>0</v>
      </c>
      <c r="U347" s="115">
        <v>0</v>
      </c>
      <c r="V347" s="115">
        <v>325</v>
      </c>
      <c r="W347" s="115">
        <v>0</v>
      </c>
      <c r="X347" s="115">
        <v>0</v>
      </c>
      <c r="Y347" s="115">
        <v>0</v>
      </c>
      <c r="Z347" s="115">
        <v>0</v>
      </c>
      <c r="AA347" s="115">
        <v>0</v>
      </c>
      <c r="AB347" s="115">
        <v>0</v>
      </c>
      <c r="AC347" s="115">
        <v>0</v>
      </c>
      <c r="AD347" s="115">
        <v>0</v>
      </c>
    </row>
    <row r="348" spans="1:30" s="116" customFormat="1" ht="30" customHeight="1" x14ac:dyDescent="0.3">
      <c r="A348" s="144" t="s">
        <v>840</v>
      </c>
      <c r="B348" s="159" t="s">
        <v>841</v>
      </c>
      <c r="C348" s="111" t="s">
        <v>438</v>
      </c>
      <c r="D348" s="95" t="s">
        <v>61</v>
      </c>
      <c r="E348" s="61" t="s">
        <v>60</v>
      </c>
      <c r="F348" s="59" t="s">
        <v>61</v>
      </c>
      <c r="G348" s="61" t="s">
        <v>71</v>
      </c>
      <c r="H348" s="112">
        <v>21101</v>
      </c>
      <c r="I348" s="112" t="s">
        <v>319</v>
      </c>
      <c r="J348" s="113" t="s">
        <v>174</v>
      </c>
      <c r="K348" s="114" t="s">
        <v>457</v>
      </c>
      <c r="L348" s="61" t="s">
        <v>441</v>
      </c>
      <c r="M348" s="61" t="s">
        <v>441</v>
      </c>
      <c r="N348" s="61" t="s">
        <v>117</v>
      </c>
      <c r="O348" s="92">
        <v>10</v>
      </c>
      <c r="P348" s="92">
        <v>16.239999999999998</v>
      </c>
      <c r="Q348" s="92" t="s">
        <v>442</v>
      </c>
      <c r="R348" s="115">
        <v>162</v>
      </c>
      <c r="S348" s="115">
        <v>0</v>
      </c>
      <c r="T348" s="115">
        <v>81</v>
      </c>
      <c r="U348" s="115">
        <v>0</v>
      </c>
      <c r="V348" s="115">
        <v>81</v>
      </c>
      <c r="W348" s="115">
        <v>0</v>
      </c>
      <c r="X348" s="115">
        <v>0</v>
      </c>
      <c r="Y348" s="115">
        <v>0</v>
      </c>
      <c r="Z348" s="115">
        <v>0</v>
      </c>
      <c r="AA348" s="115">
        <v>0</v>
      </c>
      <c r="AB348" s="115">
        <v>0</v>
      </c>
      <c r="AC348" s="115">
        <v>0</v>
      </c>
      <c r="AD348" s="115">
        <v>0</v>
      </c>
    </row>
    <row r="349" spans="1:30" s="116" customFormat="1" ht="30" customHeight="1" x14ac:dyDescent="0.3">
      <c r="A349" s="144" t="s">
        <v>840</v>
      </c>
      <c r="B349" s="159" t="s">
        <v>841</v>
      </c>
      <c r="C349" s="111" t="s">
        <v>438</v>
      </c>
      <c r="D349" s="95" t="s">
        <v>61</v>
      </c>
      <c r="E349" s="61" t="s">
        <v>60</v>
      </c>
      <c r="F349" s="59" t="s">
        <v>61</v>
      </c>
      <c r="G349" s="61" t="s">
        <v>71</v>
      </c>
      <c r="H349" s="112">
        <v>21101</v>
      </c>
      <c r="I349" s="112" t="s">
        <v>319</v>
      </c>
      <c r="J349" s="113" t="s">
        <v>175</v>
      </c>
      <c r="K349" s="114" t="s">
        <v>168</v>
      </c>
      <c r="L349" s="61" t="s">
        <v>441</v>
      </c>
      <c r="M349" s="61" t="s">
        <v>441</v>
      </c>
      <c r="N349" s="61" t="s">
        <v>117</v>
      </c>
      <c r="O349" s="92">
        <v>10</v>
      </c>
      <c r="P349" s="92">
        <v>13.919999999999998</v>
      </c>
      <c r="Q349" s="92" t="s">
        <v>442</v>
      </c>
      <c r="R349" s="115">
        <v>139</v>
      </c>
      <c r="S349" s="115">
        <v>0</v>
      </c>
      <c r="T349" s="115">
        <v>70</v>
      </c>
      <c r="U349" s="115">
        <v>0</v>
      </c>
      <c r="V349" s="115">
        <v>69</v>
      </c>
      <c r="W349" s="115">
        <v>0</v>
      </c>
      <c r="X349" s="115">
        <v>0</v>
      </c>
      <c r="Y349" s="115">
        <v>0</v>
      </c>
      <c r="Z349" s="115">
        <v>0</v>
      </c>
      <c r="AA349" s="115">
        <v>0</v>
      </c>
      <c r="AB349" s="115">
        <v>0</v>
      </c>
      <c r="AC349" s="115">
        <v>0</v>
      </c>
      <c r="AD349" s="115">
        <v>0</v>
      </c>
    </row>
    <row r="350" spans="1:30" s="116" customFormat="1" ht="30" customHeight="1" x14ac:dyDescent="0.3">
      <c r="A350" s="144" t="s">
        <v>840</v>
      </c>
      <c r="B350" s="159" t="s">
        <v>841</v>
      </c>
      <c r="C350" s="111" t="s">
        <v>438</v>
      </c>
      <c r="D350" s="95" t="s">
        <v>61</v>
      </c>
      <c r="E350" s="61" t="s">
        <v>60</v>
      </c>
      <c r="F350" s="59" t="s">
        <v>61</v>
      </c>
      <c r="G350" s="61" t="s">
        <v>71</v>
      </c>
      <c r="H350" s="112">
        <v>21101</v>
      </c>
      <c r="I350" s="112" t="s">
        <v>319</v>
      </c>
      <c r="J350" s="113" t="s">
        <v>235</v>
      </c>
      <c r="K350" s="114" t="s">
        <v>236</v>
      </c>
      <c r="L350" s="61" t="s">
        <v>441</v>
      </c>
      <c r="M350" s="61" t="s">
        <v>441</v>
      </c>
      <c r="N350" s="61" t="s">
        <v>117</v>
      </c>
      <c r="O350" s="92">
        <v>5</v>
      </c>
      <c r="P350" s="92">
        <v>25.52</v>
      </c>
      <c r="Q350" s="92" t="s">
        <v>442</v>
      </c>
      <c r="R350" s="115">
        <v>128</v>
      </c>
      <c r="S350" s="115">
        <v>0</v>
      </c>
      <c r="T350" s="115">
        <v>128</v>
      </c>
      <c r="U350" s="115">
        <v>0</v>
      </c>
      <c r="V350" s="115">
        <v>0</v>
      </c>
      <c r="W350" s="115">
        <v>0</v>
      </c>
      <c r="X350" s="115">
        <v>0</v>
      </c>
      <c r="Y350" s="115">
        <v>0</v>
      </c>
      <c r="Z350" s="115">
        <v>0</v>
      </c>
      <c r="AA350" s="115">
        <v>0</v>
      </c>
      <c r="AB350" s="115">
        <v>0</v>
      </c>
      <c r="AC350" s="115">
        <v>0</v>
      </c>
      <c r="AD350" s="115">
        <v>0</v>
      </c>
    </row>
    <row r="351" spans="1:30" s="116" customFormat="1" ht="30" customHeight="1" x14ac:dyDescent="0.3">
      <c r="A351" s="144" t="s">
        <v>840</v>
      </c>
      <c r="B351" s="159" t="s">
        <v>841</v>
      </c>
      <c r="C351" s="111" t="s">
        <v>438</v>
      </c>
      <c r="D351" s="95" t="s">
        <v>61</v>
      </c>
      <c r="E351" s="61" t="s">
        <v>60</v>
      </c>
      <c r="F351" s="59" t="s">
        <v>61</v>
      </c>
      <c r="G351" s="61" t="s">
        <v>71</v>
      </c>
      <c r="H351" s="112">
        <v>21101</v>
      </c>
      <c r="I351" s="112" t="s">
        <v>319</v>
      </c>
      <c r="J351" s="113" t="s">
        <v>458</v>
      </c>
      <c r="K351" s="114" t="s">
        <v>459</v>
      </c>
      <c r="L351" s="61" t="s">
        <v>441</v>
      </c>
      <c r="M351" s="61" t="s">
        <v>441</v>
      </c>
      <c r="N351" s="61" t="s">
        <v>117</v>
      </c>
      <c r="O351" s="92">
        <v>3</v>
      </c>
      <c r="P351" s="92">
        <v>35.96</v>
      </c>
      <c r="Q351" s="92" t="s">
        <v>442</v>
      </c>
      <c r="R351" s="115">
        <v>108</v>
      </c>
      <c r="S351" s="115">
        <v>0</v>
      </c>
      <c r="T351" s="115">
        <v>108</v>
      </c>
      <c r="U351" s="115">
        <v>0</v>
      </c>
      <c r="V351" s="115">
        <v>0</v>
      </c>
      <c r="W351" s="115">
        <v>0</v>
      </c>
      <c r="X351" s="115">
        <v>0</v>
      </c>
      <c r="Y351" s="115">
        <v>0</v>
      </c>
      <c r="Z351" s="115">
        <v>0</v>
      </c>
      <c r="AA351" s="115">
        <v>0</v>
      </c>
      <c r="AB351" s="115">
        <v>0</v>
      </c>
      <c r="AC351" s="115">
        <v>0</v>
      </c>
      <c r="AD351" s="115">
        <v>0</v>
      </c>
    </row>
    <row r="352" spans="1:30" s="116" customFormat="1" ht="30" customHeight="1" x14ac:dyDescent="0.3">
      <c r="A352" s="144" t="s">
        <v>840</v>
      </c>
      <c r="B352" s="159" t="s">
        <v>841</v>
      </c>
      <c r="C352" s="111" t="s">
        <v>438</v>
      </c>
      <c r="D352" s="95" t="s">
        <v>61</v>
      </c>
      <c r="E352" s="61" t="s">
        <v>60</v>
      </c>
      <c r="F352" s="59" t="s">
        <v>61</v>
      </c>
      <c r="G352" s="61" t="s">
        <v>71</v>
      </c>
      <c r="H352" s="112">
        <v>21101</v>
      </c>
      <c r="I352" s="112" t="s">
        <v>319</v>
      </c>
      <c r="J352" s="113" t="s">
        <v>239</v>
      </c>
      <c r="K352" s="114" t="s">
        <v>240</v>
      </c>
      <c r="L352" s="61" t="s">
        <v>441</v>
      </c>
      <c r="M352" s="61" t="s">
        <v>441</v>
      </c>
      <c r="N352" s="61" t="s">
        <v>117</v>
      </c>
      <c r="O352" s="92">
        <v>3</v>
      </c>
      <c r="P352" s="92">
        <v>27.839999999999996</v>
      </c>
      <c r="Q352" s="92" t="s">
        <v>442</v>
      </c>
      <c r="R352" s="115">
        <v>84</v>
      </c>
      <c r="S352" s="115">
        <v>0</v>
      </c>
      <c r="T352" s="115">
        <v>84</v>
      </c>
      <c r="U352" s="115">
        <v>0</v>
      </c>
      <c r="V352" s="115">
        <v>0</v>
      </c>
      <c r="W352" s="115">
        <v>0</v>
      </c>
      <c r="X352" s="115">
        <v>0</v>
      </c>
      <c r="Y352" s="115">
        <v>0</v>
      </c>
      <c r="Z352" s="115">
        <v>0</v>
      </c>
      <c r="AA352" s="115">
        <v>0</v>
      </c>
      <c r="AB352" s="115">
        <v>0</v>
      </c>
      <c r="AC352" s="115">
        <v>0</v>
      </c>
      <c r="AD352" s="115">
        <v>0</v>
      </c>
    </row>
    <row r="353" spans="1:30" s="116" customFormat="1" ht="30" customHeight="1" x14ac:dyDescent="0.3">
      <c r="A353" s="144" t="s">
        <v>840</v>
      </c>
      <c r="B353" s="159" t="s">
        <v>841</v>
      </c>
      <c r="C353" s="111" t="s">
        <v>438</v>
      </c>
      <c r="D353" s="95" t="s">
        <v>61</v>
      </c>
      <c r="E353" s="61" t="s">
        <v>60</v>
      </c>
      <c r="F353" s="59" t="s">
        <v>61</v>
      </c>
      <c r="G353" s="61" t="s">
        <v>71</v>
      </c>
      <c r="H353" s="112">
        <v>21101</v>
      </c>
      <c r="I353" s="112" t="s">
        <v>319</v>
      </c>
      <c r="J353" s="113" t="s">
        <v>241</v>
      </c>
      <c r="K353" s="114" t="s">
        <v>242</v>
      </c>
      <c r="L353" s="61" t="s">
        <v>441</v>
      </c>
      <c r="M353" s="61" t="s">
        <v>441</v>
      </c>
      <c r="N353" s="61" t="s">
        <v>117</v>
      </c>
      <c r="O353" s="92">
        <v>9</v>
      </c>
      <c r="P353" s="92">
        <v>81.199999999999989</v>
      </c>
      <c r="Q353" s="92" t="s">
        <v>442</v>
      </c>
      <c r="R353" s="115">
        <v>731</v>
      </c>
      <c r="S353" s="115">
        <v>0</v>
      </c>
      <c r="T353" s="115">
        <v>405.99999999999994</v>
      </c>
      <c r="U353" s="115">
        <v>0</v>
      </c>
      <c r="V353" s="115">
        <v>325</v>
      </c>
      <c r="W353" s="115">
        <v>0</v>
      </c>
      <c r="X353" s="115">
        <v>0</v>
      </c>
      <c r="Y353" s="115">
        <v>0</v>
      </c>
      <c r="Z353" s="115">
        <v>0</v>
      </c>
      <c r="AA353" s="115">
        <v>0</v>
      </c>
      <c r="AB353" s="115">
        <v>0</v>
      </c>
      <c r="AC353" s="115">
        <v>0</v>
      </c>
      <c r="AD353" s="115">
        <v>0</v>
      </c>
    </row>
    <row r="354" spans="1:30" s="116" customFormat="1" ht="30" customHeight="1" x14ac:dyDescent="0.3">
      <c r="A354" s="144" t="s">
        <v>840</v>
      </c>
      <c r="B354" s="159" t="s">
        <v>841</v>
      </c>
      <c r="C354" s="111" t="s">
        <v>438</v>
      </c>
      <c r="D354" s="95" t="s">
        <v>61</v>
      </c>
      <c r="E354" s="61" t="s">
        <v>60</v>
      </c>
      <c r="F354" s="59" t="s">
        <v>61</v>
      </c>
      <c r="G354" s="61" t="s">
        <v>71</v>
      </c>
      <c r="H354" s="112">
        <v>21101</v>
      </c>
      <c r="I354" s="112" t="s">
        <v>319</v>
      </c>
      <c r="J354" s="113" t="s">
        <v>97</v>
      </c>
      <c r="K354" s="114" t="s">
        <v>75</v>
      </c>
      <c r="L354" s="61" t="s">
        <v>441</v>
      </c>
      <c r="M354" s="61" t="s">
        <v>441</v>
      </c>
      <c r="N354" s="61" t="s">
        <v>421</v>
      </c>
      <c r="O354" s="92">
        <v>9</v>
      </c>
      <c r="P354" s="92">
        <v>52.199999999999996</v>
      </c>
      <c r="Q354" s="92" t="s">
        <v>442</v>
      </c>
      <c r="R354" s="115">
        <v>470</v>
      </c>
      <c r="S354" s="115">
        <v>0</v>
      </c>
      <c r="T354" s="115">
        <v>157</v>
      </c>
      <c r="U354" s="115">
        <v>0</v>
      </c>
      <c r="V354" s="115">
        <v>157</v>
      </c>
      <c r="W354" s="115">
        <v>0</v>
      </c>
      <c r="X354" s="115">
        <v>0</v>
      </c>
      <c r="Y354" s="115">
        <v>0</v>
      </c>
      <c r="Z354" s="115">
        <v>0</v>
      </c>
      <c r="AA354" s="115">
        <v>156</v>
      </c>
      <c r="AB354" s="115">
        <v>0</v>
      </c>
      <c r="AC354" s="115">
        <v>0</v>
      </c>
      <c r="AD354" s="115">
        <v>0</v>
      </c>
    </row>
    <row r="355" spans="1:30" s="116" customFormat="1" ht="30" customHeight="1" x14ac:dyDescent="0.3">
      <c r="A355" s="144" t="s">
        <v>840</v>
      </c>
      <c r="B355" s="159" t="s">
        <v>841</v>
      </c>
      <c r="C355" s="111" t="s">
        <v>438</v>
      </c>
      <c r="D355" s="95" t="s">
        <v>61</v>
      </c>
      <c r="E355" s="61" t="s">
        <v>60</v>
      </c>
      <c r="F355" s="59" t="s">
        <v>61</v>
      </c>
      <c r="G355" s="61" t="s">
        <v>71</v>
      </c>
      <c r="H355" s="112">
        <v>21101</v>
      </c>
      <c r="I355" s="112" t="s">
        <v>319</v>
      </c>
      <c r="J355" s="113" t="s">
        <v>96</v>
      </c>
      <c r="K355" s="114" t="s">
        <v>76</v>
      </c>
      <c r="L355" s="61" t="s">
        <v>441</v>
      </c>
      <c r="M355" s="61" t="s">
        <v>441</v>
      </c>
      <c r="N355" s="61" t="s">
        <v>421</v>
      </c>
      <c r="O355" s="92">
        <v>7</v>
      </c>
      <c r="P355" s="92">
        <v>30.159999999999997</v>
      </c>
      <c r="Q355" s="92" t="s">
        <v>442</v>
      </c>
      <c r="R355" s="115">
        <v>211</v>
      </c>
      <c r="S355" s="115">
        <v>0</v>
      </c>
      <c r="T355" s="115">
        <v>0</v>
      </c>
      <c r="U355" s="115">
        <v>0</v>
      </c>
      <c r="V355" s="115">
        <v>0</v>
      </c>
      <c r="W355" s="115">
        <v>0</v>
      </c>
      <c r="X355" s="115">
        <v>0</v>
      </c>
      <c r="Y355" s="115">
        <v>0</v>
      </c>
      <c r="Z355" s="115">
        <v>0</v>
      </c>
      <c r="AA355" s="115">
        <v>211</v>
      </c>
      <c r="AB355" s="115">
        <v>0</v>
      </c>
      <c r="AC355" s="115">
        <v>0</v>
      </c>
      <c r="AD355" s="115">
        <v>0</v>
      </c>
    </row>
    <row r="356" spans="1:30" s="116" customFormat="1" ht="30" customHeight="1" x14ac:dyDescent="0.3">
      <c r="A356" s="144" t="s">
        <v>840</v>
      </c>
      <c r="B356" s="159" t="s">
        <v>841</v>
      </c>
      <c r="C356" s="111" t="s">
        <v>438</v>
      </c>
      <c r="D356" s="95" t="s">
        <v>61</v>
      </c>
      <c r="E356" s="61" t="s">
        <v>60</v>
      </c>
      <c r="F356" s="59" t="s">
        <v>61</v>
      </c>
      <c r="G356" s="61" t="s">
        <v>71</v>
      </c>
      <c r="H356" s="112">
        <v>21101</v>
      </c>
      <c r="I356" s="112" t="s">
        <v>319</v>
      </c>
      <c r="J356" s="113" t="s">
        <v>460</v>
      </c>
      <c r="K356" s="114" t="s">
        <v>461</v>
      </c>
      <c r="L356" s="61" t="s">
        <v>441</v>
      </c>
      <c r="M356" s="61" t="s">
        <v>441</v>
      </c>
      <c r="N356" s="61" t="s">
        <v>421</v>
      </c>
      <c r="O356" s="92">
        <v>4</v>
      </c>
      <c r="P356" s="92">
        <v>52.199999999999996</v>
      </c>
      <c r="Q356" s="92" t="s">
        <v>442</v>
      </c>
      <c r="R356" s="115">
        <v>209</v>
      </c>
      <c r="S356" s="115">
        <v>0</v>
      </c>
      <c r="T356" s="115">
        <v>104</v>
      </c>
      <c r="U356" s="115">
        <v>0</v>
      </c>
      <c r="V356" s="115">
        <v>0</v>
      </c>
      <c r="W356" s="115">
        <v>0</v>
      </c>
      <c r="X356" s="115">
        <v>0</v>
      </c>
      <c r="Y356" s="115">
        <v>0</v>
      </c>
      <c r="Z356" s="115">
        <v>0</v>
      </c>
      <c r="AA356" s="115">
        <v>105</v>
      </c>
      <c r="AB356" s="115">
        <v>0</v>
      </c>
      <c r="AC356" s="115">
        <v>0</v>
      </c>
      <c r="AD356" s="115">
        <v>0</v>
      </c>
    </row>
    <row r="357" spans="1:30" s="116" customFormat="1" ht="30" customHeight="1" x14ac:dyDescent="0.3">
      <c r="A357" s="144" t="s">
        <v>840</v>
      </c>
      <c r="B357" s="159" t="s">
        <v>841</v>
      </c>
      <c r="C357" s="111" t="s">
        <v>438</v>
      </c>
      <c r="D357" s="95" t="s">
        <v>61</v>
      </c>
      <c r="E357" s="61" t="s">
        <v>60</v>
      </c>
      <c r="F357" s="59" t="s">
        <v>61</v>
      </c>
      <c r="G357" s="61" t="s">
        <v>71</v>
      </c>
      <c r="H357" s="112">
        <v>21101</v>
      </c>
      <c r="I357" s="112" t="s">
        <v>319</v>
      </c>
      <c r="J357" s="113" t="s">
        <v>88</v>
      </c>
      <c r="K357" s="114" t="s">
        <v>84</v>
      </c>
      <c r="L357" s="61" t="s">
        <v>441</v>
      </c>
      <c r="M357" s="61" t="s">
        <v>441</v>
      </c>
      <c r="N357" s="61" t="s">
        <v>421</v>
      </c>
      <c r="O357" s="92">
        <v>1</v>
      </c>
      <c r="P357" s="92">
        <v>249.39999999999998</v>
      </c>
      <c r="Q357" s="92" t="s">
        <v>442</v>
      </c>
      <c r="R357" s="115">
        <v>249</v>
      </c>
      <c r="S357" s="115">
        <v>0</v>
      </c>
      <c r="T357" s="115">
        <v>249</v>
      </c>
      <c r="U357" s="115">
        <v>0</v>
      </c>
      <c r="V357" s="115">
        <v>0</v>
      </c>
      <c r="W357" s="115">
        <v>0</v>
      </c>
      <c r="X357" s="115">
        <v>0</v>
      </c>
      <c r="Y357" s="115">
        <v>0</v>
      </c>
      <c r="Z357" s="115">
        <v>0</v>
      </c>
      <c r="AA357" s="115">
        <v>0</v>
      </c>
      <c r="AB357" s="115">
        <v>0</v>
      </c>
      <c r="AC357" s="115">
        <v>0</v>
      </c>
      <c r="AD357" s="115">
        <v>0</v>
      </c>
    </row>
    <row r="358" spans="1:30" s="116" customFormat="1" ht="30" customHeight="1" x14ac:dyDescent="0.3">
      <c r="A358" s="144" t="s">
        <v>840</v>
      </c>
      <c r="B358" s="159" t="s">
        <v>841</v>
      </c>
      <c r="C358" s="111" t="s">
        <v>438</v>
      </c>
      <c r="D358" s="95" t="s">
        <v>61</v>
      </c>
      <c r="E358" s="61" t="s">
        <v>60</v>
      </c>
      <c r="F358" s="59" t="s">
        <v>61</v>
      </c>
      <c r="G358" s="61" t="s">
        <v>71</v>
      </c>
      <c r="H358" s="112">
        <v>21101</v>
      </c>
      <c r="I358" s="112" t="s">
        <v>319</v>
      </c>
      <c r="J358" s="113" t="s">
        <v>462</v>
      </c>
      <c r="K358" s="114" t="s">
        <v>463</v>
      </c>
      <c r="L358" s="61" t="s">
        <v>441</v>
      </c>
      <c r="M358" s="61" t="s">
        <v>441</v>
      </c>
      <c r="N358" s="61" t="s">
        <v>421</v>
      </c>
      <c r="O358" s="92">
        <v>1</v>
      </c>
      <c r="P358" s="92">
        <v>220.39999999999998</v>
      </c>
      <c r="Q358" s="92" t="s">
        <v>442</v>
      </c>
      <c r="R358" s="115">
        <v>220</v>
      </c>
      <c r="S358" s="115">
        <v>0</v>
      </c>
      <c r="T358" s="115">
        <v>220</v>
      </c>
      <c r="U358" s="115">
        <v>0</v>
      </c>
      <c r="V358" s="115">
        <v>0</v>
      </c>
      <c r="W358" s="115">
        <v>0</v>
      </c>
      <c r="X358" s="115">
        <v>0</v>
      </c>
      <c r="Y358" s="115">
        <v>0</v>
      </c>
      <c r="Z358" s="115">
        <v>0</v>
      </c>
      <c r="AA358" s="115">
        <v>0</v>
      </c>
      <c r="AB358" s="115">
        <v>0</v>
      </c>
      <c r="AC358" s="115">
        <v>0</v>
      </c>
      <c r="AD358" s="115">
        <v>0</v>
      </c>
    </row>
    <row r="359" spans="1:30" s="116" customFormat="1" ht="30" customHeight="1" x14ac:dyDescent="0.3">
      <c r="A359" s="144" t="s">
        <v>840</v>
      </c>
      <c r="B359" s="159" t="s">
        <v>841</v>
      </c>
      <c r="C359" s="111" t="s">
        <v>438</v>
      </c>
      <c r="D359" s="95" t="s">
        <v>61</v>
      </c>
      <c r="E359" s="61" t="s">
        <v>60</v>
      </c>
      <c r="F359" s="59" t="s">
        <v>61</v>
      </c>
      <c r="G359" s="61" t="s">
        <v>71</v>
      </c>
      <c r="H359" s="112">
        <v>21101</v>
      </c>
      <c r="I359" s="112" t="s">
        <v>319</v>
      </c>
      <c r="J359" s="113" t="s">
        <v>464</v>
      </c>
      <c r="K359" s="114" t="s">
        <v>465</v>
      </c>
      <c r="L359" s="61" t="s">
        <v>441</v>
      </c>
      <c r="M359" s="61" t="s">
        <v>441</v>
      </c>
      <c r="N359" s="61" t="s">
        <v>421</v>
      </c>
      <c r="O359" s="92">
        <v>6</v>
      </c>
      <c r="P359" s="92">
        <v>80.039999999999992</v>
      </c>
      <c r="Q359" s="92" t="s">
        <v>442</v>
      </c>
      <c r="R359" s="115">
        <v>480</v>
      </c>
      <c r="S359" s="115">
        <v>0</v>
      </c>
      <c r="T359" s="115">
        <v>240</v>
      </c>
      <c r="U359" s="115">
        <v>0</v>
      </c>
      <c r="V359" s="115">
        <v>240</v>
      </c>
      <c r="W359" s="115">
        <v>0</v>
      </c>
      <c r="X359" s="115">
        <v>0</v>
      </c>
      <c r="Y359" s="115">
        <v>0</v>
      </c>
      <c r="Z359" s="115">
        <v>0</v>
      </c>
      <c r="AA359" s="115">
        <v>0</v>
      </c>
      <c r="AB359" s="115">
        <v>0</v>
      </c>
      <c r="AC359" s="115">
        <v>0</v>
      </c>
      <c r="AD359" s="115">
        <v>0</v>
      </c>
    </row>
    <row r="360" spans="1:30" s="116" customFormat="1" ht="30" customHeight="1" x14ac:dyDescent="0.3">
      <c r="A360" s="144" t="s">
        <v>840</v>
      </c>
      <c r="B360" s="159" t="s">
        <v>841</v>
      </c>
      <c r="C360" s="111" t="s">
        <v>438</v>
      </c>
      <c r="D360" s="95" t="s">
        <v>61</v>
      </c>
      <c r="E360" s="61" t="s">
        <v>60</v>
      </c>
      <c r="F360" s="59" t="s">
        <v>61</v>
      </c>
      <c r="G360" s="61" t="s">
        <v>71</v>
      </c>
      <c r="H360" s="112">
        <v>21101</v>
      </c>
      <c r="I360" s="112" t="s">
        <v>319</v>
      </c>
      <c r="J360" s="113" t="s">
        <v>466</v>
      </c>
      <c r="K360" s="114" t="s">
        <v>467</v>
      </c>
      <c r="L360" s="61" t="s">
        <v>441</v>
      </c>
      <c r="M360" s="61" t="s">
        <v>441</v>
      </c>
      <c r="N360" s="61" t="s">
        <v>69</v>
      </c>
      <c r="O360" s="92">
        <v>3</v>
      </c>
      <c r="P360" s="92">
        <v>19.72</v>
      </c>
      <c r="Q360" s="92" t="s">
        <v>442</v>
      </c>
      <c r="R360" s="115">
        <v>59</v>
      </c>
      <c r="S360" s="115">
        <v>0</v>
      </c>
      <c r="T360" s="115">
        <v>20</v>
      </c>
      <c r="U360" s="115">
        <v>0</v>
      </c>
      <c r="V360" s="115">
        <v>39</v>
      </c>
      <c r="W360" s="115">
        <v>0</v>
      </c>
      <c r="X360" s="115">
        <v>0</v>
      </c>
      <c r="Y360" s="115">
        <v>0</v>
      </c>
      <c r="Z360" s="115">
        <v>0</v>
      </c>
      <c r="AA360" s="115">
        <v>0</v>
      </c>
      <c r="AB360" s="115">
        <v>0</v>
      </c>
      <c r="AC360" s="115">
        <v>0</v>
      </c>
      <c r="AD360" s="115">
        <v>0</v>
      </c>
    </row>
    <row r="361" spans="1:30" s="116" customFormat="1" ht="30" customHeight="1" x14ac:dyDescent="0.3">
      <c r="A361" s="144" t="s">
        <v>840</v>
      </c>
      <c r="B361" s="159" t="s">
        <v>841</v>
      </c>
      <c r="C361" s="111" t="s">
        <v>438</v>
      </c>
      <c r="D361" s="95" t="s">
        <v>61</v>
      </c>
      <c r="E361" s="61" t="s">
        <v>60</v>
      </c>
      <c r="F361" s="59" t="s">
        <v>61</v>
      </c>
      <c r="G361" s="61" t="s">
        <v>71</v>
      </c>
      <c r="H361" s="112">
        <v>21101</v>
      </c>
      <c r="I361" s="112" t="s">
        <v>319</v>
      </c>
      <c r="J361" s="113" t="s">
        <v>172</v>
      </c>
      <c r="K361" s="114" t="s">
        <v>468</v>
      </c>
      <c r="L361" s="61" t="s">
        <v>441</v>
      </c>
      <c r="M361" s="61" t="s">
        <v>441</v>
      </c>
      <c r="N361" s="61" t="s">
        <v>117</v>
      </c>
      <c r="O361" s="92">
        <v>1</v>
      </c>
      <c r="P361" s="92">
        <v>40.599999999999994</v>
      </c>
      <c r="Q361" s="92" t="s">
        <v>442</v>
      </c>
      <c r="R361" s="115">
        <v>41</v>
      </c>
      <c r="S361" s="115">
        <v>0</v>
      </c>
      <c r="T361" s="115">
        <v>41</v>
      </c>
      <c r="U361" s="115">
        <v>0</v>
      </c>
      <c r="V361" s="115">
        <v>0</v>
      </c>
      <c r="W361" s="115">
        <v>0</v>
      </c>
      <c r="X361" s="115">
        <v>0</v>
      </c>
      <c r="Y361" s="115">
        <v>0</v>
      </c>
      <c r="Z361" s="115">
        <v>0</v>
      </c>
      <c r="AA361" s="115">
        <v>0</v>
      </c>
      <c r="AB361" s="115">
        <v>0</v>
      </c>
      <c r="AC361" s="115">
        <v>0</v>
      </c>
      <c r="AD361" s="115">
        <v>0</v>
      </c>
    </row>
    <row r="362" spans="1:30" s="116" customFormat="1" ht="30" customHeight="1" x14ac:dyDescent="0.3">
      <c r="A362" s="144" t="s">
        <v>840</v>
      </c>
      <c r="B362" s="159" t="s">
        <v>841</v>
      </c>
      <c r="C362" s="111" t="s">
        <v>438</v>
      </c>
      <c r="D362" s="95" t="s">
        <v>61</v>
      </c>
      <c r="E362" s="61" t="s">
        <v>60</v>
      </c>
      <c r="F362" s="59" t="s">
        <v>61</v>
      </c>
      <c r="G362" s="61" t="s">
        <v>71</v>
      </c>
      <c r="H362" s="112">
        <v>21101</v>
      </c>
      <c r="I362" s="112" t="s">
        <v>319</v>
      </c>
      <c r="J362" s="113" t="s">
        <v>469</v>
      </c>
      <c r="K362" s="114" t="s">
        <v>470</v>
      </c>
      <c r="L362" s="61" t="s">
        <v>441</v>
      </c>
      <c r="M362" s="61" t="s">
        <v>441</v>
      </c>
      <c r="N362" s="61" t="s">
        <v>269</v>
      </c>
      <c r="O362" s="92">
        <v>6</v>
      </c>
      <c r="P362" s="92">
        <v>26.68</v>
      </c>
      <c r="Q362" s="92" t="s">
        <v>442</v>
      </c>
      <c r="R362" s="115">
        <v>160</v>
      </c>
      <c r="S362" s="115">
        <v>0</v>
      </c>
      <c r="T362" s="115">
        <v>0</v>
      </c>
      <c r="U362" s="115">
        <v>0</v>
      </c>
      <c r="V362" s="115">
        <v>160</v>
      </c>
      <c r="W362" s="115">
        <v>0</v>
      </c>
      <c r="X362" s="115">
        <v>0</v>
      </c>
      <c r="Y362" s="115">
        <v>0</v>
      </c>
      <c r="Z362" s="115">
        <v>0</v>
      </c>
      <c r="AA362" s="115">
        <v>0</v>
      </c>
      <c r="AB362" s="115">
        <v>0</v>
      </c>
      <c r="AC362" s="115">
        <v>0</v>
      </c>
      <c r="AD362" s="115">
        <v>0</v>
      </c>
    </row>
    <row r="363" spans="1:30" s="116" customFormat="1" ht="30" customHeight="1" x14ac:dyDescent="0.3">
      <c r="A363" s="144" t="s">
        <v>840</v>
      </c>
      <c r="B363" s="159" t="s">
        <v>841</v>
      </c>
      <c r="C363" s="111" t="s">
        <v>438</v>
      </c>
      <c r="D363" s="95" t="s">
        <v>61</v>
      </c>
      <c r="E363" s="61" t="s">
        <v>60</v>
      </c>
      <c r="F363" s="59" t="s">
        <v>61</v>
      </c>
      <c r="G363" s="61" t="s">
        <v>71</v>
      </c>
      <c r="H363" s="112">
        <v>21101</v>
      </c>
      <c r="I363" s="112" t="s">
        <v>319</v>
      </c>
      <c r="J363" s="113" t="s">
        <v>471</v>
      </c>
      <c r="K363" s="114" t="s">
        <v>472</v>
      </c>
      <c r="L363" s="61" t="s">
        <v>441</v>
      </c>
      <c r="M363" s="61" t="s">
        <v>441</v>
      </c>
      <c r="N363" s="61" t="s">
        <v>421</v>
      </c>
      <c r="O363" s="92">
        <v>12</v>
      </c>
      <c r="P363" s="92">
        <v>5.8</v>
      </c>
      <c r="Q363" s="92" t="s">
        <v>442</v>
      </c>
      <c r="R363" s="115">
        <v>70</v>
      </c>
      <c r="S363" s="115">
        <v>0</v>
      </c>
      <c r="T363" s="115">
        <v>70</v>
      </c>
      <c r="U363" s="115">
        <v>0</v>
      </c>
      <c r="V363" s="115">
        <v>0</v>
      </c>
      <c r="W363" s="115">
        <v>0</v>
      </c>
      <c r="X363" s="115">
        <v>0</v>
      </c>
      <c r="Y363" s="115">
        <v>0</v>
      </c>
      <c r="Z363" s="115">
        <v>0</v>
      </c>
      <c r="AA363" s="115">
        <v>0</v>
      </c>
      <c r="AB363" s="115">
        <v>0</v>
      </c>
      <c r="AC363" s="115">
        <v>0</v>
      </c>
      <c r="AD363" s="115">
        <v>0</v>
      </c>
    </row>
    <row r="364" spans="1:30" s="116" customFormat="1" ht="30" customHeight="1" x14ac:dyDescent="0.3">
      <c r="A364" s="144" t="s">
        <v>840</v>
      </c>
      <c r="B364" s="159" t="s">
        <v>841</v>
      </c>
      <c r="C364" s="111" t="s">
        <v>438</v>
      </c>
      <c r="D364" s="95" t="s">
        <v>61</v>
      </c>
      <c r="E364" s="61" t="s">
        <v>60</v>
      </c>
      <c r="F364" s="59" t="s">
        <v>61</v>
      </c>
      <c r="G364" s="61" t="s">
        <v>71</v>
      </c>
      <c r="H364" s="112">
        <v>21101</v>
      </c>
      <c r="I364" s="112" t="s">
        <v>319</v>
      </c>
      <c r="J364" s="113" t="s">
        <v>330</v>
      </c>
      <c r="K364" s="114" t="s">
        <v>331</v>
      </c>
      <c r="L364" s="61" t="s">
        <v>441</v>
      </c>
      <c r="M364" s="61" t="s">
        <v>441</v>
      </c>
      <c r="N364" s="61" t="s">
        <v>473</v>
      </c>
      <c r="O364" s="92">
        <v>4</v>
      </c>
      <c r="P364" s="92">
        <v>82.36</v>
      </c>
      <c r="Q364" s="92" t="s">
        <v>442</v>
      </c>
      <c r="R364" s="115">
        <v>329</v>
      </c>
      <c r="S364" s="115">
        <v>0</v>
      </c>
      <c r="T364" s="115">
        <v>0</v>
      </c>
      <c r="U364" s="115">
        <v>0</v>
      </c>
      <c r="V364" s="115">
        <v>165</v>
      </c>
      <c r="W364" s="115">
        <v>0</v>
      </c>
      <c r="X364" s="115">
        <v>0</v>
      </c>
      <c r="Y364" s="115">
        <v>0</v>
      </c>
      <c r="Z364" s="115">
        <v>0</v>
      </c>
      <c r="AA364" s="115">
        <v>164</v>
      </c>
      <c r="AB364" s="115">
        <v>0</v>
      </c>
      <c r="AC364" s="115">
        <v>0</v>
      </c>
      <c r="AD364" s="115">
        <v>0</v>
      </c>
    </row>
    <row r="365" spans="1:30" s="116" customFormat="1" ht="30" customHeight="1" x14ac:dyDescent="0.3">
      <c r="A365" s="144" t="s">
        <v>840</v>
      </c>
      <c r="B365" s="159" t="s">
        <v>841</v>
      </c>
      <c r="C365" s="111" t="s">
        <v>438</v>
      </c>
      <c r="D365" s="95" t="s">
        <v>61</v>
      </c>
      <c r="E365" s="61" t="s">
        <v>60</v>
      </c>
      <c r="F365" s="59" t="s">
        <v>61</v>
      </c>
      <c r="G365" s="61" t="s">
        <v>71</v>
      </c>
      <c r="H365" s="112">
        <v>21101</v>
      </c>
      <c r="I365" s="112" t="s">
        <v>319</v>
      </c>
      <c r="J365" s="113" t="s">
        <v>474</v>
      </c>
      <c r="K365" s="114" t="s">
        <v>475</v>
      </c>
      <c r="L365" s="61" t="s">
        <v>441</v>
      </c>
      <c r="M365" s="61" t="s">
        <v>441</v>
      </c>
      <c r="N365" s="61" t="s">
        <v>69</v>
      </c>
      <c r="O365" s="92">
        <v>8</v>
      </c>
      <c r="P365" s="92">
        <v>115.99999999999999</v>
      </c>
      <c r="Q365" s="92" t="s">
        <v>442</v>
      </c>
      <c r="R365" s="115">
        <v>927.99999999999989</v>
      </c>
      <c r="S365" s="115">
        <v>0</v>
      </c>
      <c r="T365" s="115">
        <v>463.99999999999994</v>
      </c>
      <c r="U365" s="115">
        <v>0</v>
      </c>
      <c r="V365" s="115">
        <v>463.99999999999994</v>
      </c>
      <c r="W365" s="115">
        <v>0</v>
      </c>
      <c r="X365" s="115">
        <v>0</v>
      </c>
      <c r="Y365" s="115">
        <v>0</v>
      </c>
      <c r="Z365" s="115">
        <v>0</v>
      </c>
      <c r="AA365" s="115">
        <v>0</v>
      </c>
      <c r="AB365" s="115">
        <v>0</v>
      </c>
      <c r="AC365" s="115">
        <v>0</v>
      </c>
      <c r="AD365" s="115">
        <v>0</v>
      </c>
    </row>
    <row r="366" spans="1:30" s="116" customFormat="1" ht="30" customHeight="1" x14ac:dyDescent="0.3">
      <c r="A366" s="144" t="s">
        <v>840</v>
      </c>
      <c r="B366" s="159" t="s">
        <v>841</v>
      </c>
      <c r="C366" s="111" t="s">
        <v>438</v>
      </c>
      <c r="D366" s="95" t="s">
        <v>61</v>
      </c>
      <c r="E366" s="61" t="s">
        <v>60</v>
      </c>
      <c r="F366" s="59" t="s">
        <v>61</v>
      </c>
      <c r="G366" s="61" t="s">
        <v>71</v>
      </c>
      <c r="H366" s="112">
        <v>21101</v>
      </c>
      <c r="I366" s="112" t="s">
        <v>319</v>
      </c>
      <c r="J366" s="113" t="s">
        <v>476</v>
      </c>
      <c r="K366" s="114" t="s">
        <v>477</v>
      </c>
      <c r="L366" s="61" t="s">
        <v>441</v>
      </c>
      <c r="M366" s="61" t="s">
        <v>441</v>
      </c>
      <c r="N366" s="61" t="s">
        <v>117</v>
      </c>
      <c r="O366" s="92">
        <v>12</v>
      </c>
      <c r="P366" s="92">
        <v>90.47999999999999</v>
      </c>
      <c r="Q366" s="92" t="s">
        <v>442</v>
      </c>
      <c r="R366" s="115">
        <v>1086</v>
      </c>
      <c r="S366" s="115">
        <v>0</v>
      </c>
      <c r="T366" s="115">
        <v>362</v>
      </c>
      <c r="U366" s="115">
        <v>0</v>
      </c>
      <c r="V366" s="115">
        <v>362</v>
      </c>
      <c r="W366" s="115">
        <v>0</v>
      </c>
      <c r="X366" s="115">
        <v>0</v>
      </c>
      <c r="Y366" s="115">
        <v>0</v>
      </c>
      <c r="Z366" s="115">
        <v>0</v>
      </c>
      <c r="AA366" s="115">
        <v>362</v>
      </c>
      <c r="AB366" s="115">
        <v>0</v>
      </c>
      <c r="AC366" s="115">
        <v>0</v>
      </c>
      <c r="AD366" s="115">
        <v>0</v>
      </c>
    </row>
    <row r="367" spans="1:30" s="116" customFormat="1" ht="30" customHeight="1" x14ac:dyDescent="0.3">
      <c r="A367" s="144" t="s">
        <v>840</v>
      </c>
      <c r="B367" s="159" t="s">
        <v>841</v>
      </c>
      <c r="C367" s="111" t="s">
        <v>438</v>
      </c>
      <c r="D367" s="95" t="s">
        <v>61</v>
      </c>
      <c r="E367" s="61" t="s">
        <v>60</v>
      </c>
      <c r="F367" s="59" t="s">
        <v>61</v>
      </c>
      <c r="G367" s="61" t="s">
        <v>71</v>
      </c>
      <c r="H367" s="112">
        <v>21101</v>
      </c>
      <c r="I367" s="112" t="s">
        <v>319</v>
      </c>
      <c r="J367" s="113" t="s">
        <v>478</v>
      </c>
      <c r="K367" s="114" t="s">
        <v>479</v>
      </c>
      <c r="L367" s="61" t="s">
        <v>441</v>
      </c>
      <c r="M367" s="61" t="s">
        <v>441</v>
      </c>
      <c r="N367" s="61" t="s">
        <v>69</v>
      </c>
      <c r="O367" s="92">
        <v>5</v>
      </c>
      <c r="P367" s="92">
        <v>48</v>
      </c>
      <c r="Q367" s="92" t="s">
        <v>442</v>
      </c>
      <c r="R367" s="115">
        <v>240</v>
      </c>
      <c r="S367" s="115">
        <v>0</v>
      </c>
      <c r="T367" s="115">
        <v>96</v>
      </c>
      <c r="U367" s="115">
        <v>0</v>
      </c>
      <c r="V367" s="115">
        <v>96</v>
      </c>
      <c r="W367" s="115">
        <v>0</v>
      </c>
      <c r="X367" s="115">
        <v>0</v>
      </c>
      <c r="Y367" s="115">
        <v>0</v>
      </c>
      <c r="Z367" s="115">
        <v>0</v>
      </c>
      <c r="AA367" s="115">
        <v>48</v>
      </c>
      <c r="AB367" s="115">
        <v>0</v>
      </c>
      <c r="AC367" s="115">
        <v>0</v>
      </c>
      <c r="AD367" s="115">
        <v>0</v>
      </c>
    </row>
    <row r="368" spans="1:30" s="116" customFormat="1" ht="30" customHeight="1" x14ac:dyDescent="0.3">
      <c r="A368" s="144" t="s">
        <v>840</v>
      </c>
      <c r="B368" s="159" t="s">
        <v>841</v>
      </c>
      <c r="C368" s="111" t="s">
        <v>438</v>
      </c>
      <c r="D368" s="95" t="s">
        <v>61</v>
      </c>
      <c r="E368" s="61" t="s">
        <v>60</v>
      </c>
      <c r="F368" s="59" t="s">
        <v>61</v>
      </c>
      <c r="G368" s="61" t="s">
        <v>71</v>
      </c>
      <c r="H368" s="112">
        <v>21101</v>
      </c>
      <c r="I368" s="112" t="s">
        <v>319</v>
      </c>
      <c r="J368" s="113" t="s">
        <v>272</v>
      </c>
      <c r="K368" s="114" t="s">
        <v>273</v>
      </c>
      <c r="L368" s="61" t="s">
        <v>441</v>
      </c>
      <c r="M368" s="61" t="s">
        <v>441</v>
      </c>
      <c r="N368" s="61" t="s">
        <v>117</v>
      </c>
      <c r="O368" s="92">
        <v>1</v>
      </c>
      <c r="P368" s="92">
        <v>1338.6399999999999</v>
      </c>
      <c r="Q368" s="92" t="s">
        <v>442</v>
      </c>
      <c r="R368" s="115">
        <v>1339</v>
      </c>
      <c r="S368" s="115">
        <v>0</v>
      </c>
      <c r="T368" s="115">
        <v>0</v>
      </c>
      <c r="U368" s="115">
        <v>0</v>
      </c>
      <c r="V368" s="115">
        <v>1339</v>
      </c>
      <c r="W368" s="115">
        <v>0</v>
      </c>
      <c r="X368" s="115">
        <v>0</v>
      </c>
      <c r="Y368" s="115">
        <v>0</v>
      </c>
      <c r="Z368" s="115">
        <v>0</v>
      </c>
      <c r="AA368" s="115">
        <v>0</v>
      </c>
      <c r="AB368" s="115">
        <v>0</v>
      </c>
      <c r="AC368" s="115">
        <v>0</v>
      </c>
      <c r="AD368" s="115">
        <v>0</v>
      </c>
    </row>
    <row r="369" spans="1:30" s="116" customFormat="1" ht="30" customHeight="1" x14ac:dyDescent="0.3">
      <c r="A369" s="144" t="s">
        <v>840</v>
      </c>
      <c r="B369" s="159" t="s">
        <v>841</v>
      </c>
      <c r="C369" s="111" t="s">
        <v>438</v>
      </c>
      <c r="D369" s="95" t="s">
        <v>61</v>
      </c>
      <c r="E369" s="61" t="s">
        <v>60</v>
      </c>
      <c r="F369" s="59" t="s">
        <v>61</v>
      </c>
      <c r="G369" s="61" t="s">
        <v>71</v>
      </c>
      <c r="H369" s="112">
        <v>21101</v>
      </c>
      <c r="I369" s="112" t="s">
        <v>319</v>
      </c>
      <c r="J369" s="113" t="s">
        <v>480</v>
      </c>
      <c r="K369" s="114" t="s">
        <v>481</v>
      </c>
      <c r="L369" s="61" t="s">
        <v>441</v>
      </c>
      <c r="M369" s="61" t="s">
        <v>441</v>
      </c>
      <c r="N369" s="61" t="s">
        <v>69</v>
      </c>
      <c r="O369" s="92">
        <v>1</v>
      </c>
      <c r="P369" s="92">
        <v>429.2</v>
      </c>
      <c r="Q369" s="92" t="s">
        <v>442</v>
      </c>
      <c r="R369" s="115">
        <v>429</v>
      </c>
      <c r="S369" s="115">
        <v>0</v>
      </c>
      <c r="T369" s="115">
        <v>429</v>
      </c>
      <c r="U369" s="115">
        <v>0</v>
      </c>
      <c r="V369" s="115">
        <v>0</v>
      </c>
      <c r="W369" s="115">
        <v>0</v>
      </c>
      <c r="X369" s="115">
        <v>0</v>
      </c>
      <c r="Y369" s="115">
        <v>0</v>
      </c>
      <c r="Z369" s="115">
        <v>0</v>
      </c>
      <c r="AA369" s="115">
        <v>0</v>
      </c>
      <c r="AB369" s="115">
        <v>0</v>
      </c>
      <c r="AC369" s="115">
        <v>0</v>
      </c>
      <c r="AD369" s="115">
        <v>0</v>
      </c>
    </row>
    <row r="370" spans="1:30" s="116" customFormat="1" ht="30" customHeight="1" x14ac:dyDescent="0.3">
      <c r="A370" s="144" t="s">
        <v>840</v>
      </c>
      <c r="B370" s="159" t="s">
        <v>841</v>
      </c>
      <c r="C370" s="111" t="s">
        <v>438</v>
      </c>
      <c r="D370" s="95" t="s">
        <v>61</v>
      </c>
      <c r="E370" s="61" t="s">
        <v>60</v>
      </c>
      <c r="F370" s="59" t="s">
        <v>61</v>
      </c>
      <c r="G370" s="61" t="s">
        <v>71</v>
      </c>
      <c r="H370" s="112">
        <v>21101</v>
      </c>
      <c r="I370" s="112" t="s">
        <v>319</v>
      </c>
      <c r="J370" s="113" t="s">
        <v>482</v>
      </c>
      <c r="K370" s="114" t="s">
        <v>483</v>
      </c>
      <c r="L370" s="61" t="s">
        <v>441</v>
      </c>
      <c r="M370" s="61" t="s">
        <v>441</v>
      </c>
      <c r="N370" s="61" t="s">
        <v>421</v>
      </c>
      <c r="O370" s="92">
        <v>18</v>
      </c>
      <c r="P370" s="92">
        <v>40.599999999999994</v>
      </c>
      <c r="Q370" s="92" t="s">
        <v>442</v>
      </c>
      <c r="R370" s="115">
        <v>731</v>
      </c>
      <c r="S370" s="115">
        <v>0</v>
      </c>
      <c r="T370" s="115">
        <v>244</v>
      </c>
      <c r="U370" s="115">
        <v>0</v>
      </c>
      <c r="V370" s="115">
        <v>244</v>
      </c>
      <c r="W370" s="115">
        <v>0</v>
      </c>
      <c r="X370" s="115">
        <v>0</v>
      </c>
      <c r="Y370" s="115">
        <v>0</v>
      </c>
      <c r="Z370" s="115">
        <v>0</v>
      </c>
      <c r="AA370" s="115">
        <v>243</v>
      </c>
      <c r="AB370" s="115">
        <v>0</v>
      </c>
      <c r="AC370" s="115">
        <v>0</v>
      </c>
      <c r="AD370" s="115">
        <v>0</v>
      </c>
    </row>
    <row r="371" spans="1:30" s="116" customFormat="1" ht="30" customHeight="1" x14ac:dyDescent="0.3">
      <c r="A371" s="144" t="s">
        <v>840</v>
      </c>
      <c r="B371" s="159" t="s">
        <v>841</v>
      </c>
      <c r="C371" s="111" t="s">
        <v>438</v>
      </c>
      <c r="D371" s="95" t="s">
        <v>61</v>
      </c>
      <c r="E371" s="61" t="s">
        <v>60</v>
      </c>
      <c r="F371" s="59" t="s">
        <v>61</v>
      </c>
      <c r="G371" s="61" t="s">
        <v>71</v>
      </c>
      <c r="H371" s="112">
        <v>21101</v>
      </c>
      <c r="I371" s="112" t="s">
        <v>319</v>
      </c>
      <c r="J371" s="113" t="s">
        <v>484</v>
      </c>
      <c r="K371" s="114" t="s">
        <v>485</v>
      </c>
      <c r="L371" s="61" t="s">
        <v>441</v>
      </c>
      <c r="M371" s="61" t="s">
        <v>441</v>
      </c>
      <c r="N371" s="61" t="s">
        <v>421</v>
      </c>
      <c r="O371" s="92">
        <v>1</v>
      </c>
      <c r="P371" s="92">
        <v>434.99999999999994</v>
      </c>
      <c r="Q371" s="92" t="s">
        <v>442</v>
      </c>
      <c r="R371" s="115">
        <v>434.99999999999994</v>
      </c>
      <c r="S371" s="115">
        <v>0</v>
      </c>
      <c r="T371" s="115">
        <v>434.99999999999994</v>
      </c>
      <c r="U371" s="115">
        <v>0</v>
      </c>
      <c r="V371" s="115">
        <v>0</v>
      </c>
      <c r="W371" s="115">
        <v>0</v>
      </c>
      <c r="X371" s="115">
        <v>0</v>
      </c>
      <c r="Y371" s="115">
        <v>0</v>
      </c>
      <c r="Z371" s="115">
        <v>0</v>
      </c>
      <c r="AA371" s="115">
        <v>0</v>
      </c>
      <c r="AB371" s="115">
        <v>0</v>
      </c>
      <c r="AC371" s="115">
        <v>0</v>
      </c>
      <c r="AD371" s="115">
        <v>0</v>
      </c>
    </row>
    <row r="372" spans="1:30" s="116" customFormat="1" ht="30" customHeight="1" x14ac:dyDescent="0.3">
      <c r="A372" s="144" t="s">
        <v>840</v>
      </c>
      <c r="B372" s="159" t="s">
        <v>841</v>
      </c>
      <c r="C372" s="111" t="s">
        <v>438</v>
      </c>
      <c r="D372" s="95" t="s">
        <v>61</v>
      </c>
      <c r="E372" s="61" t="s">
        <v>60</v>
      </c>
      <c r="F372" s="59" t="s">
        <v>61</v>
      </c>
      <c r="G372" s="61" t="s">
        <v>71</v>
      </c>
      <c r="H372" s="112">
        <v>21101</v>
      </c>
      <c r="I372" s="112" t="s">
        <v>319</v>
      </c>
      <c r="J372" s="113" t="s">
        <v>486</v>
      </c>
      <c r="K372" s="114" t="s">
        <v>487</v>
      </c>
      <c r="L372" s="61" t="s">
        <v>441</v>
      </c>
      <c r="M372" s="61" t="s">
        <v>441</v>
      </c>
      <c r="N372" s="61" t="s">
        <v>421</v>
      </c>
      <c r="O372" s="92">
        <v>24</v>
      </c>
      <c r="P372" s="92">
        <v>9.2799999999999994</v>
      </c>
      <c r="Q372" s="92" t="s">
        <v>442</v>
      </c>
      <c r="R372" s="115">
        <v>222.71999999999997</v>
      </c>
      <c r="S372" s="115">
        <v>0</v>
      </c>
      <c r="T372" s="115">
        <v>111</v>
      </c>
      <c r="U372" s="115">
        <v>0</v>
      </c>
      <c r="V372" s="115">
        <v>112</v>
      </c>
      <c r="W372" s="115">
        <v>0</v>
      </c>
      <c r="X372" s="115">
        <v>0</v>
      </c>
      <c r="Y372" s="115">
        <v>0</v>
      </c>
      <c r="Z372" s="115">
        <v>0</v>
      </c>
      <c r="AA372" s="115">
        <v>0</v>
      </c>
      <c r="AB372" s="115">
        <v>0</v>
      </c>
      <c r="AC372" s="115">
        <v>0</v>
      </c>
      <c r="AD372" s="115">
        <v>0</v>
      </c>
    </row>
    <row r="373" spans="1:30" s="116" customFormat="1" ht="30" customHeight="1" x14ac:dyDescent="0.3">
      <c r="A373" s="144" t="s">
        <v>840</v>
      </c>
      <c r="B373" s="159" t="s">
        <v>841</v>
      </c>
      <c r="C373" s="111" t="s">
        <v>438</v>
      </c>
      <c r="D373" s="95" t="s">
        <v>61</v>
      </c>
      <c r="E373" s="61" t="s">
        <v>60</v>
      </c>
      <c r="F373" s="59" t="s">
        <v>61</v>
      </c>
      <c r="G373" s="61" t="s">
        <v>71</v>
      </c>
      <c r="H373" s="112">
        <v>21101</v>
      </c>
      <c r="I373" s="112" t="s">
        <v>319</v>
      </c>
      <c r="J373" s="113" t="s">
        <v>488</v>
      </c>
      <c r="K373" s="114" t="s">
        <v>489</v>
      </c>
      <c r="L373" s="61" t="s">
        <v>441</v>
      </c>
      <c r="M373" s="61" t="s">
        <v>441</v>
      </c>
      <c r="N373" s="61" t="s">
        <v>421</v>
      </c>
      <c r="O373" s="92">
        <v>24</v>
      </c>
      <c r="P373" s="92">
        <v>11.6</v>
      </c>
      <c r="Q373" s="92" t="s">
        <v>442</v>
      </c>
      <c r="R373" s="115">
        <v>278</v>
      </c>
      <c r="S373" s="115">
        <v>0</v>
      </c>
      <c r="T373" s="115">
        <v>139</v>
      </c>
      <c r="U373" s="115">
        <v>0</v>
      </c>
      <c r="V373" s="115">
        <v>139</v>
      </c>
      <c r="W373" s="115">
        <v>0</v>
      </c>
      <c r="X373" s="115">
        <v>0</v>
      </c>
      <c r="Y373" s="115">
        <v>0</v>
      </c>
      <c r="Z373" s="115">
        <v>0</v>
      </c>
      <c r="AA373" s="115">
        <v>0</v>
      </c>
      <c r="AB373" s="115">
        <v>0</v>
      </c>
      <c r="AC373" s="115">
        <v>0</v>
      </c>
      <c r="AD373" s="115">
        <v>0</v>
      </c>
    </row>
    <row r="374" spans="1:30" s="116" customFormat="1" ht="30" customHeight="1" x14ac:dyDescent="0.3">
      <c r="A374" s="144" t="s">
        <v>840</v>
      </c>
      <c r="B374" s="159" t="s">
        <v>841</v>
      </c>
      <c r="C374" s="111" t="s">
        <v>438</v>
      </c>
      <c r="D374" s="95" t="s">
        <v>61</v>
      </c>
      <c r="E374" s="61" t="s">
        <v>60</v>
      </c>
      <c r="F374" s="59" t="s">
        <v>61</v>
      </c>
      <c r="G374" s="61" t="s">
        <v>71</v>
      </c>
      <c r="H374" s="112">
        <v>21101</v>
      </c>
      <c r="I374" s="112" t="s">
        <v>319</v>
      </c>
      <c r="J374" s="113" t="s">
        <v>490</v>
      </c>
      <c r="K374" s="114" t="s">
        <v>491</v>
      </c>
      <c r="L374" s="61" t="s">
        <v>441</v>
      </c>
      <c r="M374" s="61" t="s">
        <v>441</v>
      </c>
      <c r="N374" s="61" t="s">
        <v>421</v>
      </c>
      <c r="O374" s="92">
        <v>2</v>
      </c>
      <c r="P374" s="92">
        <v>237.79999999999998</v>
      </c>
      <c r="Q374" s="92" t="s">
        <v>442</v>
      </c>
      <c r="R374" s="115">
        <v>476</v>
      </c>
      <c r="S374" s="115">
        <v>0</v>
      </c>
      <c r="T374" s="115">
        <v>476</v>
      </c>
      <c r="U374" s="115">
        <v>0</v>
      </c>
      <c r="V374" s="115">
        <v>0</v>
      </c>
      <c r="W374" s="115">
        <v>0</v>
      </c>
      <c r="X374" s="115">
        <v>0</v>
      </c>
      <c r="Y374" s="115">
        <v>0</v>
      </c>
      <c r="Z374" s="115">
        <v>0</v>
      </c>
      <c r="AA374" s="115">
        <v>0</v>
      </c>
      <c r="AB374" s="115">
        <v>0</v>
      </c>
      <c r="AC374" s="115">
        <v>0</v>
      </c>
      <c r="AD374" s="115">
        <v>0</v>
      </c>
    </row>
    <row r="375" spans="1:30" s="116" customFormat="1" ht="30" customHeight="1" x14ac:dyDescent="0.3">
      <c r="A375" s="144" t="s">
        <v>840</v>
      </c>
      <c r="B375" s="159" t="s">
        <v>841</v>
      </c>
      <c r="C375" s="111" t="s">
        <v>438</v>
      </c>
      <c r="D375" s="95" t="s">
        <v>61</v>
      </c>
      <c r="E375" s="61" t="s">
        <v>60</v>
      </c>
      <c r="F375" s="59" t="s">
        <v>61</v>
      </c>
      <c r="G375" s="61" t="s">
        <v>71</v>
      </c>
      <c r="H375" s="112">
        <v>21101</v>
      </c>
      <c r="I375" s="112" t="s">
        <v>319</v>
      </c>
      <c r="J375" s="113" t="s">
        <v>492</v>
      </c>
      <c r="K375" s="114" t="s">
        <v>493</v>
      </c>
      <c r="L375" s="61" t="s">
        <v>441</v>
      </c>
      <c r="M375" s="61" t="s">
        <v>441</v>
      </c>
      <c r="N375" s="61" t="s">
        <v>69</v>
      </c>
      <c r="O375" s="92">
        <v>5</v>
      </c>
      <c r="P375" s="92">
        <v>42.919999999999995</v>
      </c>
      <c r="Q375" s="92" t="s">
        <v>442</v>
      </c>
      <c r="R375" s="115">
        <v>215</v>
      </c>
      <c r="S375" s="115">
        <v>0</v>
      </c>
      <c r="T375" s="115">
        <v>86</v>
      </c>
      <c r="U375" s="115">
        <v>0</v>
      </c>
      <c r="V375" s="115">
        <v>86</v>
      </c>
      <c r="W375" s="115">
        <v>0</v>
      </c>
      <c r="X375" s="115">
        <v>0</v>
      </c>
      <c r="Y375" s="115">
        <v>0</v>
      </c>
      <c r="Z375" s="115">
        <v>0</v>
      </c>
      <c r="AA375" s="115">
        <v>43</v>
      </c>
      <c r="AB375" s="115">
        <v>0</v>
      </c>
      <c r="AC375" s="115">
        <v>0</v>
      </c>
      <c r="AD375" s="115">
        <v>0</v>
      </c>
    </row>
    <row r="376" spans="1:30" s="116" customFormat="1" ht="30" customHeight="1" x14ac:dyDescent="0.3">
      <c r="A376" s="144" t="s">
        <v>840</v>
      </c>
      <c r="B376" s="159" t="s">
        <v>841</v>
      </c>
      <c r="C376" s="111" t="s">
        <v>438</v>
      </c>
      <c r="D376" s="95" t="s">
        <v>61</v>
      </c>
      <c r="E376" s="61" t="s">
        <v>60</v>
      </c>
      <c r="F376" s="59" t="s">
        <v>61</v>
      </c>
      <c r="G376" s="61" t="s">
        <v>71</v>
      </c>
      <c r="H376" s="112">
        <v>21101</v>
      </c>
      <c r="I376" s="112" t="s">
        <v>319</v>
      </c>
      <c r="J376" s="113" t="s">
        <v>494</v>
      </c>
      <c r="K376" s="114" t="s">
        <v>495</v>
      </c>
      <c r="L376" s="61" t="s">
        <v>441</v>
      </c>
      <c r="M376" s="61" t="s">
        <v>441</v>
      </c>
      <c r="N376" s="61" t="s">
        <v>69</v>
      </c>
      <c r="O376" s="92">
        <v>5</v>
      </c>
      <c r="P376" s="92">
        <v>76.559999999999988</v>
      </c>
      <c r="Q376" s="92" t="s">
        <v>442</v>
      </c>
      <c r="R376" s="115">
        <v>383</v>
      </c>
      <c r="S376" s="115">
        <v>0</v>
      </c>
      <c r="T376" s="115">
        <v>153</v>
      </c>
      <c r="U376" s="115">
        <v>0</v>
      </c>
      <c r="V376" s="115">
        <v>153</v>
      </c>
      <c r="W376" s="115">
        <v>0</v>
      </c>
      <c r="X376" s="115">
        <v>0</v>
      </c>
      <c r="Y376" s="115">
        <v>0</v>
      </c>
      <c r="Z376" s="115">
        <v>0</v>
      </c>
      <c r="AA376" s="115">
        <v>77</v>
      </c>
      <c r="AB376" s="115">
        <v>0</v>
      </c>
      <c r="AC376" s="115">
        <v>0</v>
      </c>
      <c r="AD376" s="115">
        <v>0</v>
      </c>
    </row>
    <row r="377" spans="1:30" s="116" customFormat="1" ht="30" customHeight="1" x14ac:dyDescent="0.3">
      <c r="A377" s="144" t="s">
        <v>840</v>
      </c>
      <c r="B377" s="159" t="s">
        <v>841</v>
      </c>
      <c r="C377" s="111" t="s">
        <v>438</v>
      </c>
      <c r="D377" s="95" t="s">
        <v>61</v>
      </c>
      <c r="E377" s="61" t="s">
        <v>60</v>
      </c>
      <c r="F377" s="59" t="s">
        <v>61</v>
      </c>
      <c r="G377" s="61" t="s">
        <v>71</v>
      </c>
      <c r="H377" s="112">
        <v>21101</v>
      </c>
      <c r="I377" s="112" t="s">
        <v>319</v>
      </c>
      <c r="J377" s="113" t="s">
        <v>496</v>
      </c>
      <c r="K377" s="114" t="s">
        <v>497</v>
      </c>
      <c r="L377" s="61" t="s">
        <v>441</v>
      </c>
      <c r="M377" s="61" t="s">
        <v>441</v>
      </c>
      <c r="N377" s="61" t="s">
        <v>69</v>
      </c>
      <c r="O377" s="92">
        <v>5</v>
      </c>
      <c r="P377" s="92">
        <v>42.919999999999995</v>
      </c>
      <c r="Q377" s="92" t="s">
        <v>442</v>
      </c>
      <c r="R377" s="115">
        <v>215</v>
      </c>
      <c r="S377" s="115">
        <v>0</v>
      </c>
      <c r="T377" s="115">
        <v>86</v>
      </c>
      <c r="U377" s="115">
        <v>0</v>
      </c>
      <c r="V377" s="115">
        <v>86</v>
      </c>
      <c r="W377" s="115">
        <v>0</v>
      </c>
      <c r="X377" s="115">
        <v>0</v>
      </c>
      <c r="Y377" s="115">
        <v>0</v>
      </c>
      <c r="Z377" s="115">
        <v>0</v>
      </c>
      <c r="AA377" s="115">
        <v>43</v>
      </c>
      <c r="AB377" s="115">
        <v>0</v>
      </c>
      <c r="AC377" s="115">
        <v>0</v>
      </c>
      <c r="AD377" s="115">
        <v>0</v>
      </c>
    </row>
    <row r="378" spans="1:30" s="116" customFormat="1" ht="30" customHeight="1" x14ac:dyDescent="0.3">
      <c r="A378" s="144" t="s">
        <v>840</v>
      </c>
      <c r="B378" s="159" t="s">
        <v>841</v>
      </c>
      <c r="C378" s="111" t="s">
        <v>438</v>
      </c>
      <c r="D378" s="95" t="s">
        <v>61</v>
      </c>
      <c r="E378" s="61" t="s">
        <v>60</v>
      </c>
      <c r="F378" s="59" t="s">
        <v>61</v>
      </c>
      <c r="G378" s="61" t="s">
        <v>71</v>
      </c>
      <c r="H378" s="112">
        <v>21101</v>
      </c>
      <c r="I378" s="112" t="s">
        <v>319</v>
      </c>
      <c r="J378" s="113" t="s">
        <v>498</v>
      </c>
      <c r="K378" s="114" t="s">
        <v>499</v>
      </c>
      <c r="L378" s="61" t="s">
        <v>441</v>
      </c>
      <c r="M378" s="61" t="s">
        <v>441</v>
      </c>
      <c r="N378" s="61" t="s">
        <v>69</v>
      </c>
      <c r="O378" s="92">
        <v>5</v>
      </c>
      <c r="P378" s="92">
        <v>54.519999999999996</v>
      </c>
      <c r="Q378" s="92" t="s">
        <v>442</v>
      </c>
      <c r="R378" s="115">
        <v>273</v>
      </c>
      <c r="S378" s="115">
        <v>0</v>
      </c>
      <c r="T378" s="115">
        <v>109</v>
      </c>
      <c r="U378" s="115">
        <v>0</v>
      </c>
      <c r="V378" s="115">
        <v>109</v>
      </c>
      <c r="W378" s="115">
        <v>0</v>
      </c>
      <c r="X378" s="115">
        <v>0</v>
      </c>
      <c r="Y378" s="115">
        <v>0</v>
      </c>
      <c r="Z378" s="115">
        <v>0</v>
      </c>
      <c r="AA378" s="115">
        <v>55</v>
      </c>
      <c r="AB378" s="115">
        <v>0</v>
      </c>
      <c r="AC378" s="115">
        <v>0</v>
      </c>
      <c r="AD378" s="115">
        <v>0</v>
      </c>
    </row>
    <row r="379" spans="1:30" s="116" customFormat="1" ht="30" customHeight="1" x14ac:dyDescent="0.3">
      <c r="A379" s="144" t="s">
        <v>840</v>
      </c>
      <c r="B379" s="159" t="s">
        <v>841</v>
      </c>
      <c r="C379" s="111" t="s">
        <v>438</v>
      </c>
      <c r="D379" s="95" t="s">
        <v>61</v>
      </c>
      <c r="E379" s="61" t="s">
        <v>60</v>
      </c>
      <c r="F379" s="59" t="s">
        <v>61</v>
      </c>
      <c r="G379" s="61" t="s">
        <v>71</v>
      </c>
      <c r="H379" s="112">
        <v>21101</v>
      </c>
      <c r="I379" s="112" t="s">
        <v>319</v>
      </c>
      <c r="J379" s="113" t="s">
        <v>500</v>
      </c>
      <c r="K379" s="114" t="s">
        <v>501</v>
      </c>
      <c r="L379" s="61" t="s">
        <v>441</v>
      </c>
      <c r="M379" s="61" t="s">
        <v>441</v>
      </c>
      <c r="N379" s="61" t="s">
        <v>117</v>
      </c>
      <c r="O379" s="92">
        <v>1</v>
      </c>
      <c r="P379" s="92">
        <v>73.08</v>
      </c>
      <c r="Q379" s="92" t="s">
        <v>442</v>
      </c>
      <c r="R379" s="115">
        <v>73</v>
      </c>
      <c r="S379" s="115">
        <v>0</v>
      </c>
      <c r="T379" s="115">
        <v>0</v>
      </c>
      <c r="U379" s="115">
        <v>0</v>
      </c>
      <c r="V379" s="115">
        <v>73</v>
      </c>
      <c r="W379" s="115">
        <v>0</v>
      </c>
      <c r="X379" s="115">
        <v>0</v>
      </c>
      <c r="Y379" s="115">
        <v>0</v>
      </c>
      <c r="Z379" s="115">
        <v>0</v>
      </c>
      <c r="AA379" s="115">
        <v>0</v>
      </c>
      <c r="AB379" s="115">
        <v>0</v>
      </c>
      <c r="AC379" s="115">
        <v>0</v>
      </c>
      <c r="AD379" s="115">
        <v>0</v>
      </c>
    </row>
    <row r="380" spans="1:30" s="116" customFormat="1" ht="30" customHeight="1" x14ac:dyDescent="0.3">
      <c r="A380" s="144" t="s">
        <v>840</v>
      </c>
      <c r="B380" s="159" t="s">
        <v>841</v>
      </c>
      <c r="C380" s="111" t="s">
        <v>438</v>
      </c>
      <c r="D380" s="95" t="s">
        <v>61</v>
      </c>
      <c r="E380" s="61" t="s">
        <v>60</v>
      </c>
      <c r="F380" s="59" t="s">
        <v>61</v>
      </c>
      <c r="G380" s="61" t="s">
        <v>71</v>
      </c>
      <c r="H380" s="112">
        <v>21101</v>
      </c>
      <c r="I380" s="112" t="s">
        <v>319</v>
      </c>
      <c r="J380" s="113" t="s">
        <v>502</v>
      </c>
      <c r="K380" s="114" t="s">
        <v>503</v>
      </c>
      <c r="L380" s="61" t="s">
        <v>441</v>
      </c>
      <c r="M380" s="61" t="s">
        <v>441</v>
      </c>
      <c r="N380" s="61" t="s">
        <v>69</v>
      </c>
      <c r="O380" s="92">
        <v>3</v>
      </c>
      <c r="P380" s="92">
        <v>160.07999999999998</v>
      </c>
      <c r="Q380" s="92" t="s">
        <v>442</v>
      </c>
      <c r="R380" s="115">
        <v>480</v>
      </c>
      <c r="S380" s="115">
        <v>0</v>
      </c>
      <c r="T380" s="115">
        <v>0</v>
      </c>
      <c r="U380" s="115">
        <v>0</v>
      </c>
      <c r="V380" s="115">
        <v>320</v>
      </c>
      <c r="W380" s="115">
        <v>0</v>
      </c>
      <c r="X380" s="115">
        <v>0</v>
      </c>
      <c r="Y380" s="115">
        <v>0</v>
      </c>
      <c r="Z380" s="115">
        <v>0</v>
      </c>
      <c r="AA380" s="115">
        <v>160</v>
      </c>
      <c r="AB380" s="115">
        <v>0</v>
      </c>
      <c r="AC380" s="115">
        <v>0</v>
      </c>
      <c r="AD380" s="115">
        <v>0</v>
      </c>
    </row>
    <row r="381" spans="1:30" s="116" customFormat="1" ht="30" customHeight="1" x14ac:dyDescent="0.3">
      <c r="A381" s="144" t="s">
        <v>840</v>
      </c>
      <c r="B381" s="159" t="s">
        <v>841</v>
      </c>
      <c r="C381" s="111" t="s">
        <v>438</v>
      </c>
      <c r="D381" s="95" t="s">
        <v>61</v>
      </c>
      <c r="E381" s="61" t="s">
        <v>60</v>
      </c>
      <c r="F381" s="59" t="s">
        <v>61</v>
      </c>
      <c r="G381" s="61" t="s">
        <v>71</v>
      </c>
      <c r="H381" s="112">
        <v>21101</v>
      </c>
      <c r="I381" s="112" t="s">
        <v>319</v>
      </c>
      <c r="J381" s="113" t="s">
        <v>91</v>
      </c>
      <c r="K381" s="114" t="s">
        <v>504</v>
      </c>
      <c r="L381" s="61" t="s">
        <v>441</v>
      </c>
      <c r="M381" s="61" t="s">
        <v>441</v>
      </c>
      <c r="N381" s="61" t="s">
        <v>69</v>
      </c>
      <c r="O381" s="92">
        <v>3</v>
      </c>
      <c r="P381" s="92">
        <v>400.2</v>
      </c>
      <c r="Q381" s="92" t="s">
        <v>442</v>
      </c>
      <c r="R381" s="115">
        <v>1201</v>
      </c>
      <c r="S381" s="115">
        <v>0</v>
      </c>
      <c r="T381" s="115">
        <v>0</v>
      </c>
      <c r="U381" s="115">
        <v>0</v>
      </c>
      <c r="V381" s="115">
        <v>1201</v>
      </c>
      <c r="W381" s="115">
        <v>0</v>
      </c>
      <c r="X381" s="115">
        <v>0</v>
      </c>
      <c r="Y381" s="115">
        <v>0</v>
      </c>
      <c r="Z381" s="115">
        <v>0</v>
      </c>
      <c r="AA381" s="115">
        <v>0</v>
      </c>
      <c r="AB381" s="115">
        <v>0</v>
      </c>
      <c r="AC381" s="115">
        <v>0</v>
      </c>
      <c r="AD381" s="115">
        <v>0</v>
      </c>
    </row>
    <row r="382" spans="1:30" s="116" customFormat="1" ht="30" customHeight="1" x14ac:dyDescent="0.3">
      <c r="A382" s="144" t="s">
        <v>840</v>
      </c>
      <c r="B382" s="159" t="s">
        <v>841</v>
      </c>
      <c r="C382" s="111" t="s">
        <v>438</v>
      </c>
      <c r="D382" s="95" t="s">
        <v>61</v>
      </c>
      <c r="E382" s="61" t="s">
        <v>60</v>
      </c>
      <c r="F382" s="59" t="s">
        <v>61</v>
      </c>
      <c r="G382" s="61" t="s">
        <v>71</v>
      </c>
      <c r="H382" s="112">
        <v>21101</v>
      </c>
      <c r="I382" s="112" t="s">
        <v>319</v>
      </c>
      <c r="J382" s="113" t="s">
        <v>90</v>
      </c>
      <c r="K382" s="114" t="s">
        <v>505</v>
      </c>
      <c r="L382" s="61" t="s">
        <v>441</v>
      </c>
      <c r="M382" s="61" t="s">
        <v>441</v>
      </c>
      <c r="N382" s="61" t="s">
        <v>69</v>
      </c>
      <c r="O382" s="92">
        <v>1</v>
      </c>
      <c r="P382" s="92">
        <v>516.19999999999993</v>
      </c>
      <c r="Q382" s="92" t="s">
        <v>442</v>
      </c>
      <c r="R382" s="115">
        <v>516</v>
      </c>
      <c r="S382" s="115">
        <v>0</v>
      </c>
      <c r="T382" s="115">
        <v>0</v>
      </c>
      <c r="U382" s="115">
        <v>0</v>
      </c>
      <c r="V382" s="115">
        <v>516</v>
      </c>
      <c r="W382" s="115">
        <v>0</v>
      </c>
      <c r="X382" s="115">
        <v>0</v>
      </c>
      <c r="Y382" s="115">
        <v>0</v>
      </c>
      <c r="Z382" s="115">
        <v>0</v>
      </c>
      <c r="AA382" s="115">
        <v>0</v>
      </c>
      <c r="AB382" s="115">
        <v>0</v>
      </c>
      <c r="AC382" s="115">
        <v>0</v>
      </c>
      <c r="AD382" s="115">
        <v>0</v>
      </c>
    </row>
    <row r="383" spans="1:30" s="116" customFormat="1" ht="30" customHeight="1" x14ac:dyDescent="0.3">
      <c r="A383" s="144" t="s">
        <v>840</v>
      </c>
      <c r="B383" s="159" t="s">
        <v>841</v>
      </c>
      <c r="C383" s="111" t="s">
        <v>438</v>
      </c>
      <c r="D383" s="95" t="s">
        <v>61</v>
      </c>
      <c r="E383" s="61" t="s">
        <v>60</v>
      </c>
      <c r="F383" s="59" t="s">
        <v>61</v>
      </c>
      <c r="G383" s="61" t="s">
        <v>71</v>
      </c>
      <c r="H383" s="112">
        <v>21101</v>
      </c>
      <c r="I383" s="112" t="s">
        <v>319</v>
      </c>
      <c r="J383" s="113" t="s">
        <v>173</v>
      </c>
      <c r="K383" s="114" t="s">
        <v>77</v>
      </c>
      <c r="L383" s="61" t="s">
        <v>441</v>
      </c>
      <c r="M383" s="61" t="s">
        <v>441</v>
      </c>
      <c r="N383" s="61" t="s">
        <v>421</v>
      </c>
      <c r="O383" s="92">
        <v>36</v>
      </c>
      <c r="P383" s="92">
        <v>3.4799999999999995</v>
      </c>
      <c r="Q383" s="92" t="s">
        <v>442</v>
      </c>
      <c r="R383" s="115">
        <v>125</v>
      </c>
      <c r="S383" s="115">
        <v>0</v>
      </c>
      <c r="T383" s="115">
        <v>84</v>
      </c>
      <c r="U383" s="115">
        <v>0</v>
      </c>
      <c r="V383" s="115">
        <v>41</v>
      </c>
      <c r="W383" s="115">
        <v>0</v>
      </c>
      <c r="X383" s="115">
        <v>0</v>
      </c>
      <c r="Y383" s="115">
        <v>0</v>
      </c>
      <c r="Z383" s="115">
        <v>0</v>
      </c>
      <c r="AA383" s="115">
        <v>0</v>
      </c>
      <c r="AB383" s="115">
        <v>0</v>
      </c>
      <c r="AC383" s="115">
        <v>0</v>
      </c>
      <c r="AD383" s="115">
        <v>0</v>
      </c>
    </row>
    <row r="384" spans="1:30" s="116" customFormat="1" ht="30" customHeight="1" x14ac:dyDescent="0.3">
      <c r="A384" s="144" t="s">
        <v>840</v>
      </c>
      <c r="B384" s="159" t="s">
        <v>841</v>
      </c>
      <c r="C384" s="111" t="s">
        <v>438</v>
      </c>
      <c r="D384" s="95" t="s">
        <v>61</v>
      </c>
      <c r="E384" s="61" t="s">
        <v>60</v>
      </c>
      <c r="F384" s="59" t="s">
        <v>61</v>
      </c>
      <c r="G384" s="61" t="s">
        <v>71</v>
      </c>
      <c r="H384" s="112">
        <v>21101</v>
      </c>
      <c r="I384" s="112" t="s">
        <v>319</v>
      </c>
      <c r="J384" s="113" t="s">
        <v>506</v>
      </c>
      <c r="K384" s="114" t="s">
        <v>507</v>
      </c>
      <c r="L384" s="61" t="s">
        <v>441</v>
      </c>
      <c r="M384" s="61" t="s">
        <v>441</v>
      </c>
      <c r="N384" s="61" t="s">
        <v>117</v>
      </c>
      <c r="O384" s="92">
        <v>1</v>
      </c>
      <c r="P384" s="92">
        <v>64.959999999999994</v>
      </c>
      <c r="Q384" s="92" t="s">
        <v>442</v>
      </c>
      <c r="R384" s="115">
        <v>65</v>
      </c>
      <c r="S384" s="115">
        <v>0</v>
      </c>
      <c r="T384" s="115">
        <v>0</v>
      </c>
      <c r="U384" s="115">
        <v>0</v>
      </c>
      <c r="V384" s="115">
        <v>65</v>
      </c>
      <c r="W384" s="115">
        <v>0</v>
      </c>
      <c r="X384" s="115">
        <v>0</v>
      </c>
      <c r="Y384" s="115">
        <v>0</v>
      </c>
      <c r="Z384" s="115">
        <v>0</v>
      </c>
      <c r="AA384" s="115">
        <v>0</v>
      </c>
      <c r="AB384" s="115">
        <v>0</v>
      </c>
      <c r="AC384" s="115">
        <v>0</v>
      </c>
      <c r="AD384" s="115">
        <v>0</v>
      </c>
    </row>
    <row r="385" spans="1:30" s="116" customFormat="1" ht="30" customHeight="1" x14ac:dyDescent="0.3">
      <c r="A385" s="144" t="s">
        <v>840</v>
      </c>
      <c r="B385" s="159" t="s">
        <v>841</v>
      </c>
      <c r="C385" s="111" t="s">
        <v>438</v>
      </c>
      <c r="D385" s="95" t="s">
        <v>61</v>
      </c>
      <c r="E385" s="61" t="s">
        <v>60</v>
      </c>
      <c r="F385" s="59" t="s">
        <v>61</v>
      </c>
      <c r="G385" s="61" t="s">
        <v>71</v>
      </c>
      <c r="H385" s="112">
        <v>21101</v>
      </c>
      <c r="I385" s="112" t="s">
        <v>319</v>
      </c>
      <c r="J385" s="113" t="s">
        <v>508</v>
      </c>
      <c r="K385" s="114" t="s">
        <v>509</v>
      </c>
      <c r="L385" s="61" t="s">
        <v>441</v>
      </c>
      <c r="M385" s="61" t="s">
        <v>441</v>
      </c>
      <c r="N385" s="61" t="s">
        <v>421</v>
      </c>
      <c r="O385" s="92">
        <v>8</v>
      </c>
      <c r="P385" s="92">
        <v>22.04</v>
      </c>
      <c r="Q385" s="92" t="s">
        <v>442</v>
      </c>
      <c r="R385" s="115">
        <v>176</v>
      </c>
      <c r="S385" s="115">
        <v>0</v>
      </c>
      <c r="T385" s="115">
        <v>0</v>
      </c>
      <c r="U385" s="115">
        <v>0</v>
      </c>
      <c r="V385" s="115">
        <v>176</v>
      </c>
      <c r="W385" s="115">
        <v>0</v>
      </c>
      <c r="X385" s="115">
        <v>0</v>
      </c>
      <c r="Y385" s="115">
        <v>0</v>
      </c>
      <c r="Z385" s="115">
        <v>0</v>
      </c>
      <c r="AA385" s="115">
        <v>0</v>
      </c>
      <c r="AB385" s="115">
        <v>0</v>
      </c>
      <c r="AC385" s="115">
        <v>0</v>
      </c>
      <c r="AD385" s="115">
        <v>0</v>
      </c>
    </row>
    <row r="386" spans="1:30" s="116" customFormat="1" ht="30" customHeight="1" x14ac:dyDescent="0.3">
      <c r="A386" s="144" t="s">
        <v>840</v>
      </c>
      <c r="B386" s="159" t="s">
        <v>841</v>
      </c>
      <c r="C386" s="111" t="s">
        <v>438</v>
      </c>
      <c r="D386" s="95" t="s">
        <v>61</v>
      </c>
      <c r="E386" s="61" t="s">
        <v>60</v>
      </c>
      <c r="F386" s="59" t="s">
        <v>61</v>
      </c>
      <c r="G386" s="61" t="s">
        <v>71</v>
      </c>
      <c r="H386" s="112">
        <v>21101</v>
      </c>
      <c r="I386" s="112" t="s">
        <v>319</v>
      </c>
      <c r="J386" s="113" t="s">
        <v>510</v>
      </c>
      <c r="K386" s="114" t="s">
        <v>511</v>
      </c>
      <c r="L386" s="61" t="s">
        <v>441</v>
      </c>
      <c r="M386" s="61" t="s">
        <v>441</v>
      </c>
      <c r="N386" s="61" t="s">
        <v>69</v>
      </c>
      <c r="O386" s="92">
        <v>5</v>
      </c>
      <c r="P386" s="92">
        <v>31.319999999999997</v>
      </c>
      <c r="Q386" s="92" t="s">
        <v>442</v>
      </c>
      <c r="R386" s="115">
        <v>157</v>
      </c>
      <c r="S386" s="115">
        <v>0</v>
      </c>
      <c r="T386" s="115">
        <v>63</v>
      </c>
      <c r="U386" s="115">
        <v>0</v>
      </c>
      <c r="V386" s="115">
        <v>63</v>
      </c>
      <c r="W386" s="115">
        <v>0</v>
      </c>
      <c r="X386" s="115">
        <v>0</v>
      </c>
      <c r="Y386" s="115">
        <v>0</v>
      </c>
      <c r="Z386" s="115">
        <v>0</v>
      </c>
      <c r="AA386" s="115">
        <v>31</v>
      </c>
      <c r="AB386" s="115">
        <v>0</v>
      </c>
      <c r="AC386" s="115">
        <v>0</v>
      </c>
      <c r="AD386" s="115">
        <v>0</v>
      </c>
    </row>
    <row r="387" spans="1:30" s="116" customFormat="1" ht="30" customHeight="1" x14ac:dyDescent="0.3">
      <c r="A387" s="144" t="s">
        <v>840</v>
      </c>
      <c r="B387" s="159" t="s">
        <v>841</v>
      </c>
      <c r="C387" s="111" t="s">
        <v>438</v>
      </c>
      <c r="D387" s="95" t="s">
        <v>61</v>
      </c>
      <c r="E387" s="61" t="s">
        <v>60</v>
      </c>
      <c r="F387" s="59" t="s">
        <v>61</v>
      </c>
      <c r="G387" s="61" t="s">
        <v>71</v>
      </c>
      <c r="H387" s="112">
        <v>21101</v>
      </c>
      <c r="I387" s="112" t="s">
        <v>319</v>
      </c>
      <c r="J387" s="113" t="s">
        <v>512</v>
      </c>
      <c r="K387" s="114" t="s">
        <v>513</v>
      </c>
      <c r="L387" s="61" t="s">
        <v>441</v>
      </c>
      <c r="M387" s="61" t="s">
        <v>441</v>
      </c>
      <c r="N387" s="61" t="s">
        <v>117</v>
      </c>
      <c r="O387" s="92">
        <v>12</v>
      </c>
      <c r="P387" s="92">
        <v>87</v>
      </c>
      <c r="Q387" s="92" t="s">
        <v>442</v>
      </c>
      <c r="R387" s="115">
        <v>1044</v>
      </c>
      <c r="S387" s="115">
        <v>0</v>
      </c>
      <c r="T387" s="115">
        <v>522</v>
      </c>
      <c r="U387" s="115">
        <v>0</v>
      </c>
      <c r="V387" s="115">
        <v>522</v>
      </c>
      <c r="W387" s="115">
        <v>0</v>
      </c>
      <c r="X387" s="115">
        <v>0</v>
      </c>
      <c r="Y387" s="115">
        <v>0</v>
      </c>
      <c r="Z387" s="115">
        <v>0</v>
      </c>
      <c r="AA387" s="115">
        <v>0</v>
      </c>
      <c r="AB387" s="115">
        <v>0</v>
      </c>
      <c r="AC387" s="115">
        <v>0</v>
      </c>
      <c r="AD387" s="115">
        <v>0</v>
      </c>
    </row>
    <row r="388" spans="1:30" s="116" customFormat="1" ht="30" customHeight="1" x14ac:dyDescent="0.3">
      <c r="A388" s="144" t="s">
        <v>840</v>
      </c>
      <c r="B388" s="159" t="s">
        <v>841</v>
      </c>
      <c r="C388" s="111" t="s">
        <v>438</v>
      </c>
      <c r="D388" s="95" t="s">
        <v>61</v>
      </c>
      <c r="E388" s="61" t="s">
        <v>60</v>
      </c>
      <c r="F388" s="59" t="s">
        <v>61</v>
      </c>
      <c r="G388" s="61" t="s">
        <v>71</v>
      </c>
      <c r="H388" s="112">
        <v>21101</v>
      </c>
      <c r="I388" s="112" t="s">
        <v>319</v>
      </c>
      <c r="J388" s="114" t="s">
        <v>514</v>
      </c>
      <c r="K388" s="117" t="s">
        <v>515</v>
      </c>
      <c r="L388" s="61" t="s">
        <v>441</v>
      </c>
      <c r="M388" s="61" t="s">
        <v>441</v>
      </c>
      <c r="N388" s="118" t="s">
        <v>421</v>
      </c>
      <c r="O388" s="92">
        <v>10</v>
      </c>
      <c r="P388" s="92">
        <v>42.919999999999995</v>
      </c>
      <c r="Q388" s="92" t="s">
        <v>442</v>
      </c>
      <c r="R388" s="115">
        <v>429</v>
      </c>
      <c r="S388" s="115">
        <v>0</v>
      </c>
      <c r="T388" s="115">
        <v>0</v>
      </c>
      <c r="U388" s="115">
        <v>0</v>
      </c>
      <c r="V388" s="115">
        <v>215</v>
      </c>
      <c r="W388" s="115">
        <v>0</v>
      </c>
      <c r="X388" s="115">
        <v>0</v>
      </c>
      <c r="Y388" s="115">
        <v>0</v>
      </c>
      <c r="Z388" s="115">
        <v>0</v>
      </c>
      <c r="AA388" s="115">
        <v>214</v>
      </c>
      <c r="AB388" s="115">
        <v>0</v>
      </c>
      <c r="AC388" s="115">
        <v>0</v>
      </c>
      <c r="AD388" s="115">
        <v>0</v>
      </c>
    </row>
    <row r="389" spans="1:30" s="116" customFormat="1" ht="30" customHeight="1" x14ac:dyDescent="0.3">
      <c r="A389" s="144" t="s">
        <v>840</v>
      </c>
      <c r="B389" s="159" t="s">
        <v>841</v>
      </c>
      <c r="C389" s="111" t="s">
        <v>438</v>
      </c>
      <c r="D389" s="95" t="s">
        <v>61</v>
      </c>
      <c r="E389" s="61" t="s">
        <v>60</v>
      </c>
      <c r="F389" s="59" t="s">
        <v>61</v>
      </c>
      <c r="G389" s="61" t="s">
        <v>71</v>
      </c>
      <c r="H389" s="112">
        <v>21101</v>
      </c>
      <c r="I389" s="112" t="s">
        <v>319</v>
      </c>
      <c r="J389" s="114" t="s">
        <v>516</v>
      </c>
      <c r="K389" s="117" t="s">
        <v>517</v>
      </c>
      <c r="L389" s="61" t="s">
        <v>441</v>
      </c>
      <c r="M389" s="61" t="s">
        <v>441</v>
      </c>
      <c r="N389" s="118" t="s">
        <v>421</v>
      </c>
      <c r="O389" s="92">
        <v>1</v>
      </c>
      <c r="P389" s="92">
        <v>272.59999999999997</v>
      </c>
      <c r="Q389" s="92" t="s">
        <v>442</v>
      </c>
      <c r="R389" s="115">
        <v>273</v>
      </c>
      <c r="S389" s="115">
        <v>0</v>
      </c>
      <c r="T389" s="115">
        <v>273</v>
      </c>
      <c r="U389" s="115">
        <v>0</v>
      </c>
      <c r="V389" s="115">
        <v>0</v>
      </c>
      <c r="W389" s="115">
        <v>0</v>
      </c>
      <c r="X389" s="115">
        <v>0</v>
      </c>
      <c r="Y389" s="115">
        <v>0</v>
      </c>
      <c r="Z389" s="115">
        <v>0</v>
      </c>
      <c r="AA389" s="115">
        <v>0</v>
      </c>
      <c r="AB389" s="115">
        <v>0</v>
      </c>
      <c r="AC389" s="115">
        <v>0</v>
      </c>
      <c r="AD389" s="115">
        <v>0</v>
      </c>
    </row>
    <row r="390" spans="1:30" s="116" customFormat="1" ht="30" customHeight="1" x14ac:dyDescent="0.3">
      <c r="A390" s="144" t="s">
        <v>840</v>
      </c>
      <c r="B390" s="159" t="s">
        <v>841</v>
      </c>
      <c r="C390" s="111" t="s">
        <v>438</v>
      </c>
      <c r="D390" s="95" t="s">
        <v>61</v>
      </c>
      <c r="E390" s="61" t="s">
        <v>60</v>
      </c>
      <c r="F390" s="59" t="s">
        <v>61</v>
      </c>
      <c r="G390" s="61" t="s">
        <v>71</v>
      </c>
      <c r="H390" s="112">
        <v>21101</v>
      </c>
      <c r="I390" s="112" t="s">
        <v>319</v>
      </c>
      <c r="J390" s="114" t="s">
        <v>518</v>
      </c>
      <c r="K390" s="117" t="s">
        <v>519</v>
      </c>
      <c r="L390" s="61" t="s">
        <v>441</v>
      </c>
      <c r="M390" s="61" t="s">
        <v>441</v>
      </c>
      <c r="N390" s="118" t="s">
        <v>117</v>
      </c>
      <c r="O390" s="92">
        <v>1</v>
      </c>
      <c r="P390" s="92">
        <v>64.959999999999994</v>
      </c>
      <c r="Q390" s="92" t="s">
        <v>442</v>
      </c>
      <c r="R390" s="115">
        <v>65</v>
      </c>
      <c r="S390" s="115">
        <v>0</v>
      </c>
      <c r="T390" s="115">
        <v>65</v>
      </c>
      <c r="U390" s="115">
        <v>0</v>
      </c>
      <c r="V390" s="115">
        <v>0</v>
      </c>
      <c r="W390" s="115">
        <v>0</v>
      </c>
      <c r="X390" s="115">
        <v>0</v>
      </c>
      <c r="Y390" s="115">
        <v>0</v>
      </c>
      <c r="Z390" s="115">
        <v>0</v>
      </c>
      <c r="AA390" s="115">
        <v>0</v>
      </c>
      <c r="AB390" s="115">
        <v>0</v>
      </c>
      <c r="AC390" s="115">
        <v>0</v>
      </c>
      <c r="AD390" s="115">
        <v>0</v>
      </c>
    </row>
    <row r="391" spans="1:30" s="116" customFormat="1" ht="30" customHeight="1" x14ac:dyDescent="0.3">
      <c r="A391" s="144" t="s">
        <v>840</v>
      </c>
      <c r="B391" s="159" t="s">
        <v>841</v>
      </c>
      <c r="C391" s="111" t="s">
        <v>438</v>
      </c>
      <c r="D391" s="95" t="s">
        <v>61</v>
      </c>
      <c r="E391" s="61" t="s">
        <v>60</v>
      </c>
      <c r="F391" s="59" t="s">
        <v>61</v>
      </c>
      <c r="G391" s="61" t="s">
        <v>71</v>
      </c>
      <c r="H391" s="112">
        <v>21101</v>
      </c>
      <c r="I391" s="112" t="s">
        <v>319</v>
      </c>
      <c r="J391" s="113" t="s">
        <v>520</v>
      </c>
      <c r="K391" s="114" t="s">
        <v>521</v>
      </c>
      <c r="L391" s="61" t="s">
        <v>441</v>
      </c>
      <c r="M391" s="61" t="s">
        <v>441</v>
      </c>
      <c r="N391" s="61" t="s">
        <v>522</v>
      </c>
      <c r="O391" s="92">
        <v>1</v>
      </c>
      <c r="P391" s="92">
        <v>353.79999999999995</v>
      </c>
      <c r="Q391" s="92" t="s">
        <v>442</v>
      </c>
      <c r="R391" s="115">
        <v>354</v>
      </c>
      <c r="S391" s="115">
        <v>0</v>
      </c>
      <c r="T391" s="115">
        <v>353.79999999999995</v>
      </c>
      <c r="U391" s="115">
        <v>0</v>
      </c>
      <c r="V391" s="115">
        <v>0</v>
      </c>
      <c r="W391" s="115">
        <v>0</v>
      </c>
      <c r="X391" s="115">
        <v>0</v>
      </c>
      <c r="Y391" s="115">
        <v>0</v>
      </c>
      <c r="Z391" s="115">
        <v>0</v>
      </c>
      <c r="AA391" s="115">
        <v>0</v>
      </c>
      <c r="AB391" s="115">
        <v>0</v>
      </c>
      <c r="AC391" s="115">
        <v>0</v>
      </c>
      <c r="AD391" s="115">
        <v>0</v>
      </c>
    </row>
    <row r="392" spans="1:30" s="116" customFormat="1" ht="36" customHeight="1" x14ac:dyDescent="0.3">
      <c r="A392" s="144" t="s">
        <v>840</v>
      </c>
      <c r="B392" s="159" t="s">
        <v>841</v>
      </c>
      <c r="C392" s="111" t="s">
        <v>438</v>
      </c>
      <c r="D392" s="95" t="s">
        <v>61</v>
      </c>
      <c r="E392" s="95" t="s">
        <v>60</v>
      </c>
      <c r="F392" s="95" t="s">
        <v>61</v>
      </c>
      <c r="G392" s="95" t="s">
        <v>71</v>
      </c>
      <c r="H392" s="114">
        <v>21401</v>
      </c>
      <c r="I392" s="114" t="s">
        <v>523</v>
      </c>
      <c r="J392" s="113" t="s">
        <v>346</v>
      </c>
      <c r="K392" s="114" t="s">
        <v>347</v>
      </c>
      <c r="L392" s="61" t="s">
        <v>441</v>
      </c>
      <c r="M392" s="61" t="s">
        <v>441</v>
      </c>
      <c r="N392" s="61" t="s">
        <v>524</v>
      </c>
      <c r="O392" s="92">
        <v>4</v>
      </c>
      <c r="P392" s="92">
        <v>249.4</v>
      </c>
      <c r="Q392" s="92" t="s">
        <v>442</v>
      </c>
      <c r="R392" s="115">
        <v>997</v>
      </c>
      <c r="S392" s="115">
        <v>0</v>
      </c>
      <c r="T392" s="115">
        <v>0</v>
      </c>
      <c r="U392" s="115">
        <v>498</v>
      </c>
      <c r="V392" s="115">
        <v>0</v>
      </c>
      <c r="W392" s="115">
        <v>0</v>
      </c>
      <c r="X392" s="115">
        <v>0</v>
      </c>
      <c r="Y392" s="115">
        <v>0</v>
      </c>
      <c r="Z392" s="115">
        <v>0</v>
      </c>
      <c r="AA392" s="115">
        <v>499</v>
      </c>
      <c r="AB392" s="115">
        <v>0</v>
      </c>
      <c r="AC392" s="115">
        <v>0</v>
      </c>
      <c r="AD392" s="115">
        <v>0</v>
      </c>
    </row>
    <row r="393" spans="1:30" s="116" customFormat="1" ht="39.6" customHeight="1" x14ac:dyDescent="0.3">
      <c r="A393" s="144" t="s">
        <v>840</v>
      </c>
      <c r="B393" s="159" t="s">
        <v>841</v>
      </c>
      <c r="C393" s="111" t="s">
        <v>438</v>
      </c>
      <c r="D393" s="95" t="s">
        <v>61</v>
      </c>
      <c r="E393" s="95" t="s">
        <v>60</v>
      </c>
      <c r="F393" s="95" t="s">
        <v>61</v>
      </c>
      <c r="G393" s="95" t="s">
        <v>71</v>
      </c>
      <c r="H393" s="114">
        <v>21401</v>
      </c>
      <c r="I393" s="114" t="s">
        <v>523</v>
      </c>
      <c r="J393" s="120" t="s">
        <v>525</v>
      </c>
      <c r="K393" s="163" t="s">
        <v>526</v>
      </c>
      <c r="L393" s="61" t="s">
        <v>441</v>
      </c>
      <c r="M393" s="61" t="s">
        <v>441</v>
      </c>
      <c r="N393" s="61" t="s">
        <v>527</v>
      </c>
      <c r="O393" s="92">
        <v>1</v>
      </c>
      <c r="P393" s="92">
        <v>214.6</v>
      </c>
      <c r="Q393" s="92" t="s">
        <v>442</v>
      </c>
      <c r="R393" s="115">
        <v>215</v>
      </c>
      <c r="S393" s="115">
        <v>0</v>
      </c>
      <c r="T393" s="115">
        <v>0</v>
      </c>
      <c r="U393" s="115">
        <v>215</v>
      </c>
      <c r="V393" s="115">
        <v>0</v>
      </c>
      <c r="W393" s="115">
        <v>0</v>
      </c>
      <c r="X393" s="115">
        <v>0</v>
      </c>
      <c r="Y393" s="115">
        <v>0</v>
      </c>
      <c r="Z393" s="115">
        <v>0</v>
      </c>
      <c r="AA393" s="115">
        <v>0</v>
      </c>
      <c r="AB393" s="115">
        <v>0</v>
      </c>
      <c r="AC393" s="115">
        <v>0</v>
      </c>
      <c r="AD393" s="115">
        <v>0</v>
      </c>
    </row>
    <row r="394" spans="1:30" s="116" customFormat="1" ht="39.6" customHeight="1" x14ac:dyDescent="0.3">
      <c r="A394" s="144" t="s">
        <v>840</v>
      </c>
      <c r="B394" s="159" t="s">
        <v>841</v>
      </c>
      <c r="C394" s="111" t="s">
        <v>438</v>
      </c>
      <c r="D394" s="95" t="s">
        <v>61</v>
      </c>
      <c r="E394" s="95" t="s">
        <v>60</v>
      </c>
      <c r="F394" s="95" t="s">
        <v>61</v>
      </c>
      <c r="G394" s="95" t="s">
        <v>71</v>
      </c>
      <c r="H394" s="114">
        <v>21601</v>
      </c>
      <c r="I394" s="119" t="s">
        <v>528</v>
      </c>
      <c r="J394" s="113" t="s">
        <v>288</v>
      </c>
      <c r="K394" s="113" t="s">
        <v>529</v>
      </c>
      <c r="L394" s="92" t="s">
        <v>441</v>
      </c>
      <c r="M394" s="76" t="s">
        <v>441</v>
      </c>
      <c r="N394" s="61" t="s">
        <v>421</v>
      </c>
      <c r="O394" s="92">
        <v>36</v>
      </c>
      <c r="P394" s="92">
        <v>46.4</v>
      </c>
      <c r="Q394" s="92" t="s">
        <v>442</v>
      </c>
      <c r="R394" s="115">
        <v>1671</v>
      </c>
      <c r="S394" s="115">
        <v>0</v>
      </c>
      <c r="T394" s="115">
        <v>0</v>
      </c>
      <c r="U394" s="115">
        <v>557</v>
      </c>
      <c r="V394" s="115">
        <v>0</v>
      </c>
      <c r="W394" s="115">
        <v>0</v>
      </c>
      <c r="X394" s="115">
        <v>0</v>
      </c>
      <c r="Y394" s="115">
        <v>557</v>
      </c>
      <c r="Z394" s="115">
        <v>0</v>
      </c>
      <c r="AA394" s="115">
        <v>0</v>
      </c>
      <c r="AB394" s="115">
        <v>0</v>
      </c>
      <c r="AC394" s="115">
        <v>557</v>
      </c>
      <c r="AD394" s="115">
        <v>0</v>
      </c>
    </row>
    <row r="395" spans="1:30" s="116" customFormat="1" ht="39.6" customHeight="1" x14ac:dyDescent="0.3">
      <c r="A395" s="144" t="s">
        <v>840</v>
      </c>
      <c r="B395" s="159" t="s">
        <v>841</v>
      </c>
      <c r="C395" s="111" t="s">
        <v>438</v>
      </c>
      <c r="D395" s="95" t="s">
        <v>61</v>
      </c>
      <c r="E395" s="95" t="s">
        <v>60</v>
      </c>
      <c r="F395" s="95" t="s">
        <v>61</v>
      </c>
      <c r="G395" s="95" t="s">
        <v>71</v>
      </c>
      <c r="H395" s="114">
        <v>21601</v>
      </c>
      <c r="I395" s="119" t="s">
        <v>528</v>
      </c>
      <c r="J395" s="113" t="s">
        <v>530</v>
      </c>
      <c r="K395" s="113" t="s">
        <v>531</v>
      </c>
      <c r="L395" s="92" t="s">
        <v>441</v>
      </c>
      <c r="M395" s="76" t="s">
        <v>441</v>
      </c>
      <c r="N395" s="61" t="s">
        <v>421</v>
      </c>
      <c r="O395" s="92">
        <v>6</v>
      </c>
      <c r="P395" s="92">
        <v>115.99999999999999</v>
      </c>
      <c r="Q395" s="92" t="s">
        <v>442</v>
      </c>
      <c r="R395" s="115">
        <v>696</v>
      </c>
      <c r="S395" s="115">
        <v>0</v>
      </c>
      <c r="T395" s="115">
        <v>0</v>
      </c>
      <c r="U395" s="115">
        <v>231.99999999999997</v>
      </c>
      <c r="V395" s="115">
        <v>0</v>
      </c>
      <c r="W395" s="115">
        <v>0</v>
      </c>
      <c r="X395" s="115">
        <v>0</v>
      </c>
      <c r="Y395" s="115">
        <v>231.99999999999997</v>
      </c>
      <c r="Z395" s="115">
        <v>0</v>
      </c>
      <c r="AA395" s="115">
        <v>0</v>
      </c>
      <c r="AB395" s="115">
        <v>0</v>
      </c>
      <c r="AC395" s="115">
        <v>231.99999999999997</v>
      </c>
      <c r="AD395" s="115">
        <v>0</v>
      </c>
    </row>
    <row r="396" spans="1:30" s="116" customFormat="1" ht="39.6" customHeight="1" x14ac:dyDescent="0.3">
      <c r="A396" s="144" t="s">
        <v>840</v>
      </c>
      <c r="B396" s="159" t="s">
        <v>841</v>
      </c>
      <c r="C396" s="111" t="s">
        <v>438</v>
      </c>
      <c r="D396" s="95" t="s">
        <v>61</v>
      </c>
      <c r="E396" s="95" t="s">
        <v>60</v>
      </c>
      <c r="F396" s="95" t="s">
        <v>61</v>
      </c>
      <c r="G396" s="95" t="s">
        <v>71</v>
      </c>
      <c r="H396" s="114">
        <v>21601</v>
      </c>
      <c r="I396" s="119" t="s">
        <v>528</v>
      </c>
      <c r="J396" s="113" t="s">
        <v>532</v>
      </c>
      <c r="K396" s="113" t="s">
        <v>533</v>
      </c>
      <c r="L396" s="92" t="s">
        <v>441</v>
      </c>
      <c r="M396" s="76" t="s">
        <v>441</v>
      </c>
      <c r="N396" s="61" t="s">
        <v>421</v>
      </c>
      <c r="O396" s="92">
        <v>2</v>
      </c>
      <c r="P396" s="92">
        <v>81.199999999999989</v>
      </c>
      <c r="Q396" s="92" t="s">
        <v>442</v>
      </c>
      <c r="R396" s="115">
        <v>162</v>
      </c>
      <c r="S396" s="115">
        <v>0</v>
      </c>
      <c r="T396" s="115">
        <v>0</v>
      </c>
      <c r="U396" s="115">
        <v>81</v>
      </c>
      <c r="V396" s="115">
        <v>0</v>
      </c>
      <c r="W396" s="115">
        <v>0</v>
      </c>
      <c r="X396" s="115">
        <v>0</v>
      </c>
      <c r="Y396" s="115">
        <v>81</v>
      </c>
      <c r="Z396" s="115">
        <v>0</v>
      </c>
      <c r="AA396" s="115">
        <v>0</v>
      </c>
      <c r="AB396" s="115">
        <v>0</v>
      </c>
      <c r="AC396" s="115">
        <v>0</v>
      </c>
      <c r="AD396" s="115">
        <v>0</v>
      </c>
    </row>
    <row r="397" spans="1:30" s="116" customFormat="1" ht="39.6" customHeight="1" x14ac:dyDescent="0.3">
      <c r="A397" s="144" t="s">
        <v>840</v>
      </c>
      <c r="B397" s="159" t="s">
        <v>841</v>
      </c>
      <c r="C397" s="111" t="s">
        <v>438</v>
      </c>
      <c r="D397" s="95" t="s">
        <v>61</v>
      </c>
      <c r="E397" s="95" t="s">
        <v>60</v>
      </c>
      <c r="F397" s="95" t="s">
        <v>61</v>
      </c>
      <c r="G397" s="95" t="s">
        <v>71</v>
      </c>
      <c r="H397" s="114">
        <v>21601</v>
      </c>
      <c r="I397" s="119" t="s">
        <v>528</v>
      </c>
      <c r="J397" s="100" t="s">
        <v>274</v>
      </c>
      <c r="K397" s="113" t="s">
        <v>534</v>
      </c>
      <c r="L397" s="92" t="s">
        <v>441</v>
      </c>
      <c r="M397" s="76" t="s">
        <v>441</v>
      </c>
      <c r="N397" s="61" t="s">
        <v>421</v>
      </c>
      <c r="O397" s="92">
        <v>24</v>
      </c>
      <c r="P397" s="92">
        <v>81.199999999999989</v>
      </c>
      <c r="Q397" s="92" t="s">
        <v>442</v>
      </c>
      <c r="R397" s="115">
        <v>1949</v>
      </c>
      <c r="S397" s="115">
        <v>0</v>
      </c>
      <c r="T397" s="115">
        <v>0</v>
      </c>
      <c r="U397" s="115">
        <v>650</v>
      </c>
      <c r="V397" s="115">
        <v>0</v>
      </c>
      <c r="W397" s="115">
        <v>0</v>
      </c>
      <c r="X397" s="115">
        <v>0</v>
      </c>
      <c r="Y397" s="115">
        <v>650</v>
      </c>
      <c r="Z397" s="115">
        <v>0</v>
      </c>
      <c r="AA397" s="115">
        <v>0</v>
      </c>
      <c r="AB397" s="115">
        <v>0</v>
      </c>
      <c r="AC397" s="115">
        <v>649</v>
      </c>
      <c r="AD397" s="115">
        <v>0</v>
      </c>
    </row>
    <row r="398" spans="1:30" s="116" customFormat="1" ht="39.6" customHeight="1" x14ac:dyDescent="0.3">
      <c r="A398" s="144" t="s">
        <v>840</v>
      </c>
      <c r="B398" s="159" t="s">
        <v>841</v>
      </c>
      <c r="C398" s="111" t="s">
        <v>438</v>
      </c>
      <c r="D398" s="95" t="s">
        <v>61</v>
      </c>
      <c r="E398" s="95" t="s">
        <v>60</v>
      </c>
      <c r="F398" s="95" t="s">
        <v>61</v>
      </c>
      <c r="G398" s="95" t="s">
        <v>71</v>
      </c>
      <c r="H398" s="114">
        <v>21601</v>
      </c>
      <c r="I398" s="119" t="s">
        <v>528</v>
      </c>
      <c r="J398" s="113" t="s">
        <v>535</v>
      </c>
      <c r="K398" s="100" t="s">
        <v>275</v>
      </c>
      <c r="L398" s="92" t="s">
        <v>441</v>
      </c>
      <c r="M398" s="76" t="s">
        <v>441</v>
      </c>
      <c r="N398" s="61" t="s">
        <v>536</v>
      </c>
      <c r="O398" s="92">
        <v>30</v>
      </c>
      <c r="P398" s="92">
        <v>475.59999999999997</v>
      </c>
      <c r="Q398" s="92" t="s">
        <v>442</v>
      </c>
      <c r="R398" s="115">
        <v>14267.999999999998</v>
      </c>
      <c r="S398" s="115">
        <v>0</v>
      </c>
      <c r="T398" s="115">
        <v>0</v>
      </c>
      <c r="U398" s="115">
        <v>5707</v>
      </c>
      <c r="V398" s="115">
        <v>0</v>
      </c>
      <c r="W398" s="115">
        <v>0</v>
      </c>
      <c r="X398" s="115">
        <v>0</v>
      </c>
      <c r="Y398" s="115">
        <v>4280</v>
      </c>
      <c r="Z398" s="115">
        <v>0</v>
      </c>
      <c r="AA398" s="115">
        <v>0</v>
      </c>
      <c r="AB398" s="115">
        <v>0</v>
      </c>
      <c r="AC398" s="115">
        <v>4281</v>
      </c>
      <c r="AD398" s="115">
        <v>0</v>
      </c>
    </row>
    <row r="399" spans="1:30" s="116" customFormat="1" ht="39.6" customHeight="1" x14ac:dyDescent="0.3">
      <c r="A399" s="144" t="s">
        <v>840</v>
      </c>
      <c r="B399" s="159" t="s">
        <v>841</v>
      </c>
      <c r="C399" s="111" t="s">
        <v>438</v>
      </c>
      <c r="D399" s="95" t="s">
        <v>61</v>
      </c>
      <c r="E399" s="95" t="s">
        <v>60</v>
      </c>
      <c r="F399" s="95" t="s">
        <v>61</v>
      </c>
      <c r="G399" s="95" t="s">
        <v>71</v>
      </c>
      <c r="H399" s="114">
        <v>21601</v>
      </c>
      <c r="I399" s="119" t="s">
        <v>528</v>
      </c>
      <c r="J399" s="113" t="s">
        <v>537</v>
      </c>
      <c r="K399" s="113" t="s">
        <v>538</v>
      </c>
      <c r="L399" s="79" t="s">
        <v>441</v>
      </c>
      <c r="M399" s="76" t="s">
        <v>441</v>
      </c>
      <c r="N399" s="61" t="s">
        <v>536</v>
      </c>
      <c r="O399" s="92">
        <v>8</v>
      </c>
      <c r="P399" s="92">
        <v>371.2</v>
      </c>
      <c r="Q399" s="92" t="s">
        <v>442</v>
      </c>
      <c r="R399" s="115">
        <v>2970</v>
      </c>
      <c r="S399" s="115">
        <v>0</v>
      </c>
      <c r="T399" s="115">
        <v>0</v>
      </c>
      <c r="U399" s="115">
        <v>1114</v>
      </c>
      <c r="V399" s="115">
        <v>0</v>
      </c>
      <c r="W399" s="115">
        <v>0</v>
      </c>
      <c r="X399" s="115">
        <v>0</v>
      </c>
      <c r="Y399" s="115">
        <v>1114</v>
      </c>
      <c r="Z399" s="115">
        <v>0</v>
      </c>
      <c r="AA399" s="115">
        <v>0</v>
      </c>
      <c r="AB399" s="115">
        <v>0</v>
      </c>
      <c r="AC399" s="115">
        <v>742</v>
      </c>
      <c r="AD399" s="115">
        <v>0</v>
      </c>
    </row>
    <row r="400" spans="1:30" s="116" customFormat="1" ht="39.6" customHeight="1" x14ac:dyDescent="0.3">
      <c r="A400" s="144" t="s">
        <v>840</v>
      </c>
      <c r="B400" s="159" t="s">
        <v>841</v>
      </c>
      <c r="C400" s="111" t="s">
        <v>438</v>
      </c>
      <c r="D400" s="95" t="s">
        <v>61</v>
      </c>
      <c r="E400" s="95" t="s">
        <v>60</v>
      </c>
      <c r="F400" s="95" t="s">
        <v>61</v>
      </c>
      <c r="G400" s="95" t="s">
        <v>71</v>
      </c>
      <c r="H400" s="114">
        <v>21601</v>
      </c>
      <c r="I400" s="119" t="s">
        <v>528</v>
      </c>
      <c r="J400" s="113" t="s">
        <v>539</v>
      </c>
      <c r="K400" s="113" t="s">
        <v>540</v>
      </c>
      <c r="L400" s="92" t="s">
        <v>441</v>
      </c>
      <c r="M400" s="76" t="s">
        <v>441</v>
      </c>
      <c r="N400" s="61" t="s">
        <v>536</v>
      </c>
      <c r="O400" s="92">
        <v>6</v>
      </c>
      <c r="P400" s="92">
        <v>419.96</v>
      </c>
      <c r="Q400" s="92" t="s">
        <v>442</v>
      </c>
      <c r="R400" s="115">
        <v>2520</v>
      </c>
      <c r="S400" s="115">
        <v>0</v>
      </c>
      <c r="T400" s="115">
        <v>0</v>
      </c>
      <c r="U400" s="115">
        <v>839.92</v>
      </c>
      <c r="V400" s="115">
        <v>0</v>
      </c>
      <c r="W400" s="115">
        <v>0</v>
      </c>
      <c r="X400" s="115">
        <v>0</v>
      </c>
      <c r="Y400" s="115">
        <v>840</v>
      </c>
      <c r="Z400" s="115">
        <v>0</v>
      </c>
      <c r="AA400" s="115">
        <v>0</v>
      </c>
      <c r="AB400" s="115">
        <v>0</v>
      </c>
      <c r="AC400" s="115">
        <v>840</v>
      </c>
      <c r="AD400" s="115">
        <v>0</v>
      </c>
    </row>
    <row r="401" spans="1:30" s="116" customFormat="1" ht="39.6" customHeight="1" x14ac:dyDescent="0.3">
      <c r="A401" s="144" t="s">
        <v>840</v>
      </c>
      <c r="B401" s="159" t="s">
        <v>841</v>
      </c>
      <c r="C401" s="111" t="s">
        <v>438</v>
      </c>
      <c r="D401" s="95" t="s">
        <v>61</v>
      </c>
      <c r="E401" s="95" t="s">
        <v>60</v>
      </c>
      <c r="F401" s="95" t="s">
        <v>61</v>
      </c>
      <c r="G401" s="95" t="s">
        <v>71</v>
      </c>
      <c r="H401" s="114">
        <v>21601</v>
      </c>
      <c r="I401" s="119" t="s">
        <v>528</v>
      </c>
      <c r="J401" s="113" t="s">
        <v>541</v>
      </c>
      <c r="K401" s="113" t="s">
        <v>542</v>
      </c>
      <c r="L401" s="92" t="s">
        <v>441</v>
      </c>
      <c r="M401" s="76" t="s">
        <v>441</v>
      </c>
      <c r="N401" s="61" t="s">
        <v>543</v>
      </c>
      <c r="O401" s="92">
        <v>24</v>
      </c>
      <c r="P401" s="92">
        <v>59.16</v>
      </c>
      <c r="Q401" s="92" t="s">
        <v>442</v>
      </c>
      <c r="R401" s="115">
        <v>1420</v>
      </c>
      <c r="S401" s="115">
        <v>0</v>
      </c>
      <c r="T401" s="115">
        <v>0</v>
      </c>
      <c r="U401" s="115">
        <v>473.28</v>
      </c>
      <c r="V401" s="115">
        <v>0</v>
      </c>
      <c r="W401" s="115">
        <v>0</v>
      </c>
      <c r="X401" s="115">
        <v>0</v>
      </c>
      <c r="Y401" s="115">
        <v>474</v>
      </c>
      <c r="Z401" s="115">
        <v>0</v>
      </c>
      <c r="AA401" s="115">
        <v>0</v>
      </c>
      <c r="AB401" s="115">
        <v>0</v>
      </c>
      <c r="AC401" s="115">
        <v>473</v>
      </c>
      <c r="AD401" s="115">
        <v>0</v>
      </c>
    </row>
    <row r="402" spans="1:30" s="116" customFormat="1" ht="39.6" customHeight="1" x14ac:dyDescent="0.3">
      <c r="A402" s="144" t="s">
        <v>840</v>
      </c>
      <c r="B402" s="159" t="s">
        <v>841</v>
      </c>
      <c r="C402" s="111" t="s">
        <v>438</v>
      </c>
      <c r="D402" s="95" t="s">
        <v>61</v>
      </c>
      <c r="E402" s="95" t="s">
        <v>60</v>
      </c>
      <c r="F402" s="95" t="s">
        <v>61</v>
      </c>
      <c r="G402" s="95" t="s">
        <v>71</v>
      </c>
      <c r="H402" s="114">
        <v>21601</v>
      </c>
      <c r="I402" s="119" t="s">
        <v>528</v>
      </c>
      <c r="J402" s="113" t="s">
        <v>116</v>
      </c>
      <c r="K402" s="113" t="s">
        <v>544</v>
      </c>
      <c r="L402" s="92" t="s">
        <v>441</v>
      </c>
      <c r="M402" s="76" t="s">
        <v>441</v>
      </c>
      <c r="N402" s="61" t="s">
        <v>421</v>
      </c>
      <c r="O402" s="92">
        <v>12</v>
      </c>
      <c r="P402" s="92">
        <v>28</v>
      </c>
      <c r="Q402" s="92" t="s">
        <v>442</v>
      </c>
      <c r="R402" s="115">
        <v>336</v>
      </c>
      <c r="S402" s="115">
        <v>0</v>
      </c>
      <c r="T402" s="115">
        <v>0</v>
      </c>
      <c r="U402" s="115">
        <v>0</v>
      </c>
      <c r="V402" s="115">
        <v>0</v>
      </c>
      <c r="W402" s="115">
        <v>0</v>
      </c>
      <c r="X402" s="115">
        <v>0</v>
      </c>
      <c r="Y402" s="115">
        <v>168</v>
      </c>
      <c r="Z402" s="115">
        <v>0</v>
      </c>
      <c r="AA402" s="115">
        <v>0</v>
      </c>
      <c r="AB402" s="115">
        <v>0</v>
      </c>
      <c r="AC402" s="115">
        <v>168</v>
      </c>
      <c r="AD402" s="115">
        <v>0</v>
      </c>
    </row>
    <row r="403" spans="1:30" s="116" customFormat="1" ht="39.6" customHeight="1" x14ac:dyDescent="0.3">
      <c r="A403" s="144" t="s">
        <v>840</v>
      </c>
      <c r="B403" s="159" t="s">
        <v>841</v>
      </c>
      <c r="C403" s="111" t="s">
        <v>438</v>
      </c>
      <c r="D403" s="95" t="s">
        <v>61</v>
      </c>
      <c r="E403" s="95" t="s">
        <v>60</v>
      </c>
      <c r="F403" s="95" t="s">
        <v>61</v>
      </c>
      <c r="G403" s="95" t="s">
        <v>71</v>
      </c>
      <c r="H403" s="114">
        <v>21601</v>
      </c>
      <c r="I403" s="119" t="s">
        <v>528</v>
      </c>
      <c r="J403" s="113" t="s">
        <v>545</v>
      </c>
      <c r="K403" s="113" t="s">
        <v>276</v>
      </c>
      <c r="L403" s="92" t="s">
        <v>441</v>
      </c>
      <c r="M403" s="76" t="s">
        <v>441</v>
      </c>
      <c r="N403" s="61" t="s">
        <v>117</v>
      </c>
      <c r="O403" s="92">
        <v>15</v>
      </c>
      <c r="P403" s="92">
        <v>417.59999999999997</v>
      </c>
      <c r="Q403" s="92" t="s">
        <v>442</v>
      </c>
      <c r="R403" s="115">
        <v>6263.9999999999991</v>
      </c>
      <c r="S403" s="115">
        <v>0</v>
      </c>
      <c r="T403" s="115">
        <v>0</v>
      </c>
      <c r="U403" s="115">
        <v>2088</v>
      </c>
      <c r="V403" s="115">
        <v>0</v>
      </c>
      <c r="W403" s="115">
        <v>0</v>
      </c>
      <c r="X403" s="115">
        <v>0</v>
      </c>
      <c r="Y403" s="115">
        <v>2088</v>
      </c>
      <c r="Z403" s="115">
        <v>0</v>
      </c>
      <c r="AA403" s="115">
        <v>0</v>
      </c>
      <c r="AB403" s="115">
        <v>0</v>
      </c>
      <c r="AC403" s="115">
        <v>2088</v>
      </c>
      <c r="AD403" s="115">
        <v>0</v>
      </c>
    </row>
    <row r="404" spans="1:30" s="116" customFormat="1" ht="39.6" customHeight="1" x14ac:dyDescent="0.3">
      <c r="A404" s="144" t="s">
        <v>840</v>
      </c>
      <c r="B404" s="159" t="s">
        <v>841</v>
      </c>
      <c r="C404" s="111" t="s">
        <v>438</v>
      </c>
      <c r="D404" s="95" t="s">
        <v>61</v>
      </c>
      <c r="E404" s="95" t="s">
        <v>60</v>
      </c>
      <c r="F404" s="95" t="s">
        <v>61</v>
      </c>
      <c r="G404" s="95" t="s">
        <v>71</v>
      </c>
      <c r="H404" s="114">
        <v>21601</v>
      </c>
      <c r="I404" s="119" t="s">
        <v>528</v>
      </c>
      <c r="J404" s="100" t="s">
        <v>546</v>
      </c>
      <c r="K404" s="113" t="s">
        <v>547</v>
      </c>
      <c r="L404" s="92" t="s">
        <v>441</v>
      </c>
      <c r="M404" s="76" t="s">
        <v>441</v>
      </c>
      <c r="N404" s="61" t="s">
        <v>421</v>
      </c>
      <c r="O404" s="92">
        <v>41</v>
      </c>
      <c r="P404" s="92">
        <v>27.839999999999996</v>
      </c>
      <c r="Q404" s="92" t="s">
        <v>442</v>
      </c>
      <c r="R404" s="115">
        <v>1141</v>
      </c>
      <c r="S404" s="115">
        <v>0</v>
      </c>
      <c r="T404" s="115">
        <v>0</v>
      </c>
      <c r="U404" s="115">
        <v>418</v>
      </c>
      <c r="V404" s="115">
        <v>0</v>
      </c>
      <c r="W404" s="115">
        <v>0</v>
      </c>
      <c r="X404" s="115">
        <v>0</v>
      </c>
      <c r="Y404" s="115">
        <v>417</v>
      </c>
      <c r="Z404" s="115">
        <v>0</v>
      </c>
      <c r="AA404" s="115">
        <v>0</v>
      </c>
      <c r="AB404" s="115">
        <v>0</v>
      </c>
      <c r="AC404" s="115">
        <v>306</v>
      </c>
      <c r="AD404" s="115">
        <v>0</v>
      </c>
    </row>
    <row r="405" spans="1:30" s="116" customFormat="1" ht="39.6" customHeight="1" x14ac:dyDescent="0.3">
      <c r="A405" s="144" t="s">
        <v>840</v>
      </c>
      <c r="B405" s="159" t="s">
        <v>841</v>
      </c>
      <c r="C405" s="111" t="s">
        <v>438</v>
      </c>
      <c r="D405" s="95" t="s">
        <v>61</v>
      </c>
      <c r="E405" s="95" t="s">
        <v>60</v>
      </c>
      <c r="F405" s="95" t="s">
        <v>61</v>
      </c>
      <c r="G405" s="95" t="s">
        <v>71</v>
      </c>
      <c r="H405" s="114">
        <v>21601</v>
      </c>
      <c r="I405" s="119" t="s">
        <v>528</v>
      </c>
      <c r="J405" s="100" t="s">
        <v>285</v>
      </c>
      <c r="K405" s="100" t="s">
        <v>548</v>
      </c>
      <c r="L405" s="92" t="s">
        <v>441</v>
      </c>
      <c r="M405" s="76" t="s">
        <v>441</v>
      </c>
      <c r="N405" s="61" t="s">
        <v>421</v>
      </c>
      <c r="O405" s="92">
        <v>12</v>
      </c>
      <c r="P405" s="92">
        <v>17.399999999999999</v>
      </c>
      <c r="Q405" s="92" t="s">
        <v>442</v>
      </c>
      <c r="R405" s="115">
        <v>209</v>
      </c>
      <c r="S405" s="115">
        <v>0</v>
      </c>
      <c r="T405" s="115">
        <v>0</v>
      </c>
      <c r="U405" s="115">
        <v>70</v>
      </c>
      <c r="V405" s="115">
        <v>0</v>
      </c>
      <c r="W405" s="115">
        <v>0</v>
      </c>
      <c r="X405" s="115">
        <v>0</v>
      </c>
      <c r="Y405" s="115">
        <v>69</v>
      </c>
      <c r="Z405" s="115">
        <v>0</v>
      </c>
      <c r="AA405" s="115">
        <v>0</v>
      </c>
      <c r="AB405" s="115">
        <v>0</v>
      </c>
      <c r="AC405" s="115">
        <v>70</v>
      </c>
      <c r="AD405" s="115">
        <v>0</v>
      </c>
    </row>
    <row r="406" spans="1:30" s="116" customFormat="1" ht="39.6" customHeight="1" x14ac:dyDescent="0.3">
      <c r="A406" s="144" t="s">
        <v>840</v>
      </c>
      <c r="B406" s="159" t="s">
        <v>841</v>
      </c>
      <c r="C406" s="111" t="s">
        <v>438</v>
      </c>
      <c r="D406" s="95" t="s">
        <v>61</v>
      </c>
      <c r="E406" s="95" t="s">
        <v>60</v>
      </c>
      <c r="F406" s="95" t="s">
        <v>61</v>
      </c>
      <c r="G406" s="95" t="s">
        <v>71</v>
      </c>
      <c r="H406" s="114">
        <v>21601</v>
      </c>
      <c r="I406" s="119" t="s">
        <v>528</v>
      </c>
      <c r="J406" s="100" t="s">
        <v>426</v>
      </c>
      <c r="K406" s="100" t="s">
        <v>286</v>
      </c>
      <c r="L406" s="92" t="s">
        <v>441</v>
      </c>
      <c r="M406" s="76" t="s">
        <v>441</v>
      </c>
      <c r="N406" s="61" t="s">
        <v>421</v>
      </c>
      <c r="O406" s="92">
        <v>6</v>
      </c>
      <c r="P406" s="92">
        <v>63.8</v>
      </c>
      <c r="Q406" s="92" t="s">
        <v>442</v>
      </c>
      <c r="R406" s="115">
        <v>383</v>
      </c>
      <c r="S406" s="115">
        <v>0</v>
      </c>
      <c r="T406" s="115">
        <v>0</v>
      </c>
      <c r="U406" s="115">
        <v>128</v>
      </c>
      <c r="V406" s="115">
        <v>0</v>
      </c>
      <c r="W406" s="115">
        <v>0</v>
      </c>
      <c r="X406" s="115">
        <v>0</v>
      </c>
      <c r="Y406" s="115">
        <v>127</v>
      </c>
      <c r="Z406" s="115">
        <v>0</v>
      </c>
      <c r="AA406" s="115">
        <v>0</v>
      </c>
      <c r="AB406" s="115">
        <v>0</v>
      </c>
      <c r="AC406" s="115">
        <v>128</v>
      </c>
      <c r="AD406" s="115">
        <v>0</v>
      </c>
    </row>
    <row r="407" spans="1:30" s="116" customFormat="1" ht="39.6" customHeight="1" x14ac:dyDescent="0.3">
      <c r="A407" s="144" t="s">
        <v>840</v>
      </c>
      <c r="B407" s="159" t="s">
        <v>841</v>
      </c>
      <c r="C407" s="111" t="s">
        <v>438</v>
      </c>
      <c r="D407" s="95" t="s">
        <v>61</v>
      </c>
      <c r="E407" s="95" t="s">
        <v>60</v>
      </c>
      <c r="F407" s="95" t="s">
        <v>61</v>
      </c>
      <c r="G407" s="95" t="s">
        <v>71</v>
      </c>
      <c r="H407" s="114">
        <v>21601</v>
      </c>
      <c r="I407" s="119" t="s">
        <v>528</v>
      </c>
      <c r="J407" s="100" t="s">
        <v>549</v>
      </c>
      <c r="K407" s="100" t="s">
        <v>427</v>
      </c>
      <c r="L407" s="92" t="s">
        <v>441</v>
      </c>
      <c r="M407" s="76" t="s">
        <v>441</v>
      </c>
      <c r="N407" s="61" t="s">
        <v>421</v>
      </c>
      <c r="O407" s="92">
        <v>3</v>
      </c>
      <c r="P407" s="92">
        <v>133.39999999999998</v>
      </c>
      <c r="Q407" s="92" t="s">
        <v>442</v>
      </c>
      <c r="R407" s="115">
        <v>400</v>
      </c>
      <c r="S407" s="115">
        <v>0</v>
      </c>
      <c r="T407" s="115">
        <v>0</v>
      </c>
      <c r="U407" s="115">
        <v>133</v>
      </c>
      <c r="V407" s="115">
        <v>0</v>
      </c>
      <c r="W407" s="115">
        <v>0</v>
      </c>
      <c r="X407" s="115">
        <v>0</v>
      </c>
      <c r="Y407" s="115">
        <v>134</v>
      </c>
      <c r="Z407" s="115">
        <v>0</v>
      </c>
      <c r="AA407" s="115">
        <v>0</v>
      </c>
      <c r="AB407" s="115">
        <v>0</v>
      </c>
      <c r="AC407" s="115">
        <v>133</v>
      </c>
      <c r="AD407" s="115">
        <v>0</v>
      </c>
    </row>
    <row r="408" spans="1:30" s="116" customFormat="1" ht="39.6" customHeight="1" x14ac:dyDescent="0.3">
      <c r="A408" s="144" t="s">
        <v>840</v>
      </c>
      <c r="B408" s="159" t="s">
        <v>841</v>
      </c>
      <c r="C408" s="111" t="s">
        <v>438</v>
      </c>
      <c r="D408" s="95" t="s">
        <v>61</v>
      </c>
      <c r="E408" s="95" t="s">
        <v>60</v>
      </c>
      <c r="F408" s="95" t="s">
        <v>61</v>
      </c>
      <c r="G408" s="95" t="s">
        <v>71</v>
      </c>
      <c r="H408" s="114">
        <v>21601</v>
      </c>
      <c r="I408" s="119" t="s">
        <v>528</v>
      </c>
      <c r="J408" s="100" t="s">
        <v>550</v>
      </c>
      <c r="K408" s="100" t="s">
        <v>551</v>
      </c>
      <c r="L408" s="92" t="s">
        <v>441</v>
      </c>
      <c r="M408" s="76" t="s">
        <v>441</v>
      </c>
      <c r="N408" s="61" t="s">
        <v>421</v>
      </c>
      <c r="O408" s="92">
        <v>6</v>
      </c>
      <c r="P408" s="92">
        <v>34.799999999999997</v>
      </c>
      <c r="Q408" s="92" t="s">
        <v>442</v>
      </c>
      <c r="R408" s="115">
        <v>209</v>
      </c>
      <c r="S408" s="115">
        <v>0</v>
      </c>
      <c r="T408" s="115">
        <v>0</v>
      </c>
      <c r="U408" s="115">
        <v>69</v>
      </c>
      <c r="V408" s="115">
        <v>0</v>
      </c>
      <c r="W408" s="115">
        <v>0</v>
      </c>
      <c r="X408" s="115">
        <v>0</v>
      </c>
      <c r="Y408" s="115">
        <v>70</v>
      </c>
      <c r="Z408" s="115">
        <v>0</v>
      </c>
      <c r="AA408" s="115">
        <v>0</v>
      </c>
      <c r="AB408" s="115">
        <v>0</v>
      </c>
      <c r="AC408" s="115">
        <v>70</v>
      </c>
      <c r="AD408" s="115">
        <v>0</v>
      </c>
    </row>
    <row r="409" spans="1:30" s="116" customFormat="1" ht="39.6" customHeight="1" x14ac:dyDescent="0.3">
      <c r="A409" s="144" t="s">
        <v>840</v>
      </c>
      <c r="B409" s="159" t="s">
        <v>841</v>
      </c>
      <c r="C409" s="111" t="s">
        <v>438</v>
      </c>
      <c r="D409" s="95" t="s">
        <v>61</v>
      </c>
      <c r="E409" s="95" t="s">
        <v>60</v>
      </c>
      <c r="F409" s="95" t="s">
        <v>61</v>
      </c>
      <c r="G409" s="95" t="s">
        <v>71</v>
      </c>
      <c r="H409" s="114">
        <v>21601</v>
      </c>
      <c r="I409" s="119" t="s">
        <v>528</v>
      </c>
      <c r="J409" s="100" t="s">
        <v>552</v>
      </c>
      <c r="K409" s="100" t="s">
        <v>553</v>
      </c>
      <c r="L409" s="92" t="s">
        <v>441</v>
      </c>
      <c r="M409" s="76" t="s">
        <v>441</v>
      </c>
      <c r="N409" s="61" t="s">
        <v>421</v>
      </c>
      <c r="O409" s="92">
        <v>1</v>
      </c>
      <c r="P409" s="92">
        <v>208.79999999999998</v>
      </c>
      <c r="Q409" s="92" t="s">
        <v>442</v>
      </c>
      <c r="R409" s="115">
        <v>209</v>
      </c>
      <c r="S409" s="115">
        <v>0</v>
      </c>
      <c r="T409" s="115">
        <v>0</v>
      </c>
      <c r="U409" s="115">
        <v>209</v>
      </c>
      <c r="V409" s="115">
        <v>0</v>
      </c>
      <c r="W409" s="115">
        <v>0</v>
      </c>
      <c r="X409" s="115">
        <v>0</v>
      </c>
      <c r="Y409" s="115">
        <v>0</v>
      </c>
      <c r="Z409" s="115">
        <v>0</v>
      </c>
      <c r="AA409" s="115">
        <v>0</v>
      </c>
      <c r="AB409" s="115">
        <v>0</v>
      </c>
      <c r="AC409" s="115">
        <v>0</v>
      </c>
      <c r="AD409" s="115">
        <v>0</v>
      </c>
    </row>
    <row r="410" spans="1:30" s="116" customFormat="1" ht="39.6" customHeight="1" x14ac:dyDescent="0.3">
      <c r="A410" s="144" t="s">
        <v>840</v>
      </c>
      <c r="B410" s="159" t="s">
        <v>841</v>
      </c>
      <c r="C410" s="111" t="s">
        <v>438</v>
      </c>
      <c r="D410" s="95" t="s">
        <v>61</v>
      </c>
      <c r="E410" s="95" t="s">
        <v>60</v>
      </c>
      <c r="F410" s="95" t="s">
        <v>61</v>
      </c>
      <c r="G410" s="95" t="s">
        <v>71</v>
      </c>
      <c r="H410" s="114">
        <v>21601</v>
      </c>
      <c r="I410" s="119" t="s">
        <v>528</v>
      </c>
      <c r="J410" s="100" t="s">
        <v>554</v>
      </c>
      <c r="K410" s="100" t="s">
        <v>555</v>
      </c>
      <c r="L410" s="92" t="s">
        <v>441</v>
      </c>
      <c r="M410" s="76" t="s">
        <v>441</v>
      </c>
      <c r="N410" s="61" t="s">
        <v>421</v>
      </c>
      <c r="O410" s="92">
        <v>4</v>
      </c>
      <c r="P410" s="92">
        <v>69.599999999999994</v>
      </c>
      <c r="Q410" s="92" t="s">
        <v>442</v>
      </c>
      <c r="R410" s="115">
        <v>278</v>
      </c>
      <c r="S410" s="115">
        <v>0</v>
      </c>
      <c r="T410" s="115">
        <v>0</v>
      </c>
      <c r="U410" s="115">
        <v>138</v>
      </c>
      <c r="V410" s="115">
        <v>0</v>
      </c>
      <c r="W410" s="115">
        <v>0</v>
      </c>
      <c r="X410" s="115">
        <v>0</v>
      </c>
      <c r="Y410" s="115">
        <v>70</v>
      </c>
      <c r="Z410" s="115">
        <v>0</v>
      </c>
      <c r="AA410" s="115">
        <v>0</v>
      </c>
      <c r="AB410" s="115">
        <v>0</v>
      </c>
      <c r="AC410" s="115">
        <v>70</v>
      </c>
      <c r="AD410" s="115">
        <v>0</v>
      </c>
    </row>
    <row r="411" spans="1:30" s="116" customFormat="1" ht="39.6" customHeight="1" x14ac:dyDescent="0.3">
      <c r="A411" s="144" t="s">
        <v>840</v>
      </c>
      <c r="B411" s="159" t="s">
        <v>841</v>
      </c>
      <c r="C411" s="111" t="s">
        <v>438</v>
      </c>
      <c r="D411" s="95" t="s">
        <v>61</v>
      </c>
      <c r="E411" s="95" t="s">
        <v>60</v>
      </c>
      <c r="F411" s="95" t="s">
        <v>61</v>
      </c>
      <c r="G411" s="95" t="s">
        <v>71</v>
      </c>
      <c r="H411" s="114">
        <v>21601</v>
      </c>
      <c r="I411" s="119" t="s">
        <v>528</v>
      </c>
      <c r="J411" s="100" t="s">
        <v>424</v>
      </c>
      <c r="K411" s="100" t="s">
        <v>556</v>
      </c>
      <c r="L411" s="92" t="s">
        <v>441</v>
      </c>
      <c r="M411" s="76" t="s">
        <v>441</v>
      </c>
      <c r="N411" s="61" t="s">
        <v>421</v>
      </c>
      <c r="O411" s="92">
        <v>6</v>
      </c>
      <c r="P411" s="92">
        <v>92.8</v>
      </c>
      <c r="Q411" s="92" t="s">
        <v>442</v>
      </c>
      <c r="R411" s="115">
        <v>557</v>
      </c>
      <c r="S411" s="115">
        <v>0</v>
      </c>
      <c r="T411" s="115">
        <v>0</v>
      </c>
      <c r="U411" s="115">
        <v>185</v>
      </c>
      <c r="V411" s="115">
        <v>0</v>
      </c>
      <c r="W411" s="115">
        <v>0</v>
      </c>
      <c r="X411" s="115">
        <v>0</v>
      </c>
      <c r="Y411" s="115">
        <v>186</v>
      </c>
      <c r="Z411" s="115">
        <v>0</v>
      </c>
      <c r="AA411" s="115">
        <v>0</v>
      </c>
      <c r="AB411" s="115">
        <v>0</v>
      </c>
      <c r="AC411" s="115">
        <v>186</v>
      </c>
      <c r="AD411" s="115">
        <v>0</v>
      </c>
    </row>
    <row r="412" spans="1:30" s="116" customFormat="1" ht="39.6" customHeight="1" x14ac:dyDescent="0.3">
      <c r="A412" s="144" t="s">
        <v>840</v>
      </c>
      <c r="B412" s="159" t="s">
        <v>841</v>
      </c>
      <c r="C412" s="111" t="s">
        <v>438</v>
      </c>
      <c r="D412" s="95" t="s">
        <v>61</v>
      </c>
      <c r="E412" s="95" t="s">
        <v>60</v>
      </c>
      <c r="F412" s="95" t="s">
        <v>61</v>
      </c>
      <c r="G412" s="95" t="s">
        <v>71</v>
      </c>
      <c r="H412" s="114">
        <v>21601</v>
      </c>
      <c r="I412" s="119" t="s">
        <v>528</v>
      </c>
      <c r="J412" s="100" t="s">
        <v>557</v>
      </c>
      <c r="K412" s="100" t="s">
        <v>425</v>
      </c>
      <c r="L412" s="92" t="s">
        <v>441</v>
      </c>
      <c r="M412" s="76" t="s">
        <v>441</v>
      </c>
      <c r="N412" s="61" t="s">
        <v>421</v>
      </c>
      <c r="O412" s="92">
        <v>12</v>
      </c>
      <c r="P412" s="92">
        <v>44.08</v>
      </c>
      <c r="Q412" s="92" t="s">
        <v>442</v>
      </c>
      <c r="R412" s="115">
        <v>529</v>
      </c>
      <c r="S412" s="115">
        <v>0</v>
      </c>
      <c r="T412" s="115">
        <v>0</v>
      </c>
      <c r="U412" s="115">
        <v>177</v>
      </c>
      <c r="V412" s="115">
        <v>0</v>
      </c>
      <c r="W412" s="115">
        <v>0</v>
      </c>
      <c r="X412" s="115">
        <v>0</v>
      </c>
      <c r="Y412" s="115">
        <v>176</v>
      </c>
      <c r="Z412" s="115">
        <v>0</v>
      </c>
      <c r="AA412" s="115">
        <v>0</v>
      </c>
      <c r="AB412" s="115">
        <v>0</v>
      </c>
      <c r="AC412" s="115">
        <v>176</v>
      </c>
      <c r="AD412" s="115">
        <v>0</v>
      </c>
    </row>
    <row r="413" spans="1:30" s="116" customFormat="1" ht="39.6" customHeight="1" x14ac:dyDescent="0.3">
      <c r="A413" s="144" t="s">
        <v>840</v>
      </c>
      <c r="B413" s="159" t="s">
        <v>841</v>
      </c>
      <c r="C413" s="111" t="s">
        <v>438</v>
      </c>
      <c r="D413" s="95" t="s">
        <v>61</v>
      </c>
      <c r="E413" s="95" t="s">
        <v>60</v>
      </c>
      <c r="F413" s="95" t="s">
        <v>61</v>
      </c>
      <c r="G413" s="95" t="s">
        <v>71</v>
      </c>
      <c r="H413" s="114">
        <v>21601</v>
      </c>
      <c r="I413" s="119" t="s">
        <v>528</v>
      </c>
      <c r="J413" s="100" t="s">
        <v>557</v>
      </c>
      <c r="K413" s="100" t="s">
        <v>558</v>
      </c>
      <c r="L413" s="92" t="s">
        <v>441</v>
      </c>
      <c r="M413" s="76" t="s">
        <v>441</v>
      </c>
      <c r="N413" s="61" t="s">
        <v>421</v>
      </c>
      <c r="O413" s="92">
        <v>12</v>
      </c>
      <c r="P413" s="92">
        <v>40.599999999999994</v>
      </c>
      <c r="Q413" s="92" t="s">
        <v>442</v>
      </c>
      <c r="R413" s="115">
        <v>487</v>
      </c>
      <c r="S413" s="115">
        <v>0</v>
      </c>
      <c r="T413" s="115">
        <v>0</v>
      </c>
      <c r="U413" s="115">
        <v>163</v>
      </c>
      <c r="V413" s="115">
        <v>0</v>
      </c>
      <c r="W413" s="115">
        <v>0</v>
      </c>
      <c r="X413" s="115">
        <v>0</v>
      </c>
      <c r="Y413" s="115">
        <v>162</v>
      </c>
      <c r="Z413" s="115">
        <v>0</v>
      </c>
      <c r="AA413" s="115">
        <v>0</v>
      </c>
      <c r="AB413" s="115">
        <v>0</v>
      </c>
      <c r="AC413" s="115">
        <v>162</v>
      </c>
      <c r="AD413" s="115">
        <v>0</v>
      </c>
    </row>
    <row r="414" spans="1:30" s="116" customFormat="1" ht="30" customHeight="1" x14ac:dyDescent="0.3">
      <c r="A414" s="144" t="s">
        <v>840</v>
      </c>
      <c r="B414" s="159" t="s">
        <v>841</v>
      </c>
      <c r="C414" s="111" t="s">
        <v>438</v>
      </c>
      <c r="D414" s="95" t="s">
        <v>61</v>
      </c>
      <c r="E414" s="95" t="s">
        <v>60</v>
      </c>
      <c r="F414" s="95" t="s">
        <v>61</v>
      </c>
      <c r="G414" s="95" t="s">
        <v>71</v>
      </c>
      <c r="H414" s="114">
        <v>24601</v>
      </c>
      <c r="I414" s="114" t="s">
        <v>387</v>
      </c>
      <c r="J414" s="113" t="s">
        <v>559</v>
      </c>
      <c r="K414" s="114" t="s">
        <v>560</v>
      </c>
      <c r="L414" s="61" t="s">
        <v>441</v>
      </c>
      <c r="M414" s="61" t="s">
        <v>441</v>
      </c>
      <c r="N414" s="61" t="s">
        <v>527</v>
      </c>
      <c r="O414" s="92">
        <v>1</v>
      </c>
      <c r="P414" s="92">
        <v>418</v>
      </c>
      <c r="Q414" s="92" t="s">
        <v>442</v>
      </c>
      <c r="R414" s="115">
        <v>418</v>
      </c>
      <c r="S414" s="115">
        <v>0</v>
      </c>
      <c r="T414" s="115">
        <v>0</v>
      </c>
      <c r="U414" s="115">
        <v>0</v>
      </c>
      <c r="V414" s="115">
        <v>418</v>
      </c>
      <c r="W414" s="115">
        <v>0</v>
      </c>
      <c r="X414" s="115">
        <v>0</v>
      </c>
      <c r="Y414" s="115">
        <v>0</v>
      </c>
      <c r="Z414" s="115">
        <v>0</v>
      </c>
      <c r="AA414" s="115">
        <v>0</v>
      </c>
      <c r="AB414" s="115">
        <v>0</v>
      </c>
      <c r="AC414" s="115">
        <v>0</v>
      </c>
      <c r="AD414" s="115">
        <v>0</v>
      </c>
    </row>
    <row r="415" spans="1:30" s="116" customFormat="1" ht="34.799999999999997" customHeight="1" x14ac:dyDescent="0.3">
      <c r="A415" s="144" t="s">
        <v>840</v>
      </c>
      <c r="B415" s="159" t="s">
        <v>841</v>
      </c>
      <c r="C415" s="111" t="s">
        <v>438</v>
      </c>
      <c r="D415" s="95" t="s">
        <v>61</v>
      </c>
      <c r="E415" s="95" t="s">
        <v>60</v>
      </c>
      <c r="F415" s="95" t="s">
        <v>61</v>
      </c>
      <c r="G415" s="95" t="s">
        <v>71</v>
      </c>
      <c r="H415" s="114">
        <v>29401</v>
      </c>
      <c r="I415" s="114" t="s">
        <v>561</v>
      </c>
      <c r="J415" s="113" t="s">
        <v>562</v>
      </c>
      <c r="K415" s="114" t="s">
        <v>563</v>
      </c>
      <c r="L415" s="61" t="s">
        <v>441</v>
      </c>
      <c r="M415" s="61" t="s">
        <v>441</v>
      </c>
      <c r="N415" s="61" t="s">
        <v>527</v>
      </c>
      <c r="O415" s="92">
        <v>1</v>
      </c>
      <c r="P415" s="92">
        <v>521.55172413793105</v>
      </c>
      <c r="Q415" s="92" t="s">
        <v>442</v>
      </c>
      <c r="R415" s="115">
        <v>522</v>
      </c>
      <c r="S415" s="115">
        <v>0</v>
      </c>
      <c r="T415" s="115">
        <v>522</v>
      </c>
      <c r="U415" s="115">
        <v>0</v>
      </c>
      <c r="V415" s="115">
        <v>0</v>
      </c>
      <c r="W415" s="115">
        <v>0</v>
      </c>
      <c r="X415" s="115">
        <v>0</v>
      </c>
      <c r="Y415" s="115">
        <v>0</v>
      </c>
      <c r="Z415" s="115">
        <v>0</v>
      </c>
      <c r="AA415" s="115">
        <v>0</v>
      </c>
      <c r="AB415" s="115">
        <v>0</v>
      </c>
      <c r="AC415" s="115">
        <v>0</v>
      </c>
      <c r="AD415" s="115">
        <v>0</v>
      </c>
    </row>
    <row r="416" spans="1:30" s="116" customFormat="1" ht="39.6" customHeight="1" x14ac:dyDescent="0.3">
      <c r="A416" s="144" t="s">
        <v>840</v>
      </c>
      <c r="B416" s="159" t="s">
        <v>841</v>
      </c>
      <c r="C416" s="111" t="s">
        <v>438</v>
      </c>
      <c r="D416" s="95" t="s">
        <v>61</v>
      </c>
      <c r="E416" s="95" t="s">
        <v>60</v>
      </c>
      <c r="F416" s="95" t="s">
        <v>61</v>
      </c>
      <c r="G416" s="95" t="s">
        <v>71</v>
      </c>
      <c r="H416" s="114">
        <v>29401</v>
      </c>
      <c r="I416" s="114" t="s">
        <v>564</v>
      </c>
      <c r="J416" s="120" t="s">
        <v>565</v>
      </c>
      <c r="K416" s="117" t="s">
        <v>566</v>
      </c>
      <c r="L416" s="61" t="s">
        <v>441</v>
      </c>
      <c r="M416" s="61" t="s">
        <v>441</v>
      </c>
      <c r="N416" s="61" t="s">
        <v>527</v>
      </c>
      <c r="O416" s="92">
        <v>4</v>
      </c>
      <c r="P416" s="92">
        <v>143.84</v>
      </c>
      <c r="Q416" s="92" t="s">
        <v>442</v>
      </c>
      <c r="R416" s="115">
        <v>575</v>
      </c>
      <c r="S416" s="115">
        <v>0</v>
      </c>
      <c r="T416" s="115">
        <v>575</v>
      </c>
      <c r="U416" s="115">
        <v>0</v>
      </c>
      <c r="V416" s="115">
        <v>0</v>
      </c>
      <c r="W416" s="115">
        <v>0</v>
      </c>
      <c r="X416" s="115">
        <v>0</v>
      </c>
      <c r="Y416" s="115">
        <v>0</v>
      </c>
      <c r="Z416" s="115">
        <v>0</v>
      </c>
      <c r="AA416" s="115">
        <v>0</v>
      </c>
      <c r="AB416" s="115">
        <v>0</v>
      </c>
      <c r="AC416" s="115">
        <v>0</v>
      </c>
      <c r="AD416" s="115">
        <v>0</v>
      </c>
    </row>
    <row r="417" spans="1:30" s="116" customFormat="1" ht="40.200000000000003" customHeight="1" x14ac:dyDescent="0.3">
      <c r="A417" s="144" t="s">
        <v>840</v>
      </c>
      <c r="B417" s="159" t="s">
        <v>841</v>
      </c>
      <c r="C417" s="111" t="s">
        <v>438</v>
      </c>
      <c r="D417" s="95" t="s">
        <v>61</v>
      </c>
      <c r="E417" s="95" t="s">
        <v>60</v>
      </c>
      <c r="F417" s="95" t="s">
        <v>61</v>
      </c>
      <c r="G417" s="95" t="s">
        <v>71</v>
      </c>
      <c r="H417" s="114">
        <v>29401</v>
      </c>
      <c r="I417" s="114" t="s">
        <v>564</v>
      </c>
      <c r="J417" s="120" t="s">
        <v>567</v>
      </c>
      <c r="K417" s="117" t="s">
        <v>568</v>
      </c>
      <c r="L417" s="61" t="s">
        <v>441</v>
      </c>
      <c r="M417" s="61" t="s">
        <v>441</v>
      </c>
      <c r="N417" s="61" t="s">
        <v>527</v>
      </c>
      <c r="O417" s="92">
        <v>7</v>
      </c>
      <c r="P417" s="92">
        <v>199.51999999999998</v>
      </c>
      <c r="Q417" s="92" t="s">
        <v>442</v>
      </c>
      <c r="R417" s="115">
        <v>1397</v>
      </c>
      <c r="S417" s="115">
        <v>0</v>
      </c>
      <c r="T417" s="115">
        <v>1397</v>
      </c>
      <c r="U417" s="115">
        <v>0</v>
      </c>
      <c r="V417" s="115">
        <v>0</v>
      </c>
      <c r="W417" s="115">
        <v>0</v>
      </c>
      <c r="X417" s="115">
        <v>0</v>
      </c>
      <c r="Y417" s="115">
        <v>0</v>
      </c>
      <c r="Z417" s="115">
        <v>0</v>
      </c>
      <c r="AA417" s="115">
        <v>0</v>
      </c>
      <c r="AB417" s="115">
        <v>0</v>
      </c>
      <c r="AC417" s="115">
        <v>0</v>
      </c>
      <c r="AD417" s="115">
        <v>0</v>
      </c>
    </row>
    <row r="418" spans="1:30" s="116" customFormat="1" ht="40.799999999999997" customHeight="1" x14ac:dyDescent="0.3">
      <c r="A418" s="144" t="s">
        <v>840</v>
      </c>
      <c r="B418" s="159" t="s">
        <v>841</v>
      </c>
      <c r="C418" s="111" t="s">
        <v>438</v>
      </c>
      <c r="D418" s="95" t="s">
        <v>61</v>
      </c>
      <c r="E418" s="95" t="s">
        <v>60</v>
      </c>
      <c r="F418" s="95" t="s">
        <v>61</v>
      </c>
      <c r="G418" s="95" t="s">
        <v>71</v>
      </c>
      <c r="H418" s="114">
        <v>29401</v>
      </c>
      <c r="I418" s="114" t="s">
        <v>564</v>
      </c>
      <c r="J418" s="164" t="s">
        <v>569</v>
      </c>
      <c r="K418" s="163" t="s">
        <v>570</v>
      </c>
      <c r="L418" s="61" t="s">
        <v>441</v>
      </c>
      <c r="M418" s="61" t="s">
        <v>441</v>
      </c>
      <c r="N418" s="61" t="s">
        <v>527</v>
      </c>
      <c r="O418" s="92">
        <v>6</v>
      </c>
      <c r="P418" s="92">
        <v>348</v>
      </c>
      <c r="Q418" s="92" t="s">
        <v>442</v>
      </c>
      <c r="R418" s="115">
        <v>2088</v>
      </c>
      <c r="S418" s="115">
        <v>0</v>
      </c>
      <c r="T418" s="115">
        <v>2088</v>
      </c>
      <c r="U418" s="115">
        <v>0</v>
      </c>
      <c r="V418" s="115">
        <v>0</v>
      </c>
      <c r="W418" s="115">
        <v>0</v>
      </c>
      <c r="X418" s="115">
        <v>0</v>
      </c>
      <c r="Y418" s="115">
        <v>0</v>
      </c>
      <c r="Z418" s="115">
        <v>0</v>
      </c>
      <c r="AA418" s="115">
        <v>0</v>
      </c>
      <c r="AB418" s="115">
        <v>0</v>
      </c>
      <c r="AC418" s="115">
        <v>0</v>
      </c>
      <c r="AD418" s="115">
        <v>0</v>
      </c>
    </row>
    <row r="419" spans="1:30" s="116" customFormat="1" ht="44.4" customHeight="1" x14ac:dyDescent="0.3">
      <c r="A419" s="144" t="s">
        <v>840</v>
      </c>
      <c r="B419" s="159" t="s">
        <v>841</v>
      </c>
      <c r="C419" s="111" t="s">
        <v>438</v>
      </c>
      <c r="D419" s="95" t="s">
        <v>61</v>
      </c>
      <c r="E419" s="95" t="s">
        <v>60</v>
      </c>
      <c r="F419" s="95" t="s">
        <v>61</v>
      </c>
      <c r="G419" s="95" t="s">
        <v>71</v>
      </c>
      <c r="H419" s="114">
        <v>29401</v>
      </c>
      <c r="I419" s="114" t="s">
        <v>564</v>
      </c>
      <c r="J419" s="120" t="s">
        <v>571</v>
      </c>
      <c r="K419" s="163" t="s">
        <v>572</v>
      </c>
      <c r="L419" s="61" t="s">
        <v>441</v>
      </c>
      <c r="M419" s="61" t="s">
        <v>441</v>
      </c>
      <c r="N419" s="61" t="s">
        <v>527</v>
      </c>
      <c r="O419" s="92">
        <v>2</v>
      </c>
      <c r="P419" s="92">
        <v>2755</v>
      </c>
      <c r="Q419" s="92" t="s">
        <v>442</v>
      </c>
      <c r="R419" s="115">
        <v>5510</v>
      </c>
      <c r="S419" s="115">
        <v>0</v>
      </c>
      <c r="T419" s="115">
        <v>5510</v>
      </c>
      <c r="U419" s="115">
        <v>0</v>
      </c>
      <c r="V419" s="115">
        <v>0</v>
      </c>
      <c r="W419" s="115">
        <v>0</v>
      </c>
      <c r="X419" s="115">
        <v>0</v>
      </c>
      <c r="Y419" s="115">
        <v>0</v>
      </c>
      <c r="Z419" s="115">
        <v>0</v>
      </c>
      <c r="AA419" s="115">
        <v>0</v>
      </c>
      <c r="AB419" s="115">
        <v>0</v>
      </c>
      <c r="AC419" s="115">
        <v>0</v>
      </c>
      <c r="AD419" s="115">
        <v>0</v>
      </c>
    </row>
    <row r="420" spans="1:30" s="116" customFormat="1" ht="53.4" customHeight="1" x14ac:dyDescent="0.3">
      <c r="A420" s="144" t="s">
        <v>840</v>
      </c>
      <c r="B420" s="159" t="s">
        <v>841</v>
      </c>
      <c r="C420" s="111" t="s">
        <v>438</v>
      </c>
      <c r="D420" s="95" t="s">
        <v>61</v>
      </c>
      <c r="E420" s="95" t="s">
        <v>60</v>
      </c>
      <c r="F420" s="95" t="s">
        <v>61</v>
      </c>
      <c r="G420" s="95" t="s">
        <v>71</v>
      </c>
      <c r="H420" s="114">
        <v>22104</v>
      </c>
      <c r="I420" s="114" t="s">
        <v>573</v>
      </c>
      <c r="J420" s="113" t="s">
        <v>130</v>
      </c>
      <c r="K420" s="113" t="s">
        <v>574</v>
      </c>
      <c r="L420" s="61" t="s">
        <v>441</v>
      </c>
      <c r="M420" s="61" t="s">
        <v>441</v>
      </c>
      <c r="N420" s="61" t="s">
        <v>69</v>
      </c>
      <c r="O420" s="92">
        <v>6</v>
      </c>
      <c r="P420" s="92">
        <v>314.88</v>
      </c>
      <c r="Q420" s="92" t="s">
        <v>442</v>
      </c>
      <c r="R420" s="115">
        <v>1889</v>
      </c>
      <c r="S420" s="115">
        <v>0</v>
      </c>
      <c r="T420" s="115">
        <v>630</v>
      </c>
      <c r="U420" s="115">
        <v>0</v>
      </c>
      <c r="V420" s="115">
        <v>630</v>
      </c>
      <c r="W420" s="115">
        <v>0</v>
      </c>
      <c r="X420" s="115">
        <v>0</v>
      </c>
      <c r="Y420" s="115">
        <v>315</v>
      </c>
      <c r="Z420" s="115">
        <v>0</v>
      </c>
      <c r="AA420" s="115">
        <v>0</v>
      </c>
      <c r="AB420" s="115">
        <v>0</v>
      </c>
      <c r="AC420" s="115">
        <v>314</v>
      </c>
      <c r="AD420" s="115">
        <v>0</v>
      </c>
    </row>
    <row r="421" spans="1:30" s="116" customFormat="1" ht="61.8" customHeight="1" x14ac:dyDescent="0.3">
      <c r="A421" s="144" t="s">
        <v>840</v>
      </c>
      <c r="B421" s="159" t="s">
        <v>841</v>
      </c>
      <c r="C421" s="111" t="s">
        <v>438</v>
      </c>
      <c r="D421" s="95" t="s">
        <v>61</v>
      </c>
      <c r="E421" s="95" t="s">
        <v>60</v>
      </c>
      <c r="F421" s="95" t="s">
        <v>61</v>
      </c>
      <c r="G421" s="95" t="s">
        <v>71</v>
      </c>
      <c r="H421" s="114">
        <v>22104</v>
      </c>
      <c r="I421" s="114" t="s">
        <v>573</v>
      </c>
      <c r="J421" s="113" t="s">
        <v>575</v>
      </c>
      <c r="K421" s="113" t="s">
        <v>576</v>
      </c>
      <c r="L421" s="92" t="s">
        <v>441</v>
      </c>
      <c r="M421" s="76" t="s">
        <v>441</v>
      </c>
      <c r="N421" s="61" t="s">
        <v>269</v>
      </c>
      <c r="O421" s="92">
        <v>3</v>
      </c>
      <c r="P421" s="92">
        <v>296.95999999999998</v>
      </c>
      <c r="Q421" s="92" t="s">
        <v>442</v>
      </c>
      <c r="R421" s="115">
        <v>891</v>
      </c>
      <c r="S421" s="115">
        <v>0</v>
      </c>
      <c r="T421" s="115">
        <v>0</v>
      </c>
      <c r="U421" s="115">
        <v>0</v>
      </c>
      <c r="V421" s="115">
        <v>297</v>
      </c>
      <c r="W421" s="115">
        <v>0</v>
      </c>
      <c r="X421" s="115">
        <v>0</v>
      </c>
      <c r="Y421" s="115">
        <v>297</v>
      </c>
      <c r="Z421" s="115">
        <v>0</v>
      </c>
      <c r="AA421" s="115">
        <v>0</v>
      </c>
      <c r="AB421" s="115">
        <v>0</v>
      </c>
      <c r="AC421" s="115">
        <v>297</v>
      </c>
      <c r="AD421" s="115">
        <v>0</v>
      </c>
    </row>
    <row r="422" spans="1:30" s="116" customFormat="1" ht="54" customHeight="1" x14ac:dyDescent="0.3">
      <c r="A422" s="144" t="s">
        <v>840</v>
      </c>
      <c r="B422" s="159" t="s">
        <v>841</v>
      </c>
      <c r="C422" s="111" t="s">
        <v>438</v>
      </c>
      <c r="D422" s="95" t="s">
        <v>61</v>
      </c>
      <c r="E422" s="95" t="s">
        <v>60</v>
      </c>
      <c r="F422" s="95" t="s">
        <v>61</v>
      </c>
      <c r="G422" s="95" t="s">
        <v>71</v>
      </c>
      <c r="H422" s="114">
        <v>22104</v>
      </c>
      <c r="I422" s="114" t="s">
        <v>573</v>
      </c>
      <c r="J422" s="100" t="s">
        <v>577</v>
      </c>
      <c r="K422" s="112" t="s">
        <v>578</v>
      </c>
      <c r="L422" s="92" t="s">
        <v>441</v>
      </c>
      <c r="M422" s="76" t="s">
        <v>441</v>
      </c>
      <c r="N422" s="61" t="s">
        <v>421</v>
      </c>
      <c r="O422" s="92">
        <v>24</v>
      </c>
      <c r="P422" s="92">
        <v>160</v>
      </c>
      <c r="Q422" s="92" t="s">
        <v>442</v>
      </c>
      <c r="R422" s="115">
        <v>3840</v>
      </c>
      <c r="S422" s="115">
        <v>0</v>
      </c>
      <c r="T422" s="115">
        <v>640</v>
      </c>
      <c r="U422" s="115">
        <v>0</v>
      </c>
      <c r="V422" s="115">
        <v>1280</v>
      </c>
      <c r="W422" s="115">
        <v>0</v>
      </c>
      <c r="X422" s="115">
        <v>0</v>
      </c>
      <c r="Y422" s="115">
        <v>640</v>
      </c>
      <c r="Z422" s="115">
        <v>0</v>
      </c>
      <c r="AA422" s="115">
        <v>640</v>
      </c>
      <c r="AB422" s="115">
        <v>0</v>
      </c>
      <c r="AC422" s="115">
        <v>640</v>
      </c>
      <c r="AD422" s="115">
        <v>0</v>
      </c>
    </row>
    <row r="423" spans="1:30" s="116" customFormat="1" ht="58.2" customHeight="1" x14ac:dyDescent="0.3">
      <c r="A423" s="144" t="s">
        <v>840</v>
      </c>
      <c r="B423" s="159" t="s">
        <v>841</v>
      </c>
      <c r="C423" s="111" t="s">
        <v>438</v>
      </c>
      <c r="D423" s="95" t="s">
        <v>61</v>
      </c>
      <c r="E423" s="95" t="s">
        <v>60</v>
      </c>
      <c r="F423" s="95" t="s">
        <v>61</v>
      </c>
      <c r="G423" s="95" t="s">
        <v>71</v>
      </c>
      <c r="H423" s="114">
        <v>22104</v>
      </c>
      <c r="I423" s="114" t="s">
        <v>573</v>
      </c>
      <c r="J423" s="113" t="s">
        <v>131</v>
      </c>
      <c r="K423" s="114" t="s">
        <v>579</v>
      </c>
      <c r="L423" s="92" t="s">
        <v>441</v>
      </c>
      <c r="M423" s="76" t="s">
        <v>441</v>
      </c>
      <c r="N423" s="61" t="s">
        <v>421</v>
      </c>
      <c r="O423" s="92">
        <v>355</v>
      </c>
      <c r="P423" s="92">
        <v>42</v>
      </c>
      <c r="Q423" s="92" t="s">
        <v>442</v>
      </c>
      <c r="R423" s="115">
        <v>14910</v>
      </c>
      <c r="S423" s="115">
        <v>0</v>
      </c>
      <c r="T423" s="115">
        <v>2940</v>
      </c>
      <c r="U423" s="115">
        <v>0</v>
      </c>
      <c r="V423" s="115">
        <v>4620</v>
      </c>
      <c r="W423" s="115">
        <v>0</v>
      </c>
      <c r="X423" s="115">
        <v>0</v>
      </c>
      <c r="Y423" s="115">
        <v>2100</v>
      </c>
      <c r="Z423" s="115">
        <v>0</v>
      </c>
      <c r="AA423" s="115">
        <v>2100</v>
      </c>
      <c r="AB423" s="115">
        <v>0</v>
      </c>
      <c r="AC423" s="115">
        <v>3150</v>
      </c>
      <c r="AD423" s="115">
        <v>0</v>
      </c>
    </row>
    <row r="424" spans="1:30" s="116" customFormat="1" ht="44.4" customHeight="1" x14ac:dyDescent="0.3">
      <c r="A424" s="144" t="s">
        <v>840</v>
      </c>
      <c r="B424" s="159" t="s">
        <v>841</v>
      </c>
      <c r="C424" s="111" t="s">
        <v>438</v>
      </c>
      <c r="D424" s="95" t="s">
        <v>61</v>
      </c>
      <c r="E424" s="95" t="s">
        <v>60</v>
      </c>
      <c r="F424" s="95" t="s">
        <v>61</v>
      </c>
      <c r="G424" s="95" t="s">
        <v>71</v>
      </c>
      <c r="H424" s="114">
        <v>22104</v>
      </c>
      <c r="I424" s="114" t="s">
        <v>573</v>
      </c>
      <c r="J424" s="113" t="s">
        <v>128</v>
      </c>
      <c r="K424" s="114" t="s">
        <v>580</v>
      </c>
      <c r="L424" s="92" t="s">
        <v>441</v>
      </c>
      <c r="M424" s="76" t="s">
        <v>441</v>
      </c>
      <c r="N424" s="61" t="s">
        <v>117</v>
      </c>
      <c r="O424" s="92">
        <v>1</v>
      </c>
      <c r="P424" s="92">
        <v>440.79999999999995</v>
      </c>
      <c r="Q424" s="92" t="s">
        <v>442</v>
      </c>
      <c r="R424" s="115">
        <v>441</v>
      </c>
      <c r="S424" s="115">
        <v>0</v>
      </c>
      <c r="T424" s="115">
        <v>0</v>
      </c>
      <c r="U424" s="115">
        <v>0</v>
      </c>
      <c r="V424" s="115">
        <v>441</v>
      </c>
      <c r="W424" s="115">
        <v>0</v>
      </c>
      <c r="X424" s="115">
        <v>0</v>
      </c>
      <c r="Y424" s="115">
        <v>0</v>
      </c>
      <c r="Z424" s="115">
        <v>0</v>
      </c>
      <c r="AA424" s="115">
        <v>0</v>
      </c>
      <c r="AB424" s="115">
        <v>0</v>
      </c>
      <c r="AC424" s="115">
        <v>0</v>
      </c>
      <c r="AD424" s="115">
        <v>0</v>
      </c>
    </row>
    <row r="425" spans="1:30" s="116" customFormat="1" ht="66.599999999999994" customHeight="1" x14ac:dyDescent="0.3">
      <c r="A425" s="144" t="s">
        <v>840</v>
      </c>
      <c r="B425" s="159" t="s">
        <v>841</v>
      </c>
      <c r="C425" s="111" t="s">
        <v>438</v>
      </c>
      <c r="D425" s="95" t="s">
        <v>61</v>
      </c>
      <c r="E425" s="95" t="s">
        <v>60</v>
      </c>
      <c r="F425" s="95" t="s">
        <v>61</v>
      </c>
      <c r="G425" s="95" t="s">
        <v>71</v>
      </c>
      <c r="H425" s="114">
        <v>22104</v>
      </c>
      <c r="I425" s="114" t="s">
        <v>573</v>
      </c>
      <c r="J425" s="113" t="s">
        <v>581</v>
      </c>
      <c r="K425" s="113" t="s">
        <v>582</v>
      </c>
      <c r="L425" s="92" t="s">
        <v>441</v>
      </c>
      <c r="M425" s="76" t="s">
        <v>441</v>
      </c>
      <c r="N425" s="61" t="s">
        <v>69</v>
      </c>
      <c r="O425" s="92">
        <v>4</v>
      </c>
      <c r="P425" s="92">
        <v>87</v>
      </c>
      <c r="Q425" s="92" t="s">
        <v>442</v>
      </c>
      <c r="R425" s="115">
        <v>348</v>
      </c>
      <c r="S425" s="115">
        <v>0</v>
      </c>
      <c r="T425" s="115">
        <v>0</v>
      </c>
      <c r="U425" s="115">
        <v>0</v>
      </c>
      <c r="V425" s="115">
        <v>87</v>
      </c>
      <c r="W425" s="115">
        <v>0</v>
      </c>
      <c r="X425" s="115">
        <v>0</v>
      </c>
      <c r="Y425" s="115">
        <v>87</v>
      </c>
      <c r="Z425" s="115">
        <v>0</v>
      </c>
      <c r="AA425" s="115">
        <v>87</v>
      </c>
      <c r="AB425" s="115">
        <v>0</v>
      </c>
      <c r="AC425" s="115">
        <v>87</v>
      </c>
      <c r="AD425" s="115">
        <v>0</v>
      </c>
    </row>
    <row r="426" spans="1:30" s="116" customFormat="1" ht="57" customHeight="1" x14ac:dyDescent="0.3">
      <c r="A426" s="144" t="s">
        <v>840</v>
      </c>
      <c r="B426" s="159" t="s">
        <v>841</v>
      </c>
      <c r="C426" s="111" t="s">
        <v>438</v>
      </c>
      <c r="D426" s="95" t="s">
        <v>61</v>
      </c>
      <c r="E426" s="95" t="s">
        <v>60</v>
      </c>
      <c r="F426" s="95" t="s">
        <v>61</v>
      </c>
      <c r="G426" s="95" t="s">
        <v>71</v>
      </c>
      <c r="H426" s="114">
        <v>22104</v>
      </c>
      <c r="I426" s="114" t="s">
        <v>573</v>
      </c>
      <c r="J426" s="100" t="s">
        <v>583</v>
      </c>
      <c r="K426" s="113" t="s">
        <v>584</v>
      </c>
      <c r="L426" s="92" t="s">
        <v>441</v>
      </c>
      <c r="M426" s="76" t="s">
        <v>441</v>
      </c>
      <c r="N426" s="61" t="s">
        <v>117</v>
      </c>
      <c r="O426" s="92">
        <v>1</v>
      </c>
      <c r="P426" s="92">
        <v>309.71999999999997</v>
      </c>
      <c r="Q426" s="92" t="s">
        <v>442</v>
      </c>
      <c r="R426" s="115">
        <v>310</v>
      </c>
      <c r="S426" s="115">
        <v>0</v>
      </c>
      <c r="T426" s="115">
        <v>0</v>
      </c>
      <c r="U426" s="115">
        <v>0</v>
      </c>
      <c r="V426" s="115">
        <v>310</v>
      </c>
      <c r="W426" s="115">
        <v>0</v>
      </c>
      <c r="X426" s="115">
        <v>0</v>
      </c>
      <c r="Y426" s="115">
        <v>0</v>
      </c>
      <c r="Z426" s="115">
        <v>0</v>
      </c>
      <c r="AA426" s="115">
        <v>0</v>
      </c>
      <c r="AB426" s="115">
        <v>0</v>
      </c>
      <c r="AC426" s="115">
        <v>0</v>
      </c>
      <c r="AD426" s="115">
        <v>0</v>
      </c>
    </row>
    <row r="427" spans="1:30" s="116" customFormat="1" ht="55.2" customHeight="1" x14ac:dyDescent="0.3">
      <c r="A427" s="144" t="s">
        <v>840</v>
      </c>
      <c r="B427" s="159" t="s">
        <v>841</v>
      </c>
      <c r="C427" s="111" t="s">
        <v>438</v>
      </c>
      <c r="D427" s="95" t="s">
        <v>61</v>
      </c>
      <c r="E427" s="95" t="s">
        <v>60</v>
      </c>
      <c r="F427" s="95" t="s">
        <v>61</v>
      </c>
      <c r="G427" s="95" t="s">
        <v>71</v>
      </c>
      <c r="H427" s="114">
        <v>22104</v>
      </c>
      <c r="I427" s="114" t="s">
        <v>573</v>
      </c>
      <c r="J427" s="113" t="s">
        <v>585</v>
      </c>
      <c r="K427" s="113" t="s">
        <v>586</v>
      </c>
      <c r="L427" s="92" t="s">
        <v>441</v>
      </c>
      <c r="M427" s="76" t="s">
        <v>441</v>
      </c>
      <c r="N427" s="58" t="s">
        <v>126</v>
      </c>
      <c r="O427" s="92">
        <v>4</v>
      </c>
      <c r="P427" s="92">
        <v>483.71999999999997</v>
      </c>
      <c r="Q427" s="92" t="s">
        <v>442</v>
      </c>
      <c r="R427" s="115">
        <v>1935</v>
      </c>
      <c r="S427" s="115">
        <v>0</v>
      </c>
      <c r="T427" s="115">
        <v>484</v>
      </c>
      <c r="U427" s="115">
        <v>0</v>
      </c>
      <c r="V427" s="115">
        <v>484</v>
      </c>
      <c r="W427" s="115">
        <v>0</v>
      </c>
      <c r="X427" s="115">
        <v>0</v>
      </c>
      <c r="Y427" s="115">
        <v>0</v>
      </c>
      <c r="Z427" s="115">
        <v>0</v>
      </c>
      <c r="AA427" s="115">
        <v>483</v>
      </c>
      <c r="AB427" s="115">
        <v>0</v>
      </c>
      <c r="AC427" s="115">
        <v>484</v>
      </c>
      <c r="AD427" s="115">
        <v>0</v>
      </c>
    </row>
    <row r="428" spans="1:30" s="116" customFormat="1" ht="44.4" customHeight="1" x14ac:dyDescent="0.3">
      <c r="A428" s="144" t="s">
        <v>840</v>
      </c>
      <c r="B428" s="159" t="s">
        <v>841</v>
      </c>
      <c r="C428" s="111" t="s">
        <v>438</v>
      </c>
      <c r="D428" s="95" t="s">
        <v>61</v>
      </c>
      <c r="E428" s="95" t="s">
        <v>60</v>
      </c>
      <c r="F428" s="95" t="s">
        <v>61</v>
      </c>
      <c r="G428" s="95" t="s">
        <v>71</v>
      </c>
      <c r="H428" s="114">
        <v>22104</v>
      </c>
      <c r="I428" s="114" t="s">
        <v>573</v>
      </c>
      <c r="J428" s="113" t="s">
        <v>587</v>
      </c>
      <c r="K428" s="114" t="s">
        <v>588</v>
      </c>
      <c r="L428" s="92" t="s">
        <v>441</v>
      </c>
      <c r="M428" s="76" t="s">
        <v>441</v>
      </c>
      <c r="N428" s="58" t="s">
        <v>269</v>
      </c>
      <c r="O428" s="92">
        <v>4</v>
      </c>
      <c r="P428" s="92">
        <v>118</v>
      </c>
      <c r="Q428" s="92" t="s">
        <v>442</v>
      </c>
      <c r="R428" s="115">
        <v>472</v>
      </c>
      <c r="S428" s="115">
        <v>0</v>
      </c>
      <c r="T428" s="115">
        <v>118</v>
      </c>
      <c r="U428" s="115">
        <v>0</v>
      </c>
      <c r="V428" s="115">
        <v>118</v>
      </c>
      <c r="W428" s="115">
        <v>0</v>
      </c>
      <c r="X428" s="115">
        <v>0</v>
      </c>
      <c r="Y428" s="115">
        <v>118</v>
      </c>
      <c r="Z428" s="115">
        <v>0</v>
      </c>
      <c r="AA428" s="115">
        <v>118</v>
      </c>
      <c r="AB428" s="115">
        <v>0</v>
      </c>
      <c r="AC428" s="115">
        <v>0</v>
      </c>
      <c r="AD428" s="115">
        <v>0</v>
      </c>
    </row>
    <row r="429" spans="1:30" s="116" customFormat="1" ht="44.4" customHeight="1" x14ac:dyDescent="0.3">
      <c r="A429" s="144" t="s">
        <v>840</v>
      </c>
      <c r="B429" s="159" t="s">
        <v>841</v>
      </c>
      <c r="C429" s="111" t="s">
        <v>438</v>
      </c>
      <c r="D429" s="95" t="s">
        <v>61</v>
      </c>
      <c r="E429" s="95" t="s">
        <v>60</v>
      </c>
      <c r="F429" s="95" t="s">
        <v>61</v>
      </c>
      <c r="G429" s="95" t="s">
        <v>71</v>
      </c>
      <c r="H429" s="114">
        <v>22104</v>
      </c>
      <c r="I429" s="114" t="s">
        <v>573</v>
      </c>
      <c r="J429" s="113" t="s">
        <v>589</v>
      </c>
      <c r="K429" s="112" t="s">
        <v>590</v>
      </c>
      <c r="L429" s="92" t="s">
        <v>441</v>
      </c>
      <c r="M429" s="76" t="s">
        <v>441</v>
      </c>
      <c r="N429" s="61" t="s">
        <v>421</v>
      </c>
      <c r="O429" s="92">
        <v>2</v>
      </c>
      <c r="P429" s="92">
        <v>18.559999999999999</v>
      </c>
      <c r="Q429" s="92" t="s">
        <v>442</v>
      </c>
      <c r="R429" s="115">
        <v>37</v>
      </c>
      <c r="S429" s="115">
        <v>0</v>
      </c>
      <c r="T429" s="115">
        <v>0</v>
      </c>
      <c r="U429" s="115">
        <v>0</v>
      </c>
      <c r="V429" s="115">
        <v>18</v>
      </c>
      <c r="W429" s="115">
        <v>0</v>
      </c>
      <c r="X429" s="115">
        <v>0</v>
      </c>
      <c r="Y429" s="115">
        <v>0</v>
      </c>
      <c r="Z429" s="115">
        <v>0</v>
      </c>
      <c r="AA429" s="115">
        <v>19</v>
      </c>
      <c r="AB429" s="115">
        <v>0</v>
      </c>
      <c r="AC429" s="115">
        <v>0</v>
      </c>
      <c r="AD429" s="115">
        <v>0</v>
      </c>
    </row>
    <row r="430" spans="1:30" s="116" customFormat="1" ht="44.4" customHeight="1" x14ac:dyDescent="0.3">
      <c r="A430" s="144" t="s">
        <v>840</v>
      </c>
      <c r="B430" s="159" t="s">
        <v>841</v>
      </c>
      <c r="C430" s="111" t="s">
        <v>438</v>
      </c>
      <c r="D430" s="95" t="s">
        <v>61</v>
      </c>
      <c r="E430" s="95" t="s">
        <v>60</v>
      </c>
      <c r="F430" s="95" t="s">
        <v>61</v>
      </c>
      <c r="G430" s="95" t="s">
        <v>71</v>
      </c>
      <c r="H430" s="114">
        <v>22104</v>
      </c>
      <c r="I430" s="114" t="s">
        <v>573</v>
      </c>
      <c r="J430" s="113" t="s">
        <v>129</v>
      </c>
      <c r="K430" s="114" t="s">
        <v>591</v>
      </c>
      <c r="L430" s="92" t="s">
        <v>441</v>
      </c>
      <c r="M430" s="76" t="s">
        <v>441</v>
      </c>
      <c r="N430" s="61" t="s">
        <v>117</v>
      </c>
      <c r="O430" s="92">
        <v>4</v>
      </c>
      <c r="P430" s="92">
        <v>49.879999999999995</v>
      </c>
      <c r="Q430" s="92" t="s">
        <v>442</v>
      </c>
      <c r="R430" s="115">
        <v>200</v>
      </c>
      <c r="S430" s="115">
        <v>0</v>
      </c>
      <c r="T430" s="115">
        <v>50</v>
      </c>
      <c r="U430" s="115">
        <v>0</v>
      </c>
      <c r="V430" s="115">
        <v>50</v>
      </c>
      <c r="W430" s="115">
        <v>0</v>
      </c>
      <c r="X430" s="115">
        <v>0</v>
      </c>
      <c r="Y430" s="115">
        <v>50</v>
      </c>
      <c r="Z430" s="115">
        <v>0</v>
      </c>
      <c r="AA430" s="115">
        <v>50</v>
      </c>
      <c r="AB430" s="115">
        <v>0</v>
      </c>
      <c r="AC430" s="115">
        <v>0</v>
      </c>
      <c r="AD430" s="115">
        <v>0</v>
      </c>
    </row>
    <row r="431" spans="1:30" s="116" customFormat="1" ht="44.4" customHeight="1" x14ac:dyDescent="0.3">
      <c r="A431" s="144" t="s">
        <v>840</v>
      </c>
      <c r="B431" s="159" t="s">
        <v>841</v>
      </c>
      <c r="C431" s="111" t="s">
        <v>438</v>
      </c>
      <c r="D431" s="95" t="s">
        <v>61</v>
      </c>
      <c r="E431" s="95" t="s">
        <v>60</v>
      </c>
      <c r="F431" s="95" t="s">
        <v>61</v>
      </c>
      <c r="G431" s="95" t="s">
        <v>71</v>
      </c>
      <c r="H431" s="114">
        <v>22104</v>
      </c>
      <c r="I431" s="114" t="s">
        <v>573</v>
      </c>
      <c r="J431" s="113" t="s">
        <v>592</v>
      </c>
      <c r="K431" s="113" t="s">
        <v>593</v>
      </c>
      <c r="L431" s="92" t="s">
        <v>441</v>
      </c>
      <c r="M431" s="76" t="s">
        <v>441</v>
      </c>
      <c r="N431" s="61" t="s">
        <v>117</v>
      </c>
      <c r="O431" s="92">
        <v>36</v>
      </c>
      <c r="P431" s="92">
        <v>60.76</v>
      </c>
      <c r="Q431" s="92" t="s">
        <v>442</v>
      </c>
      <c r="R431" s="115">
        <v>2188</v>
      </c>
      <c r="S431" s="115">
        <v>0</v>
      </c>
      <c r="T431" s="115">
        <v>364</v>
      </c>
      <c r="U431" s="115">
        <v>0</v>
      </c>
      <c r="V431" s="115">
        <v>729</v>
      </c>
      <c r="W431" s="115">
        <v>0</v>
      </c>
      <c r="X431" s="115">
        <v>0</v>
      </c>
      <c r="Y431" s="115">
        <v>365</v>
      </c>
      <c r="Z431" s="115">
        <v>0</v>
      </c>
      <c r="AA431" s="115">
        <v>365</v>
      </c>
      <c r="AB431" s="115">
        <v>0</v>
      </c>
      <c r="AC431" s="115">
        <v>365</v>
      </c>
      <c r="AD431" s="115">
        <v>0</v>
      </c>
    </row>
    <row r="432" spans="1:30" s="116" customFormat="1" ht="60" customHeight="1" x14ac:dyDescent="0.3">
      <c r="A432" s="144" t="s">
        <v>840</v>
      </c>
      <c r="B432" s="159" t="s">
        <v>841</v>
      </c>
      <c r="C432" s="111" t="s">
        <v>438</v>
      </c>
      <c r="D432" s="95" t="s">
        <v>61</v>
      </c>
      <c r="E432" s="95" t="s">
        <v>60</v>
      </c>
      <c r="F432" s="95" t="s">
        <v>61</v>
      </c>
      <c r="G432" s="95" t="s">
        <v>71</v>
      </c>
      <c r="H432" s="114">
        <v>22106</v>
      </c>
      <c r="I432" s="114" t="s">
        <v>594</v>
      </c>
      <c r="J432" s="165" t="s">
        <v>595</v>
      </c>
      <c r="K432" s="165" t="s">
        <v>180</v>
      </c>
      <c r="L432" s="92" t="s">
        <v>441</v>
      </c>
      <c r="M432" s="76" t="s">
        <v>441</v>
      </c>
      <c r="N432" s="166" t="s">
        <v>300</v>
      </c>
      <c r="O432" s="92">
        <v>192</v>
      </c>
      <c r="P432" s="92">
        <v>100</v>
      </c>
      <c r="Q432" s="92" t="s">
        <v>442</v>
      </c>
      <c r="R432" s="115">
        <v>19200</v>
      </c>
      <c r="S432" s="115">
        <v>1600</v>
      </c>
      <c r="T432" s="115">
        <v>1600</v>
      </c>
      <c r="U432" s="115">
        <v>1600</v>
      </c>
      <c r="V432" s="115">
        <v>1600</v>
      </c>
      <c r="W432" s="115">
        <v>1600</v>
      </c>
      <c r="X432" s="115">
        <v>1600</v>
      </c>
      <c r="Y432" s="115">
        <v>1600</v>
      </c>
      <c r="Z432" s="115">
        <v>1600</v>
      </c>
      <c r="AA432" s="115">
        <v>1600</v>
      </c>
      <c r="AB432" s="115">
        <v>1600</v>
      </c>
      <c r="AC432" s="115">
        <v>1600</v>
      </c>
      <c r="AD432" s="115">
        <v>1600</v>
      </c>
    </row>
    <row r="433" spans="1:30" s="116" customFormat="1" ht="57.6" customHeight="1" x14ac:dyDescent="0.3">
      <c r="A433" s="144" t="s">
        <v>840</v>
      </c>
      <c r="B433" s="159" t="s">
        <v>841</v>
      </c>
      <c r="C433" s="111" t="s">
        <v>438</v>
      </c>
      <c r="D433" s="95" t="s">
        <v>61</v>
      </c>
      <c r="E433" s="95" t="s">
        <v>60</v>
      </c>
      <c r="F433" s="95" t="s">
        <v>61</v>
      </c>
      <c r="G433" s="95" t="s">
        <v>71</v>
      </c>
      <c r="H433" s="100">
        <v>26102</v>
      </c>
      <c r="I433" s="114" t="s">
        <v>596</v>
      </c>
      <c r="J433" s="100" t="s">
        <v>184</v>
      </c>
      <c r="K433" s="112" t="s">
        <v>185</v>
      </c>
      <c r="L433" s="115" t="s">
        <v>299</v>
      </c>
      <c r="M433" s="76" t="s">
        <v>302</v>
      </c>
      <c r="N433" s="61" t="s">
        <v>300</v>
      </c>
      <c r="O433" s="92">
        <v>4</v>
      </c>
      <c r="P433" s="92">
        <v>12000</v>
      </c>
      <c r="Q433" s="92" t="s">
        <v>442</v>
      </c>
      <c r="R433" s="115">
        <v>48000</v>
      </c>
      <c r="S433" s="115">
        <v>0</v>
      </c>
      <c r="T433" s="115">
        <v>0</v>
      </c>
      <c r="U433" s="115">
        <v>12000</v>
      </c>
      <c r="V433" s="115">
        <v>0</v>
      </c>
      <c r="W433" s="115">
        <v>12000</v>
      </c>
      <c r="X433" s="115">
        <v>0</v>
      </c>
      <c r="Y433" s="115">
        <v>0</v>
      </c>
      <c r="Z433" s="115">
        <v>12000</v>
      </c>
      <c r="AA433" s="115">
        <v>0</v>
      </c>
      <c r="AB433" s="115">
        <v>12000</v>
      </c>
      <c r="AC433" s="115">
        <v>0</v>
      </c>
      <c r="AD433" s="115">
        <v>0</v>
      </c>
    </row>
    <row r="434" spans="1:30" s="116" customFormat="1" ht="88.2" customHeight="1" x14ac:dyDescent="0.3">
      <c r="A434" s="144" t="s">
        <v>840</v>
      </c>
      <c r="B434" s="159" t="s">
        <v>841</v>
      </c>
      <c r="C434" s="111" t="s">
        <v>438</v>
      </c>
      <c r="D434" s="95" t="s">
        <v>61</v>
      </c>
      <c r="E434" s="95" t="s">
        <v>60</v>
      </c>
      <c r="F434" s="95" t="s">
        <v>61</v>
      </c>
      <c r="G434" s="95" t="s">
        <v>71</v>
      </c>
      <c r="H434" s="100" t="s">
        <v>597</v>
      </c>
      <c r="I434" s="112" t="s">
        <v>598</v>
      </c>
      <c r="J434" s="100" t="s">
        <v>599</v>
      </c>
      <c r="K434" s="100" t="s">
        <v>600</v>
      </c>
      <c r="L434" s="92" t="s">
        <v>441</v>
      </c>
      <c r="M434" s="76" t="s">
        <v>441</v>
      </c>
      <c r="N434" s="61" t="s">
        <v>421</v>
      </c>
      <c r="O434" s="92">
        <v>3</v>
      </c>
      <c r="P434" s="92">
        <v>153.11999999999998</v>
      </c>
      <c r="Q434" s="92" t="s">
        <v>442</v>
      </c>
      <c r="R434" s="115">
        <v>460</v>
      </c>
      <c r="S434" s="115">
        <v>0</v>
      </c>
      <c r="T434" s="115">
        <v>0</v>
      </c>
      <c r="U434" s="115">
        <v>154</v>
      </c>
      <c r="V434" s="115">
        <v>0</v>
      </c>
      <c r="W434" s="115">
        <v>0</v>
      </c>
      <c r="X434" s="115">
        <v>0</v>
      </c>
      <c r="Y434" s="115">
        <v>153</v>
      </c>
      <c r="Z434" s="115">
        <v>0</v>
      </c>
      <c r="AA434" s="115">
        <v>0</v>
      </c>
      <c r="AB434" s="115">
        <v>0</v>
      </c>
      <c r="AC434" s="115">
        <v>153</v>
      </c>
      <c r="AD434" s="115">
        <v>0</v>
      </c>
    </row>
    <row r="435" spans="1:30" s="116" customFormat="1" ht="69" customHeight="1" x14ac:dyDescent="0.3">
      <c r="A435" s="144" t="s">
        <v>840</v>
      </c>
      <c r="B435" s="159" t="s">
        <v>841</v>
      </c>
      <c r="C435" s="111" t="s">
        <v>438</v>
      </c>
      <c r="D435" s="95" t="s">
        <v>61</v>
      </c>
      <c r="E435" s="95" t="s">
        <v>60</v>
      </c>
      <c r="F435" s="95" t="s">
        <v>61</v>
      </c>
      <c r="G435" s="95" t="s">
        <v>71</v>
      </c>
      <c r="H435" s="100" t="s">
        <v>597</v>
      </c>
      <c r="I435" s="112" t="s">
        <v>598</v>
      </c>
      <c r="J435" s="100" t="s">
        <v>601</v>
      </c>
      <c r="K435" s="100" t="s">
        <v>602</v>
      </c>
      <c r="L435" s="92" t="s">
        <v>441</v>
      </c>
      <c r="M435" s="76" t="s">
        <v>441</v>
      </c>
      <c r="N435" s="61" t="s">
        <v>421</v>
      </c>
      <c r="O435" s="92">
        <v>3</v>
      </c>
      <c r="P435" s="92">
        <v>187.92</v>
      </c>
      <c r="Q435" s="92" t="s">
        <v>442</v>
      </c>
      <c r="R435" s="115">
        <v>564</v>
      </c>
      <c r="S435" s="115">
        <v>0</v>
      </c>
      <c r="T435" s="115">
        <v>0</v>
      </c>
      <c r="U435" s="115">
        <v>188</v>
      </c>
      <c r="V435" s="115">
        <v>0</v>
      </c>
      <c r="W435" s="115">
        <v>0</v>
      </c>
      <c r="X435" s="115">
        <v>0</v>
      </c>
      <c r="Y435" s="115">
        <v>188</v>
      </c>
      <c r="Z435" s="115">
        <v>0</v>
      </c>
      <c r="AA435" s="115">
        <v>0</v>
      </c>
      <c r="AB435" s="115">
        <v>0</v>
      </c>
      <c r="AC435" s="115">
        <v>187.92</v>
      </c>
      <c r="AD435" s="115">
        <v>0</v>
      </c>
    </row>
    <row r="436" spans="1:30" s="116" customFormat="1" ht="90" customHeight="1" x14ac:dyDescent="0.3">
      <c r="A436" s="144" t="s">
        <v>840</v>
      </c>
      <c r="B436" s="159" t="s">
        <v>841</v>
      </c>
      <c r="C436" s="111" t="s">
        <v>438</v>
      </c>
      <c r="D436" s="95" t="s">
        <v>61</v>
      </c>
      <c r="E436" s="95" t="s">
        <v>60</v>
      </c>
      <c r="F436" s="95" t="s">
        <v>61</v>
      </c>
      <c r="G436" s="95" t="s">
        <v>71</v>
      </c>
      <c r="H436" s="100">
        <v>26105</v>
      </c>
      <c r="I436" s="75" t="s">
        <v>603</v>
      </c>
      <c r="J436" s="124" t="s">
        <v>604</v>
      </c>
      <c r="K436" s="167" t="s">
        <v>605</v>
      </c>
      <c r="L436" s="92" t="s">
        <v>441</v>
      </c>
      <c r="M436" s="76" t="s">
        <v>441</v>
      </c>
      <c r="N436" s="166" t="s">
        <v>300</v>
      </c>
      <c r="O436" s="92">
        <v>2</v>
      </c>
      <c r="P436" s="92">
        <v>750</v>
      </c>
      <c r="Q436" s="92" t="s">
        <v>442</v>
      </c>
      <c r="R436" s="115">
        <v>1500</v>
      </c>
      <c r="S436" s="115">
        <v>0</v>
      </c>
      <c r="T436" s="115">
        <v>0</v>
      </c>
      <c r="U436" s="115">
        <v>750</v>
      </c>
      <c r="V436" s="115">
        <v>0</v>
      </c>
      <c r="W436" s="115">
        <v>0</v>
      </c>
      <c r="X436" s="115">
        <v>0</v>
      </c>
      <c r="Y436" s="115">
        <v>0</v>
      </c>
      <c r="Z436" s="115">
        <v>0</v>
      </c>
      <c r="AA436" s="115">
        <v>750</v>
      </c>
      <c r="AB436" s="115">
        <v>0</v>
      </c>
      <c r="AC436" s="115">
        <v>0</v>
      </c>
      <c r="AD436" s="115">
        <v>0</v>
      </c>
    </row>
    <row r="437" spans="1:30" s="116" customFormat="1" ht="44.4" customHeight="1" x14ac:dyDescent="0.3">
      <c r="A437" s="144" t="s">
        <v>840</v>
      </c>
      <c r="B437" s="159" t="s">
        <v>841</v>
      </c>
      <c r="C437" s="111" t="s">
        <v>438</v>
      </c>
      <c r="D437" s="95" t="s">
        <v>61</v>
      </c>
      <c r="E437" s="95" t="s">
        <v>60</v>
      </c>
      <c r="F437" s="95" t="s">
        <v>61</v>
      </c>
      <c r="G437" s="95" t="s">
        <v>71</v>
      </c>
      <c r="H437" s="100" t="s">
        <v>606</v>
      </c>
      <c r="I437" s="114" t="s">
        <v>607</v>
      </c>
      <c r="J437" s="100" t="s">
        <v>608</v>
      </c>
      <c r="K437" s="112" t="s">
        <v>609</v>
      </c>
      <c r="L437" s="92" t="s">
        <v>441</v>
      </c>
      <c r="M437" s="76" t="s">
        <v>441</v>
      </c>
      <c r="N437" s="61" t="s">
        <v>421</v>
      </c>
      <c r="O437" s="92">
        <v>8</v>
      </c>
      <c r="P437" s="92">
        <v>290</v>
      </c>
      <c r="Q437" s="92" t="s">
        <v>442</v>
      </c>
      <c r="R437" s="115">
        <v>2320</v>
      </c>
      <c r="S437" s="115">
        <v>0</v>
      </c>
      <c r="T437" s="115">
        <v>0</v>
      </c>
      <c r="U437" s="115">
        <v>2320</v>
      </c>
      <c r="V437" s="115">
        <v>0</v>
      </c>
      <c r="W437" s="115">
        <v>0</v>
      </c>
      <c r="X437" s="115">
        <v>0</v>
      </c>
      <c r="Y437" s="115">
        <v>0</v>
      </c>
      <c r="Z437" s="115">
        <v>0</v>
      </c>
      <c r="AA437" s="115">
        <v>0</v>
      </c>
      <c r="AB437" s="115">
        <v>0</v>
      </c>
      <c r="AC437" s="115">
        <v>0</v>
      </c>
      <c r="AD437" s="115">
        <v>0</v>
      </c>
    </row>
    <row r="438" spans="1:30" s="116" customFormat="1" ht="44.4" customHeight="1" x14ac:dyDescent="0.3">
      <c r="A438" s="144" t="s">
        <v>840</v>
      </c>
      <c r="B438" s="159" t="s">
        <v>841</v>
      </c>
      <c r="C438" s="111" t="s">
        <v>438</v>
      </c>
      <c r="D438" s="95" t="s">
        <v>61</v>
      </c>
      <c r="E438" s="95" t="s">
        <v>60</v>
      </c>
      <c r="F438" s="95" t="s">
        <v>61</v>
      </c>
      <c r="G438" s="95" t="s">
        <v>71</v>
      </c>
      <c r="H438" s="100" t="s">
        <v>606</v>
      </c>
      <c r="I438" s="114" t="s">
        <v>607</v>
      </c>
      <c r="J438" s="100" t="s">
        <v>610</v>
      </c>
      <c r="K438" s="112" t="s">
        <v>611</v>
      </c>
      <c r="L438" s="92" t="s">
        <v>441</v>
      </c>
      <c r="M438" s="76" t="s">
        <v>441</v>
      </c>
      <c r="N438" s="61" t="s">
        <v>421</v>
      </c>
      <c r="O438" s="92">
        <v>9</v>
      </c>
      <c r="P438" s="92">
        <v>290</v>
      </c>
      <c r="Q438" s="92" t="s">
        <v>442</v>
      </c>
      <c r="R438" s="115">
        <v>2610</v>
      </c>
      <c r="S438" s="115">
        <v>0</v>
      </c>
      <c r="T438" s="115">
        <v>0</v>
      </c>
      <c r="U438" s="115">
        <v>2610</v>
      </c>
      <c r="V438" s="115">
        <v>0</v>
      </c>
      <c r="W438" s="115">
        <v>0</v>
      </c>
      <c r="X438" s="115">
        <v>0</v>
      </c>
      <c r="Y438" s="115">
        <v>0</v>
      </c>
      <c r="Z438" s="115">
        <v>0</v>
      </c>
      <c r="AA438" s="115">
        <v>0</v>
      </c>
      <c r="AB438" s="115">
        <v>0</v>
      </c>
      <c r="AC438" s="115">
        <v>0</v>
      </c>
      <c r="AD438" s="115">
        <v>0</v>
      </c>
    </row>
    <row r="439" spans="1:30" s="116" customFormat="1" ht="44.4" customHeight="1" x14ac:dyDescent="0.3">
      <c r="A439" s="144" t="s">
        <v>840</v>
      </c>
      <c r="B439" s="159" t="s">
        <v>841</v>
      </c>
      <c r="C439" s="111" t="s">
        <v>438</v>
      </c>
      <c r="D439" s="95" t="s">
        <v>61</v>
      </c>
      <c r="E439" s="95" t="s">
        <v>60</v>
      </c>
      <c r="F439" s="95" t="s">
        <v>61</v>
      </c>
      <c r="G439" s="95" t="s">
        <v>71</v>
      </c>
      <c r="H439" s="100">
        <v>29601</v>
      </c>
      <c r="I439" s="114" t="s">
        <v>612</v>
      </c>
      <c r="J439" s="100" t="s">
        <v>613</v>
      </c>
      <c r="K439" s="100" t="s">
        <v>614</v>
      </c>
      <c r="L439" s="92" t="s">
        <v>441</v>
      </c>
      <c r="M439" s="76" t="s">
        <v>441</v>
      </c>
      <c r="N439" s="61" t="s">
        <v>615</v>
      </c>
      <c r="O439" s="92">
        <v>3</v>
      </c>
      <c r="P439" s="92">
        <v>138.04</v>
      </c>
      <c r="Q439" s="92" t="s">
        <v>442</v>
      </c>
      <c r="R439" s="115">
        <v>414</v>
      </c>
      <c r="S439" s="115">
        <v>0</v>
      </c>
      <c r="T439" s="115">
        <v>0</v>
      </c>
      <c r="U439" s="115">
        <v>0</v>
      </c>
      <c r="V439" s="115">
        <v>0</v>
      </c>
      <c r="W439" s="115">
        <v>0</v>
      </c>
      <c r="X439" s="115">
        <v>414</v>
      </c>
      <c r="Y439" s="115">
        <v>0</v>
      </c>
      <c r="Z439" s="115">
        <v>0</v>
      </c>
      <c r="AA439" s="115">
        <v>0</v>
      </c>
      <c r="AB439" s="115">
        <v>0</v>
      </c>
      <c r="AC439" s="115">
        <v>0</v>
      </c>
      <c r="AD439" s="115">
        <v>0</v>
      </c>
    </row>
    <row r="440" spans="1:30" s="116" customFormat="1" ht="44.4" customHeight="1" x14ac:dyDescent="0.3">
      <c r="A440" s="144" t="s">
        <v>840</v>
      </c>
      <c r="B440" s="159" t="s">
        <v>841</v>
      </c>
      <c r="C440" s="111" t="s">
        <v>438</v>
      </c>
      <c r="D440" s="95" t="s">
        <v>61</v>
      </c>
      <c r="E440" s="95" t="s">
        <v>60</v>
      </c>
      <c r="F440" s="95" t="s">
        <v>61</v>
      </c>
      <c r="G440" s="95" t="s">
        <v>71</v>
      </c>
      <c r="H440" s="100" t="s">
        <v>616</v>
      </c>
      <c r="I440" s="114" t="s">
        <v>612</v>
      </c>
      <c r="J440" s="100" t="s">
        <v>617</v>
      </c>
      <c r="K440" s="100" t="s">
        <v>618</v>
      </c>
      <c r="L440" s="92" t="s">
        <v>441</v>
      </c>
      <c r="M440" s="76" t="s">
        <v>441</v>
      </c>
      <c r="N440" s="61" t="s">
        <v>421</v>
      </c>
      <c r="O440" s="92">
        <v>6</v>
      </c>
      <c r="P440" s="92">
        <v>3091.3999999999996</v>
      </c>
      <c r="Q440" s="92" t="s">
        <v>442</v>
      </c>
      <c r="R440" s="115">
        <v>18549</v>
      </c>
      <c r="S440" s="115">
        <v>0</v>
      </c>
      <c r="T440" s="115"/>
      <c r="U440" s="115">
        <v>18549</v>
      </c>
      <c r="V440" s="115">
        <v>0</v>
      </c>
      <c r="W440" s="115">
        <v>0</v>
      </c>
      <c r="X440" s="115">
        <v>0</v>
      </c>
      <c r="Y440" s="115">
        <v>0</v>
      </c>
      <c r="Z440" s="115">
        <v>0</v>
      </c>
      <c r="AA440" s="115">
        <v>0</v>
      </c>
      <c r="AB440" s="115">
        <v>0</v>
      </c>
      <c r="AC440" s="115">
        <v>0</v>
      </c>
      <c r="AD440" s="115">
        <v>0</v>
      </c>
    </row>
    <row r="441" spans="1:30" s="116" customFormat="1" ht="32.4" customHeight="1" x14ac:dyDescent="0.3">
      <c r="A441" s="144" t="s">
        <v>840</v>
      </c>
      <c r="B441" s="159" t="s">
        <v>841</v>
      </c>
      <c r="C441" s="111" t="s">
        <v>438</v>
      </c>
      <c r="D441" s="95" t="s">
        <v>61</v>
      </c>
      <c r="E441" s="61" t="s">
        <v>60</v>
      </c>
      <c r="F441" s="59" t="s">
        <v>61</v>
      </c>
      <c r="G441" s="61" t="s">
        <v>71</v>
      </c>
      <c r="H441" s="100">
        <v>31401</v>
      </c>
      <c r="I441" s="112" t="s">
        <v>619</v>
      </c>
      <c r="J441" s="121"/>
      <c r="K441" s="122" t="s">
        <v>216</v>
      </c>
      <c r="L441" s="92" t="s">
        <v>441</v>
      </c>
      <c r="M441" s="76" t="s">
        <v>441</v>
      </c>
      <c r="N441" s="118" t="s">
        <v>620</v>
      </c>
      <c r="O441" s="92">
        <v>12</v>
      </c>
      <c r="P441" s="92">
        <v>2300</v>
      </c>
      <c r="Q441" s="115" t="s">
        <v>442</v>
      </c>
      <c r="R441" s="115">
        <v>27600</v>
      </c>
      <c r="S441" s="115">
        <v>2300</v>
      </c>
      <c r="T441" s="115">
        <v>2100</v>
      </c>
      <c r="U441" s="115">
        <v>2500</v>
      </c>
      <c r="V441" s="115">
        <v>2300</v>
      </c>
      <c r="W441" s="115">
        <v>2500</v>
      </c>
      <c r="X441" s="115">
        <v>2100</v>
      </c>
      <c r="Y441" s="115">
        <v>2100</v>
      </c>
      <c r="Z441" s="115">
        <v>2300</v>
      </c>
      <c r="AA441" s="115">
        <v>2500</v>
      </c>
      <c r="AB441" s="115">
        <v>2100</v>
      </c>
      <c r="AC441" s="115">
        <v>2300</v>
      </c>
      <c r="AD441" s="115">
        <v>2500</v>
      </c>
    </row>
    <row r="442" spans="1:30" s="116" customFormat="1" ht="30" customHeight="1" x14ac:dyDescent="0.3">
      <c r="A442" s="144" t="s">
        <v>840</v>
      </c>
      <c r="B442" s="159" t="s">
        <v>841</v>
      </c>
      <c r="C442" s="111" t="s">
        <v>438</v>
      </c>
      <c r="D442" s="95" t="s">
        <v>61</v>
      </c>
      <c r="E442" s="61" t="s">
        <v>60</v>
      </c>
      <c r="F442" s="59" t="s">
        <v>61</v>
      </c>
      <c r="G442" s="61" t="s">
        <v>71</v>
      </c>
      <c r="H442" s="100">
        <v>32601</v>
      </c>
      <c r="I442" s="112" t="s">
        <v>315</v>
      </c>
      <c r="J442" s="121"/>
      <c r="K442" s="122" t="s">
        <v>621</v>
      </c>
      <c r="L442" s="115" t="s">
        <v>190</v>
      </c>
      <c r="M442" s="76" t="s">
        <v>302</v>
      </c>
      <c r="N442" s="118" t="s">
        <v>620</v>
      </c>
      <c r="O442" s="92">
        <v>12</v>
      </c>
      <c r="P442" s="92">
        <v>2627</v>
      </c>
      <c r="Q442" s="115" t="s">
        <v>622</v>
      </c>
      <c r="R442" s="115">
        <v>31524</v>
      </c>
      <c r="S442" s="115">
        <v>0</v>
      </c>
      <c r="T442" s="115">
        <v>2627</v>
      </c>
      <c r="U442" s="115">
        <v>2627</v>
      </c>
      <c r="V442" s="115">
        <v>2627</v>
      </c>
      <c r="W442" s="115">
        <v>2627</v>
      </c>
      <c r="X442" s="115">
        <v>2627</v>
      </c>
      <c r="Y442" s="115">
        <v>2627</v>
      </c>
      <c r="Z442" s="115">
        <v>2627</v>
      </c>
      <c r="AA442" s="115">
        <v>2627</v>
      </c>
      <c r="AB442" s="115">
        <v>2627</v>
      </c>
      <c r="AC442" s="115">
        <v>2627</v>
      </c>
      <c r="AD442" s="115">
        <v>5254</v>
      </c>
    </row>
    <row r="443" spans="1:30" s="116" customFormat="1" ht="37.799999999999997" customHeight="1" x14ac:dyDescent="0.3">
      <c r="A443" s="144" t="s">
        <v>840</v>
      </c>
      <c r="B443" s="159" t="s">
        <v>841</v>
      </c>
      <c r="C443" s="111" t="s">
        <v>438</v>
      </c>
      <c r="D443" s="95" t="s">
        <v>61</v>
      </c>
      <c r="E443" s="61" t="s">
        <v>60</v>
      </c>
      <c r="F443" s="59" t="s">
        <v>61</v>
      </c>
      <c r="G443" s="61" t="s">
        <v>71</v>
      </c>
      <c r="H443" s="100">
        <v>33901</v>
      </c>
      <c r="I443" s="112" t="s">
        <v>623</v>
      </c>
      <c r="J443" s="121"/>
      <c r="K443" s="122" t="s">
        <v>624</v>
      </c>
      <c r="L443" s="115" t="s">
        <v>299</v>
      </c>
      <c r="M443" s="76" t="s">
        <v>302</v>
      </c>
      <c r="N443" s="118" t="s">
        <v>620</v>
      </c>
      <c r="O443" s="92">
        <v>6</v>
      </c>
      <c r="P443" s="92">
        <v>200</v>
      </c>
      <c r="Q443" s="115" t="s">
        <v>442</v>
      </c>
      <c r="R443" s="115">
        <v>1200</v>
      </c>
      <c r="S443" s="115">
        <v>0</v>
      </c>
      <c r="T443" s="115">
        <v>200</v>
      </c>
      <c r="U443" s="115">
        <v>0</v>
      </c>
      <c r="V443" s="115">
        <v>200</v>
      </c>
      <c r="W443" s="115">
        <v>200</v>
      </c>
      <c r="X443" s="115">
        <v>200</v>
      </c>
      <c r="Y443" s="115">
        <v>0</v>
      </c>
      <c r="Z443" s="115">
        <v>200</v>
      </c>
      <c r="AA443" s="115">
        <v>0</v>
      </c>
      <c r="AB443" s="115">
        <v>200</v>
      </c>
      <c r="AC443" s="115">
        <v>0</v>
      </c>
      <c r="AD443" s="115">
        <v>0</v>
      </c>
    </row>
    <row r="444" spans="1:30" s="116" customFormat="1" ht="48.6" customHeight="1" x14ac:dyDescent="0.3">
      <c r="A444" s="144" t="s">
        <v>840</v>
      </c>
      <c r="B444" s="159" t="s">
        <v>841</v>
      </c>
      <c r="C444" s="111" t="s">
        <v>438</v>
      </c>
      <c r="D444" s="95" t="s">
        <v>61</v>
      </c>
      <c r="E444" s="61" t="s">
        <v>60</v>
      </c>
      <c r="F444" s="59" t="s">
        <v>61</v>
      </c>
      <c r="G444" s="61" t="s">
        <v>71</v>
      </c>
      <c r="H444" s="100">
        <v>35201</v>
      </c>
      <c r="I444" s="75" t="s">
        <v>625</v>
      </c>
      <c r="J444" s="121"/>
      <c r="K444" s="112" t="s">
        <v>626</v>
      </c>
      <c r="L444" s="92" t="s">
        <v>441</v>
      </c>
      <c r="M444" s="76" t="s">
        <v>441</v>
      </c>
      <c r="N444" s="118" t="s">
        <v>620</v>
      </c>
      <c r="O444" s="92">
        <v>13</v>
      </c>
      <c r="P444" s="92">
        <v>1740</v>
      </c>
      <c r="Q444" s="115" t="s">
        <v>442</v>
      </c>
      <c r="R444" s="115">
        <v>22620</v>
      </c>
      <c r="S444" s="115">
        <v>0</v>
      </c>
      <c r="T444" s="115">
        <v>22620</v>
      </c>
      <c r="U444" s="115">
        <v>0</v>
      </c>
      <c r="V444" s="115">
        <v>0</v>
      </c>
      <c r="W444" s="115">
        <v>0</v>
      </c>
      <c r="X444" s="115">
        <v>0</v>
      </c>
      <c r="Y444" s="115">
        <v>0</v>
      </c>
      <c r="Z444" s="115">
        <v>0</v>
      </c>
      <c r="AA444" s="115">
        <v>0</v>
      </c>
      <c r="AB444" s="115">
        <v>0</v>
      </c>
      <c r="AC444" s="115">
        <v>0</v>
      </c>
      <c r="AD444" s="115">
        <v>0</v>
      </c>
    </row>
    <row r="445" spans="1:30" s="116" customFormat="1" ht="54.6" customHeight="1" x14ac:dyDescent="0.3">
      <c r="A445" s="144" t="s">
        <v>840</v>
      </c>
      <c r="B445" s="159" t="s">
        <v>841</v>
      </c>
      <c r="C445" s="111" t="s">
        <v>438</v>
      </c>
      <c r="D445" s="95" t="s">
        <v>61</v>
      </c>
      <c r="E445" s="61" t="s">
        <v>60</v>
      </c>
      <c r="F445" s="59" t="s">
        <v>61</v>
      </c>
      <c r="G445" s="61" t="s">
        <v>71</v>
      </c>
      <c r="H445" s="100">
        <v>35501</v>
      </c>
      <c r="I445" s="114" t="s">
        <v>627</v>
      </c>
      <c r="J445" s="100"/>
      <c r="K445" s="112" t="s">
        <v>628</v>
      </c>
      <c r="L445" s="92" t="s">
        <v>441</v>
      </c>
      <c r="M445" s="76" t="s">
        <v>441</v>
      </c>
      <c r="N445" s="118" t="s">
        <v>620</v>
      </c>
      <c r="O445" s="92">
        <v>3</v>
      </c>
      <c r="P445" s="92">
        <v>1800</v>
      </c>
      <c r="Q445" s="115" t="s">
        <v>442</v>
      </c>
      <c r="R445" s="115">
        <v>5400</v>
      </c>
      <c r="S445" s="115">
        <v>0</v>
      </c>
      <c r="T445" s="115">
        <v>1800</v>
      </c>
      <c r="U445" s="115">
        <v>1800</v>
      </c>
      <c r="V445" s="115">
        <v>0</v>
      </c>
      <c r="W445" s="115">
        <v>1800</v>
      </c>
      <c r="X445" s="115">
        <v>0</v>
      </c>
      <c r="Y445" s="115">
        <v>0</v>
      </c>
      <c r="Z445" s="115">
        <v>0</v>
      </c>
      <c r="AA445" s="115">
        <v>0</v>
      </c>
      <c r="AB445" s="115">
        <v>0</v>
      </c>
      <c r="AC445" s="115">
        <v>0</v>
      </c>
      <c r="AD445" s="115">
        <v>0</v>
      </c>
    </row>
    <row r="446" spans="1:30" s="116" customFormat="1" ht="49.8" customHeight="1" x14ac:dyDescent="0.3">
      <c r="A446" s="144" t="s">
        <v>840</v>
      </c>
      <c r="B446" s="159" t="s">
        <v>841</v>
      </c>
      <c r="C446" s="111" t="s">
        <v>438</v>
      </c>
      <c r="D446" s="95" t="s">
        <v>61</v>
      </c>
      <c r="E446" s="61" t="s">
        <v>60</v>
      </c>
      <c r="F446" s="59" t="s">
        <v>61</v>
      </c>
      <c r="G446" s="61" t="s">
        <v>71</v>
      </c>
      <c r="H446" s="100">
        <v>35701</v>
      </c>
      <c r="I446" s="114" t="s">
        <v>629</v>
      </c>
      <c r="J446" s="100"/>
      <c r="K446" s="112" t="s">
        <v>630</v>
      </c>
      <c r="L446" s="92" t="s">
        <v>441</v>
      </c>
      <c r="M446" s="76" t="s">
        <v>441</v>
      </c>
      <c r="N446" s="118" t="s">
        <v>620</v>
      </c>
      <c r="O446" s="92">
        <v>17</v>
      </c>
      <c r="P446" s="92">
        <v>533.59</v>
      </c>
      <c r="Q446" s="115" t="s">
        <v>442</v>
      </c>
      <c r="R446" s="115">
        <v>9071</v>
      </c>
      <c r="S446" s="115">
        <v>0</v>
      </c>
      <c r="T446" s="115">
        <v>0</v>
      </c>
      <c r="U446" s="115">
        <v>0</v>
      </c>
      <c r="V446" s="115">
        <v>0</v>
      </c>
      <c r="W446" s="115">
        <v>4400</v>
      </c>
      <c r="X446" s="115">
        <v>0</v>
      </c>
      <c r="Y446" s="115">
        <v>0</v>
      </c>
      <c r="Z446" s="115">
        <v>4671</v>
      </c>
      <c r="AA446" s="115">
        <v>0</v>
      </c>
      <c r="AB446" s="115">
        <v>0</v>
      </c>
      <c r="AC446" s="115">
        <v>0</v>
      </c>
      <c r="AD446" s="115">
        <v>0</v>
      </c>
    </row>
    <row r="447" spans="1:30" s="116" customFormat="1" ht="54.6" customHeight="1" x14ac:dyDescent="0.3">
      <c r="A447" s="144" t="s">
        <v>840</v>
      </c>
      <c r="B447" s="159" t="s">
        <v>841</v>
      </c>
      <c r="C447" s="111" t="s">
        <v>438</v>
      </c>
      <c r="D447" s="95" t="s">
        <v>61</v>
      </c>
      <c r="E447" s="61" t="s">
        <v>60</v>
      </c>
      <c r="F447" s="59" t="s">
        <v>61</v>
      </c>
      <c r="G447" s="61" t="s">
        <v>71</v>
      </c>
      <c r="H447" s="100">
        <v>35901</v>
      </c>
      <c r="I447" s="112" t="s">
        <v>631</v>
      </c>
      <c r="J447" s="100"/>
      <c r="K447" s="112" t="s">
        <v>632</v>
      </c>
      <c r="L447" s="92" t="s">
        <v>441</v>
      </c>
      <c r="M447" s="76" t="s">
        <v>441</v>
      </c>
      <c r="N447" s="118" t="s">
        <v>620</v>
      </c>
      <c r="O447" s="92">
        <v>2</v>
      </c>
      <c r="P447" s="92">
        <v>2900</v>
      </c>
      <c r="Q447" s="115" t="s">
        <v>442</v>
      </c>
      <c r="R447" s="115">
        <v>5800</v>
      </c>
      <c r="S447" s="115">
        <v>0</v>
      </c>
      <c r="T447" s="115">
        <v>0</v>
      </c>
      <c r="U447" s="115">
        <v>0</v>
      </c>
      <c r="V447" s="115">
        <v>0</v>
      </c>
      <c r="W447" s="115">
        <v>2900</v>
      </c>
      <c r="X447" s="115">
        <v>0</v>
      </c>
      <c r="Y447" s="115">
        <v>0</v>
      </c>
      <c r="Z447" s="115">
        <v>0</v>
      </c>
      <c r="AA447" s="115">
        <v>0</v>
      </c>
      <c r="AB447" s="115">
        <v>0</v>
      </c>
      <c r="AC447" s="115">
        <v>2900</v>
      </c>
      <c r="AD447" s="115">
        <v>0</v>
      </c>
    </row>
    <row r="448" spans="1:30" s="116" customFormat="1" ht="54.6" customHeight="1" x14ac:dyDescent="0.3">
      <c r="A448" s="144" t="s">
        <v>840</v>
      </c>
      <c r="B448" s="159" t="s">
        <v>841</v>
      </c>
      <c r="C448" s="111" t="s">
        <v>438</v>
      </c>
      <c r="D448" s="95" t="s">
        <v>61</v>
      </c>
      <c r="E448" s="61" t="s">
        <v>60</v>
      </c>
      <c r="F448" s="59" t="s">
        <v>61</v>
      </c>
      <c r="G448" s="61" t="s">
        <v>71</v>
      </c>
      <c r="H448" s="100">
        <v>39202</v>
      </c>
      <c r="I448" s="112" t="s">
        <v>633</v>
      </c>
      <c r="J448" s="100"/>
      <c r="K448" s="100" t="s">
        <v>634</v>
      </c>
      <c r="L448" s="92" t="s">
        <v>441</v>
      </c>
      <c r="M448" s="76" t="s">
        <v>441</v>
      </c>
      <c r="N448" s="118" t="s">
        <v>620</v>
      </c>
      <c r="O448" s="92">
        <v>6</v>
      </c>
      <c r="P448" s="92">
        <v>705</v>
      </c>
      <c r="Q448" s="115" t="s">
        <v>442</v>
      </c>
      <c r="R448" s="115">
        <v>4230</v>
      </c>
      <c r="S448" s="115">
        <v>0</v>
      </c>
      <c r="T448" s="115">
        <v>705</v>
      </c>
      <c r="U448" s="115">
        <v>705</v>
      </c>
      <c r="V448" s="115">
        <v>0</v>
      </c>
      <c r="W448" s="115">
        <v>705</v>
      </c>
      <c r="X448" s="115">
        <v>0</v>
      </c>
      <c r="Y448" s="115">
        <v>705</v>
      </c>
      <c r="Z448" s="115">
        <v>0</v>
      </c>
      <c r="AA448" s="115">
        <v>705</v>
      </c>
      <c r="AB448" s="115">
        <v>0</v>
      </c>
      <c r="AC448" s="115">
        <v>705</v>
      </c>
      <c r="AD448" s="115">
        <v>0</v>
      </c>
    </row>
    <row r="449" spans="1:30" s="116" customFormat="1" ht="30" customHeight="1" x14ac:dyDescent="0.3">
      <c r="A449" s="144" t="s">
        <v>840</v>
      </c>
      <c r="B449" s="159" t="s">
        <v>841</v>
      </c>
      <c r="C449" s="111" t="s">
        <v>438</v>
      </c>
      <c r="D449" s="95" t="s">
        <v>61</v>
      </c>
      <c r="E449" s="61" t="s">
        <v>60</v>
      </c>
      <c r="F449" s="59" t="s">
        <v>61</v>
      </c>
      <c r="G449" s="61" t="s">
        <v>71</v>
      </c>
      <c r="H449" s="100">
        <v>39202</v>
      </c>
      <c r="I449" s="112" t="s">
        <v>633</v>
      </c>
      <c r="J449" s="112"/>
      <c r="K449" s="100" t="s">
        <v>635</v>
      </c>
      <c r="L449" s="92" t="s">
        <v>441</v>
      </c>
      <c r="M449" s="76" t="s">
        <v>441</v>
      </c>
      <c r="N449" s="118" t="s">
        <v>620</v>
      </c>
      <c r="O449" s="92">
        <v>144</v>
      </c>
      <c r="P449" s="92">
        <v>60</v>
      </c>
      <c r="Q449" s="115" t="s">
        <v>442</v>
      </c>
      <c r="R449" s="115">
        <v>8640</v>
      </c>
      <c r="S449" s="115">
        <v>720</v>
      </c>
      <c r="T449" s="115">
        <v>720</v>
      </c>
      <c r="U449" s="115">
        <v>720</v>
      </c>
      <c r="V449" s="115">
        <v>720</v>
      </c>
      <c r="W449" s="115">
        <v>720</v>
      </c>
      <c r="X449" s="115">
        <v>720</v>
      </c>
      <c r="Y449" s="115">
        <v>720</v>
      </c>
      <c r="Z449" s="115">
        <v>720</v>
      </c>
      <c r="AA449" s="115">
        <v>720</v>
      </c>
      <c r="AB449" s="115">
        <v>720</v>
      </c>
      <c r="AC449" s="115">
        <v>720</v>
      </c>
      <c r="AD449" s="115">
        <v>720</v>
      </c>
    </row>
    <row r="450" spans="1:30" s="116" customFormat="1" ht="30" customHeight="1" x14ac:dyDescent="0.3">
      <c r="A450" s="144" t="s">
        <v>840</v>
      </c>
      <c r="B450" s="159" t="s">
        <v>841</v>
      </c>
      <c r="C450" s="111" t="s">
        <v>438</v>
      </c>
      <c r="D450" s="95" t="s">
        <v>61</v>
      </c>
      <c r="E450" s="61" t="s">
        <v>60</v>
      </c>
      <c r="F450" s="59" t="s">
        <v>61</v>
      </c>
      <c r="G450" s="123" t="s">
        <v>63</v>
      </c>
      <c r="H450" s="121">
        <v>32201</v>
      </c>
      <c r="I450" s="124" t="s">
        <v>636</v>
      </c>
      <c r="J450" s="121"/>
      <c r="K450" s="122" t="s">
        <v>637</v>
      </c>
      <c r="L450" s="125" t="s">
        <v>638</v>
      </c>
      <c r="M450" s="76" t="s">
        <v>639</v>
      </c>
      <c r="N450" s="118" t="s">
        <v>640</v>
      </c>
      <c r="O450" s="92">
        <v>1</v>
      </c>
      <c r="P450" s="92">
        <v>108470</v>
      </c>
      <c r="Q450" s="115" t="s">
        <v>442</v>
      </c>
      <c r="R450" s="115">
        <v>1301639</v>
      </c>
      <c r="S450" s="115">
        <v>0</v>
      </c>
      <c r="T450" s="115">
        <v>108470</v>
      </c>
      <c r="U450" s="115">
        <v>108470</v>
      </c>
      <c r="V450" s="115">
        <v>108470</v>
      </c>
      <c r="W450" s="115">
        <v>108470</v>
      </c>
      <c r="X450" s="115">
        <v>108470</v>
      </c>
      <c r="Y450" s="115">
        <v>108470</v>
      </c>
      <c r="Z450" s="115">
        <v>108470</v>
      </c>
      <c r="AA450" s="115">
        <v>108470</v>
      </c>
      <c r="AB450" s="115">
        <v>108470</v>
      </c>
      <c r="AC450" s="115">
        <v>108470</v>
      </c>
      <c r="AD450" s="115">
        <v>216939</v>
      </c>
    </row>
    <row r="451" spans="1:30" s="116" customFormat="1" ht="42" customHeight="1" x14ac:dyDescent="0.3">
      <c r="A451" s="144" t="s">
        <v>840</v>
      </c>
      <c r="B451" s="159" t="s">
        <v>841</v>
      </c>
      <c r="C451" s="111" t="s">
        <v>438</v>
      </c>
      <c r="D451" s="95" t="s">
        <v>61</v>
      </c>
      <c r="E451" s="61" t="s">
        <v>60</v>
      </c>
      <c r="F451" s="59" t="s">
        <v>61</v>
      </c>
      <c r="G451" s="123" t="s">
        <v>63</v>
      </c>
      <c r="H451" s="121">
        <v>33801</v>
      </c>
      <c r="I451" s="124" t="s">
        <v>641</v>
      </c>
      <c r="J451" s="121"/>
      <c r="K451" s="122" t="s">
        <v>642</v>
      </c>
      <c r="L451" s="115" t="s">
        <v>194</v>
      </c>
      <c r="M451" s="76" t="s">
        <v>302</v>
      </c>
      <c r="N451" s="118" t="s">
        <v>620</v>
      </c>
      <c r="O451" s="92">
        <v>1</v>
      </c>
      <c r="P451" s="92">
        <v>32573</v>
      </c>
      <c r="Q451" s="115" t="s">
        <v>622</v>
      </c>
      <c r="R451" s="115">
        <v>390874</v>
      </c>
      <c r="S451" s="115">
        <v>0</v>
      </c>
      <c r="T451" s="115">
        <v>32573</v>
      </c>
      <c r="U451" s="115">
        <v>32573</v>
      </c>
      <c r="V451" s="115">
        <v>32573</v>
      </c>
      <c r="W451" s="115">
        <v>32575</v>
      </c>
      <c r="X451" s="115">
        <v>32573</v>
      </c>
      <c r="Y451" s="115">
        <v>32573</v>
      </c>
      <c r="Z451" s="115">
        <v>32573</v>
      </c>
      <c r="AA451" s="115">
        <v>32572</v>
      </c>
      <c r="AB451" s="115">
        <v>32572</v>
      </c>
      <c r="AC451" s="115">
        <v>32572</v>
      </c>
      <c r="AD451" s="115">
        <v>65145</v>
      </c>
    </row>
    <row r="452" spans="1:30" s="116" customFormat="1" ht="42" customHeight="1" x14ac:dyDescent="0.3">
      <c r="A452" s="144" t="s">
        <v>840</v>
      </c>
      <c r="B452" s="159" t="s">
        <v>841</v>
      </c>
      <c r="C452" s="111" t="s">
        <v>438</v>
      </c>
      <c r="D452" s="95" t="s">
        <v>61</v>
      </c>
      <c r="E452" s="61" t="s">
        <v>60</v>
      </c>
      <c r="F452" s="59" t="s">
        <v>61</v>
      </c>
      <c r="G452" s="123" t="s">
        <v>63</v>
      </c>
      <c r="H452" s="121">
        <v>35801</v>
      </c>
      <c r="I452" s="124" t="s">
        <v>643</v>
      </c>
      <c r="J452" s="121"/>
      <c r="K452" s="122" t="s">
        <v>644</v>
      </c>
      <c r="L452" s="115" t="s">
        <v>193</v>
      </c>
      <c r="M452" s="76" t="s">
        <v>302</v>
      </c>
      <c r="N452" s="118" t="s">
        <v>620</v>
      </c>
      <c r="O452" s="92">
        <v>1</v>
      </c>
      <c r="P452" s="92">
        <v>20273</v>
      </c>
      <c r="Q452" s="115" t="s">
        <v>622</v>
      </c>
      <c r="R452" s="115">
        <v>243267</v>
      </c>
      <c r="S452" s="115">
        <v>0</v>
      </c>
      <c r="T452" s="115">
        <v>20273</v>
      </c>
      <c r="U452" s="115">
        <v>20273</v>
      </c>
      <c r="V452" s="115">
        <v>20273</v>
      </c>
      <c r="W452" s="115">
        <v>20272</v>
      </c>
      <c r="X452" s="115">
        <v>20272</v>
      </c>
      <c r="Y452" s="115">
        <v>20272</v>
      </c>
      <c r="Z452" s="115">
        <v>20272</v>
      </c>
      <c r="AA452" s="115">
        <v>20272</v>
      </c>
      <c r="AB452" s="115">
        <v>20272</v>
      </c>
      <c r="AC452" s="115">
        <v>20272</v>
      </c>
      <c r="AD452" s="115">
        <v>40544</v>
      </c>
    </row>
    <row r="453" spans="1:30" s="116" customFormat="1" ht="30" customHeight="1" x14ac:dyDescent="0.3">
      <c r="A453" s="144" t="s">
        <v>840</v>
      </c>
      <c r="B453" s="159" t="s">
        <v>841</v>
      </c>
      <c r="C453" s="77" t="s">
        <v>438</v>
      </c>
      <c r="D453" s="71" t="s">
        <v>61</v>
      </c>
      <c r="E453" s="77" t="s">
        <v>65</v>
      </c>
      <c r="F453" s="126">
        <v>45</v>
      </c>
      <c r="G453" s="77" t="s">
        <v>196</v>
      </c>
      <c r="H453" s="152">
        <v>21101</v>
      </c>
      <c r="I453" s="85" t="s">
        <v>319</v>
      </c>
      <c r="J453" s="68" t="s">
        <v>439</v>
      </c>
      <c r="K453" s="85" t="s">
        <v>440</v>
      </c>
      <c r="L453" s="92" t="s">
        <v>441</v>
      </c>
      <c r="M453" s="76" t="s">
        <v>441</v>
      </c>
      <c r="N453" s="127" t="s">
        <v>421</v>
      </c>
      <c r="O453" s="92">
        <v>1</v>
      </c>
      <c r="P453" s="92">
        <v>349</v>
      </c>
      <c r="Q453" s="115" t="s">
        <v>442</v>
      </c>
      <c r="R453" s="115">
        <v>349</v>
      </c>
      <c r="S453" s="115">
        <v>0</v>
      </c>
      <c r="T453" s="115">
        <v>0</v>
      </c>
      <c r="U453" s="115">
        <v>0</v>
      </c>
      <c r="V453" s="115">
        <v>0</v>
      </c>
      <c r="W453" s="115">
        <v>0</v>
      </c>
      <c r="X453" s="115">
        <v>0</v>
      </c>
      <c r="Y453" s="115">
        <v>0</v>
      </c>
      <c r="Z453" s="115">
        <v>0</v>
      </c>
      <c r="AA453" s="115">
        <v>0</v>
      </c>
      <c r="AB453" s="115">
        <v>0</v>
      </c>
      <c r="AC453" s="115">
        <v>349</v>
      </c>
      <c r="AD453" s="115">
        <v>0</v>
      </c>
    </row>
    <row r="454" spans="1:30" s="116" customFormat="1" ht="30" customHeight="1" x14ac:dyDescent="0.3">
      <c r="A454" s="144" t="s">
        <v>840</v>
      </c>
      <c r="B454" s="159" t="s">
        <v>841</v>
      </c>
      <c r="C454" s="77" t="s">
        <v>438</v>
      </c>
      <c r="D454" s="71" t="s">
        <v>61</v>
      </c>
      <c r="E454" s="77" t="s">
        <v>65</v>
      </c>
      <c r="F454" s="126">
        <v>45</v>
      </c>
      <c r="G454" s="77" t="s">
        <v>196</v>
      </c>
      <c r="H454" s="152">
        <v>21101</v>
      </c>
      <c r="I454" s="85" t="s">
        <v>319</v>
      </c>
      <c r="J454" s="68" t="s">
        <v>645</v>
      </c>
      <c r="K454" s="85" t="s">
        <v>646</v>
      </c>
      <c r="L454" s="92" t="s">
        <v>441</v>
      </c>
      <c r="M454" s="76" t="s">
        <v>441</v>
      </c>
      <c r="N454" s="127" t="s">
        <v>421</v>
      </c>
      <c r="O454" s="92">
        <v>4</v>
      </c>
      <c r="P454" s="92">
        <v>25</v>
      </c>
      <c r="Q454" s="115" t="s">
        <v>442</v>
      </c>
      <c r="R454" s="115">
        <v>100</v>
      </c>
      <c r="S454" s="115">
        <v>0</v>
      </c>
      <c r="T454" s="115">
        <v>0</v>
      </c>
      <c r="U454" s="115">
        <v>0</v>
      </c>
      <c r="V454" s="115">
        <v>0</v>
      </c>
      <c r="W454" s="115">
        <v>100</v>
      </c>
      <c r="X454" s="115">
        <v>0</v>
      </c>
      <c r="Y454" s="115">
        <v>0</v>
      </c>
      <c r="Z454" s="115">
        <v>0</v>
      </c>
      <c r="AA454" s="115">
        <v>0</v>
      </c>
      <c r="AB454" s="115">
        <v>0</v>
      </c>
      <c r="AC454" s="115">
        <v>0</v>
      </c>
      <c r="AD454" s="115">
        <v>0</v>
      </c>
    </row>
    <row r="455" spans="1:30" s="116" customFormat="1" ht="30" customHeight="1" x14ac:dyDescent="0.3">
      <c r="A455" s="144" t="s">
        <v>840</v>
      </c>
      <c r="B455" s="159" t="s">
        <v>841</v>
      </c>
      <c r="C455" s="77" t="s">
        <v>438</v>
      </c>
      <c r="D455" s="71" t="s">
        <v>61</v>
      </c>
      <c r="E455" s="77" t="s">
        <v>65</v>
      </c>
      <c r="F455" s="126">
        <v>45</v>
      </c>
      <c r="G455" s="77" t="s">
        <v>196</v>
      </c>
      <c r="H455" s="152">
        <v>21101</v>
      </c>
      <c r="I455" s="85" t="s">
        <v>319</v>
      </c>
      <c r="J455" s="68" t="s">
        <v>223</v>
      </c>
      <c r="K455" s="85" t="s">
        <v>224</v>
      </c>
      <c r="L455" s="92" t="s">
        <v>441</v>
      </c>
      <c r="M455" s="76" t="s">
        <v>441</v>
      </c>
      <c r="N455" s="127" t="s">
        <v>421</v>
      </c>
      <c r="O455" s="92">
        <v>1</v>
      </c>
      <c r="P455" s="92">
        <v>19</v>
      </c>
      <c r="Q455" s="115" t="s">
        <v>442</v>
      </c>
      <c r="R455" s="115">
        <v>19</v>
      </c>
      <c r="S455" s="115">
        <v>0</v>
      </c>
      <c r="T455" s="115">
        <v>19</v>
      </c>
      <c r="U455" s="115">
        <v>0</v>
      </c>
      <c r="V455" s="115">
        <v>0</v>
      </c>
      <c r="W455" s="115">
        <v>0</v>
      </c>
      <c r="X455" s="115">
        <v>0</v>
      </c>
      <c r="Y455" s="115">
        <v>0</v>
      </c>
      <c r="Z455" s="115">
        <v>0</v>
      </c>
      <c r="AA455" s="115">
        <v>0</v>
      </c>
      <c r="AB455" s="115">
        <v>0</v>
      </c>
      <c r="AC455" s="115">
        <v>0</v>
      </c>
      <c r="AD455" s="115">
        <v>0</v>
      </c>
    </row>
    <row r="456" spans="1:30" s="116" customFormat="1" ht="30" customHeight="1" x14ac:dyDescent="0.3">
      <c r="A456" s="144" t="s">
        <v>840</v>
      </c>
      <c r="B456" s="159" t="s">
        <v>841</v>
      </c>
      <c r="C456" s="77" t="s">
        <v>438</v>
      </c>
      <c r="D456" s="71" t="s">
        <v>61</v>
      </c>
      <c r="E456" s="77" t="s">
        <v>65</v>
      </c>
      <c r="F456" s="126">
        <v>45</v>
      </c>
      <c r="G456" s="77" t="s">
        <v>196</v>
      </c>
      <c r="H456" s="152">
        <v>21101</v>
      </c>
      <c r="I456" s="85" t="s">
        <v>319</v>
      </c>
      <c r="J456" s="68" t="s">
        <v>225</v>
      </c>
      <c r="K456" s="85" t="s">
        <v>226</v>
      </c>
      <c r="L456" s="92" t="s">
        <v>441</v>
      </c>
      <c r="M456" s="76" t="s">
        <v>441</v>
      </c>
      <c r="N456" s="127" t="s">
        <v>421</v>
      </c>
      <c r="O456" s="92">
        <v>1</v>
      </c>
      <c r="P456" s="92">
        <v>19</v>
      </c>
      <c r="Q456" s="115" t="s">
        <v>442</v>
      </c>
      <c r="R456" s="115">
        <v>19</v>
      </c>
      <c r="S456" s="115">
        <v>0</v>
      </c>
      <c r="T456" s="115">
        <v>19</v>
      </c>
      <c r="U456" s="115">
        <v>0</v>
      </c>
      <c r="V456" s="115">
        <v>0</v>
      </c>
      <c r="W456" s="115">
        <v>0</v>
      </c>
      <c r="X456" s="115">
        <v>0</v>
      </c>
      <c r="Y456" s="115">
        <v>0</v>
      </c>
      <c r="Z456" s="115">
        <v>0</v>
      </c>
      <c r="AA456" s="115">
        <v>0</v>
      </c>
      <c r="AB456" s="115">
        <v>0</v>
      </c>
      <c r="AC456" s="115">
        <v>0</v>
      </c>
      <c r="AD456" s="115">
        <v>0</v>
      </c>
    </row>
    <row r="457" spans="1:30" s="116" customFormat="1" ht="30" customHeight="1" x14ac:dyDescent="0.3">
      <c r="A457" s="144" t="s">
        <v>840</v>
      </c>
      <c r="B457" s="159" t="s">
        <v>841</v>
      </c>
      <c r="C457" s="77" t="s">
        <v>438</v>
      </c>
      <c r="D457" s="71" t="s">
        <v>61</v>
      </c>
      <c r="E457" s="77" t="s">
        <v>65</v>
      </c>
      <c r="F457" s="126">
        <v>45</v>
      </c>
      <c r="G457" s="77" t="s">
        <v>196</v>
      </c>
      <c r="H457" s="152">
        <v>21101</v>
      </c>
      <c r="I457" s="85" t="s">
        <v>319</v>
      </c>
      <c r="J457" s="68" t="s">
        <v>227</v>
      </c>
      <c r="K457" s="85" t="s">
        <v>228</v>
      </c>
      <c r="L457" s="92" t="s">
        <v>441</v>
      </c>
      <c r="M457" s="76" t="s">
        <v>441</v>
      </c>
      <c r="N457" s="127" t="s">
        <v>421</v>
      </c>
      <c r="O457" s="92">
        <v>1</v>
      </c>
      <c r="P457" s="92">
        <v>19</v>
      </c>
      <c r="Q457" s="115" t="s">
        <v>442</v>
      </c>
      <c r="R457" s="115">
        <v>19</v>
      </c>
      <c r="S457" s="115">
        <v>0</v>
      </c>
      <c r="T457" s="115">
        <v>19</v>
      </c>
      <c r="U457" s="115">
        <v>0</v>
      </c>
      <c r="V457" s="115">
        <v>0</v>
      </c>
      <c r="W457" s="115">
        <v>0</v>
      </c>
      <c r="X457" s="115">
        <v>0</v>
      </c>
      <c r="Y457" s="115">
        <v>0</v>
      </c>
      <c r="Z457" s="115">
        <v>0</v>
      </c>
      <c r="AA457" s="115">
        <v>0</v>
      </c>
      <c r="AB457" s="115">
        <v>0</v>
      </c>
      <c r="AC457" s="115">
        <v>0</v>
      </c>
      <c r="AD457" s="115">
        <v>0</v>
      </c>
    </row>
    <row r="458" spans="1:30" s="116" customFormat="1" ht="30" customHeight="1" x14ac:dyDescent="0.3">
      <c r="A458" s="144" t="s">
        <v>840</v>
      </c>
      <c r="B458" s="159" t="s">
        <v>841</v>
      </c>
      <c r="C458" s="77" t="s">
        <v>438</v>
      </c>
      <c r="D458" s="71" t="s">
        <v>61</v>
      </c>
      <c r="E458" s="77" t="s">
        <v>65</v>
      </c>
      <c r="F458" s="126">
        <v>45</v>
      </c>
      <c r="G458" s="77" t="s">
        <v>196</v>
      </c>
      <c r="H458" s="152">
        <v>21101</v>
      </c>
      <c r="I458" s="85" t="s">
        <v>319</v>
      </c>
      <c r="J458" s="68" t="s">
        <v>231</v>
      </c>
      <c r="K458" s="85" t="s">
        <v>232</v>
      </c>
      <c r="L458" s="92" t="s">
        <v>441</v>
      </c>
      <c r="M458" s="76" t="s">
        <v>441</v>
      </c>
      <c r="N458" s="127" t="s">
        <v>421</v>
      </c>
      <c r="O458" s="92">
        <v>1</v>
      </c>
      <c r="P458" s="92">
        <v>19</v>
      </c>
      <c r="Q458" s="115" t="s">
        <v>442</v>
      </c>
      <c r="R458" s="115">
        <v>19</v>
      </c>
      <c r="S458" s="115">
        <v>0</v>
      </c>
      <c r="T458" s="115">
        <v>19</v>
      </c>
      <c r="U458" s="115">
        <v>0</v>
      </c>
      <c r="V458" s="115">
        <v>0</v>
      </c>
      <c r="W458" s="115">
        <v>0</v>
      </c>
      <c r="X458" s="115">
        <v>0</v>
      </c>
      <c r="Y458" s="115">
        <v>0</v>
      </c>
      <c r="Z458" s="115">
        <v>0</v>
      </c>
      <c r="AA458" s="115">
        <v>0</v>
      </c>
      <c r="AB458" s="115">
        <v>0</v>
      </c>
      <c r="AC458" s="115">
        <v>0</v>
      </c>
      <c r="AD458" s="115">
        <v>0</v>
      </c>
    </row>
    <row r="459" spans="1:30" s="116" customFormat="1" ht="30" customHeight="1" x14ac:dyDescent="0.3">
      <c r="A459" s="144" t="s">
        <v>840</v>
      </c>
      <c r="B459" s="159" t="s">
        <v>841</v>
      </c>
      <c r="C459" s="77" t="s">
        <v>438</v>
      </c>
      <c r="D459" s="71" t="s">
        <v>61</v>
      </c>
      <c r="E459" s="77" t="s">
        <v>65</v>
      </c>
      <c r="F459" s="126">
        <v>45</v>
      </c>
      <c r="G459" s="77" t="s">
        <v>196</v>
      </c>
      <c r="H459" s="152">
        <v>21101</v>
      </c>
      <c r="I459" s="85" t="s">
        <v>319</v>
      </c>
      <c r="J459" s="68" t="s">
        <v>647</v>
      </c>
      <c r="K459" s="85" t="s">
        <v>648</v>
      </c>
      <c r="L459" s="92" t="s">
        <v>441</v>
      </c>
      <c r="M459" s="76" t="s">
        <v>441</v>
      </c>
      <c r="N459" s="127" t="s">
        <v>421</v>
      </c>
      <c r="O459" s="92">
        <v>1</v>
      </c>
      <c r="P459" s="92">
        <v>19</v>
      </c>
      <c r="Q459" s="115" t="s">
        <v>442</v>
      </c>
      <c r="R459" s="115">
        <v>19</v>
      </c>
      <c r="S459" s="115">
        <v>0</v>
      </c>
      <c r="T459" s="115">
        <v>19</v>
      </c>
      <c r="U459" s="115">
        <v>0</v>
      </c>
      <c r="V459" s="115">
        <v>0</v>
      </c>
      <c r="W459" s="115">
        <v>0</v>
      </c>
      <c r="X459" s="115">
        <v>0</v>
      </c>
      <c r="Y459" s="115">
        <v>0</v>
      </c>
      <c r="Z459" s="115">
        <v>0</v>
      </c>
      <c r="AA459" s="115">
        <v>0</v>
      </c>
      <c r="AB459" s="115">
        <v>0</v>
      </c>
      <c r="AC459" s="115">
        <v>0</v>
      </c>
      <c r="AD459" s="115">
        <v>0</v>
      </c>
    </row>
    <row r="460" spans="1:30" s="116" customFormat="1" ht="30" customHeight="1" x14ac:dyDescent="0.3">
      <c r="A460" s="144" t="s">
        <v>840</v>
      </c>
      <c r="B460" s="159" t="s">
        <v>841</v>
      </c>
      <c r="C460" s="77" t="s">
        <v>438</v>
      </c>
      <c r="D460" s="71" t="s">
        <v>61</v>
      </c>
      <c r="E460" s="77" t="s">
        <v>65</v>
      </c>
      <c r="F460" s="126">
        <v>45</v>
      </c>
      <c r="G460" s="77" t="s">
        <v>196</v>
      </c>
      <c r="H460" s="152">
        <v>21101</v>
      </c>
      <c r="I460" s="85" t="s">
        <v>319</v>
      </c>
      <c r="J460" s="68" t="s">
        <v>649</v>
      </c>
      <c r="K460" s="85" t="s">
        <v>650</v>
      </c>
      <c r="L460" s="92" t="s">
        <v>441</v>
      </c>
      <c r="M460" s="76" t="s">
        <v>441</v>
      </c>
      <c r="N460" s="127" t="s">
        <v>421</v>
      </c>
      <c r="O460" s="92">
        <v>1</v>
      </c>
      <c r="P460" s="92">
        <v>302</v>
      </c>
      <c r="Q460" s="115" t="s">
        <v>442</v>
      </c>
      <c r="R460" s="115">
        <v>302</v>
      </c>
      <c r="S460" s="115">
        <v>0</v>
      </c>
      <c r="T460" s="115">
        <v>0</v>
      </c>
      <c r="U460" s="115">
        <v>0</v>
      </c>
      <c r="V460" s="115">
        <v>0</v>
      </c>
      <c r="W460" s="115">
        <v>0</v>
      </c>
      <c r="X460" s="115">
        <v>0</v>
      </c>
      <c r="Y460" s="115">
        <v>0</v>
      </c>
      <c r="Z460" s="115">
        <v>302</v>
      </c>
      <c r="AA460" s="115">
        <v>0</v>
      </c>
      <c r="AB460" s="115">
        <v>0</v>
      </c>
      <c r="AC460" s="115">
        <v>0</v>
      </c>
      <c r="AD460" s="115">
        <v>0</v>
      </c>
    </row>
    <row r="461" spans="1:30" s="116" customFormat="1" ht="30" customHeight="1" x14ac:dyDescent="0.3">
      <c r="A461" s="144" t="s">
        <v>840</v>
      </c>
      <c r="B461" s="159" t="s">
        <v>841</v>
      </c>
      <c r="C461" s="77" t="s">
        <v>438</v>
      </c>
      <c r="D461" s="71" t="s">
        <v>61</v>
      </c>
      <c r="E461" s="77" t="s">
        <v>65</v>
      </c>
      <c r="F461" s="126">
        <v>45</v>
      </c>
      <c r="G461" s="77" t="s">
        <v>196</v>
      </c>
      <c r="H461" s="152">
        <v>21101</v>
      </c>
      <c r="I461" s="85" t="s">
        <v>319</v>
      </c>
      <c r="J461" s="68" t="s">
        <v>651</v>
      </c>
      <c r="K461" s="85" t="s">
        <v>82</v>
      </c>
      <c r="L461" s="92" t="s">
        <v>441</v>
      </c>
      <c r="M461" s="76" t="s">
        <v>441</v>
      </c>
      <c r="N461" s="127" t="s">
        <v>652</v>
      </c>
      <c r="O461" s="92">
        <v>2</v>
      </c>
      <c r="P461" s="92">
        <v>283</v>
      </c>
      <c r="Q461" s="115" t="s">
        <v>442</v>
      </c>
      <c r="R461" s="115">
        <v>566</v>
      </c>
      <c r="S461" s="115">
        <v>0</v>
      </c>
      <c r="T461" s="115">
        <v>283</v>
      </c>
      <c r="U461" s="115">
        <v>0</v>
      </c>
      <c r="V461" s="115">
        <v>0</v>
      </c>
      <c r="W461" s="115">
        <v>0</v>
      </c>
      <c r="X461" s="115">
        <v>0</v>
      </c>
      <c r="Y461" s="115">
        <v>0</v>
      </c>
      <c r="Z461" s="115">
        <v>283</v>
      </c>
      <c r="AA461" s="115">
        <v>0</v>
      </c>
      <c r="AB461" s="115">
        <v>0</v>
      </c>
      <c r="AC461" s="115">
        <v>0</v>
      </c>
      <c r="AD461" s="115">
        <v>0</v>
      </c>
    </row>
    <row r="462" spans="1:30" s="116" customFormat="1" ht="30" customHeight="1" x14ac:dyDescent="0.3">
      <c r="A462" s="144" t="s">
        <v>840</v>
      </c>
      <c r="B462" s="159" t="s">
        <v>841</v>
      </c>
      <c r="C462" s="77" t="s">
        <v>438</v>
      </c>
      <c r="D462" s="71" t="s">
        <v>61</v>
      </c>
      <c r="E462" s="77" t="s">
        <v>65</v>
      </c>
      <c r="F462" s="126">
        <v>45</v>
      </c>
      <c r="G462" s="77" t="s">
        <v>196</v>
      </c>
      <c r="H462" s="152">
        <v>21101</v>
      </c>
      <c r="I462" s="85" t="s">
        <v>319</v>
      </c>
      <c r="J462" s="68" t="s">
        <v>476</v>
      </c>
      <c r="K462" s="85" t="s">
        <v>477</v>
      </c>
      <c r="L462" s="92" t="s">
        <v>441</v>
      </c>
      <c r="M462" s="76" t="s">
        <v>441</v>
      </c>
      <c r="N462" s="127" t="s">
        <v>652</v>
      </c>
      <c r="O462" s="92">
        <v>4</v>
      </c>
      <c r="P462" s="92">
        <v>45</v>
      </c>
      <c r="Q462" s="115" t="s">
        <v>442</v>
      </c>
      <c r="R462" s="115">
        <v>180</v>
      </c>
      <c r="S462" s="115">
        <v>0</v>
      </c>
      <c r="T462" s="115">
        <v>180</v>
      </c>
      <c r="U462" s="115">
        <v>0</v>
      </c>
      <c r="V462" s="115">
        <v>0</v>
      </c>
      <c r="W462" s="115">
        <v>0</v>
      </c>
      <c r="X462" s="115">
        <v>0</v>
      </c>
      <c r="Y462" s="115">
        <v>0</v>
      </c>
      <c r="Z462" s="115">
        <v>0</v>
      </c>
      <c r="AA462" s="115">
        <v>0</v>
      </c>
      <c r="AB462" s="115">
        <v>0</v>
      </c>
      <c r="AC462" s="115">
        <v>0</v>
      </c>
      <c r="AD462" s="115">
        <v>0</v>
      </c>
    </row>
    <row r="463" spans="1:30" s="116" customFormat="1" ht="30" customHeight="1" x14ac:dyDescent="0.3">
      <c r="A463" s="144" t="s">
        <v>840</v>
      </c>
      <c r="B463" s="159" t="s">
        <v>841</v>
      </c>
      <c r="C463" s="77" t="s">
        <v>438</v>
      </c>
      <c r="D463" s="71" t="s">
        <v>61</v>
      </c>
      <c r="E463" s="128" t="s">
        <v>65</v>
      </c>
      <c r="F463" s="126">
        <v>45</v>
      </c>
      <c r="G463" s="128" t="s">
        <v>196</v>
      </c>
      <c r="H463" s="152">
        <v>21601</v>
      </c>
      <c r="I463" s="85" t="s">
        <v>653</v>
      </c>
      <c r="J463" s="68" t="s">
        <v>430</v>
      </c>
      <c r="K463" s="85" t="s">
        <v>431</v>
      </c>
      <c r="L463" s="92" t="s">
        <v>441</v>
      </c>
      <c r="M463" s="76" t="s">
        <v>441</v>
      </c>
      <c r="N463" s="129" t="s">
        <v>421</v>
      </c>
      <c r="O463" s="79">
        <v>2</v>
      </c>
      <c r="P463" s="130">
        <v>73</v>
      </c>
      <c r="Q463" s="115" t="s">
        <v>442</v>
      </c>
      <c r="R463" s="115">
        <v>146</v>
      </c>
      <c r="S463" s="115">
        <v>0</v>
      </c>
      <c r="T463" s="115">
        <v>0</v>
      </c>
      <c r="U463" s="115">
        <v>0</v>
      </c>
      <c r="V463" s="115">
        <v>0</v>
      </c>
      <c r="W463" s="115">
        <v>146</v>
      </c>
      <c r="X463" s="115">
        <v>0</v>
      </c>
      <c r="Y463" s="115">
        <v>0</v>
      </c>
      <c r="Z463" s="115">
        <v>0</v>
      </c>
      <c r="AA463" s="115">
        <v>0</v>
      </c>
      <c r="AB463" s="115">
        <v>0</v>
      </c>
      <c r="AC463" s="115">
        <v>0</v>
      </c>
      <c r="AD463" s="115">
        <v>0</v>
      </c>
    </row>
    <row r="464" spans="1:30" s="116" customFormat="1" ht="30" customHeight="1" x14ac:dyDescent="0.3">
      <c r="A464" s="144" t="s">
        <v>840</v>
      </c>
      <c r="B464" s="159" t="s">
        <v>841</v>
      </c>
      <c r="C464" s="77" t="s">
        <v>438</v>
      </c>
      <c r="D464" s="71" t="s">
        <v>61</v>
      </c>
      <c r="E464" s="128" t="s">
        <v>65</v>
      </c>
      <c r="F464" s="126">
        <v>45</v>
      </c>
      <c r="G464" s="128" t="s">
        <v>196</v>
      </c>
      <c r="H464" s="152">
        <v>21601</v>
      </c>
      <c r="I464" s="85" t="s">
        <v>653</v>
      </c>
      <c r="J464" s="68" t="s">
        <v>654</v>
      </c>
      <c r="K464" s="85" t="s">
        <v>655</v>
      </c>
      <c r="L464" s="92" t="s">
        <v>441</v>
      </c>
      <c r="M464" s="76" t="s">
        <v>441</v>
      </c>
      <c r="N464" s="129" t="s">
        <v>656</v>
      </c>
      <c r="O464" s="79">
        <v>4</v>
      </c>
      <c r="P464" s="130">
        <v>40</v>
      </c>
      <c r="Q464" s="115" t="s">
        <v>442</v>
      </c>
      <c r="R464" s="115">
        <v>160</v>
      </c>
      <c r="S464" s="115">
        <v>0</v>
      </c>
      <c r="T464" s="115">
        <v>0</v>
      </c>
      <c r="U464" s="115">
        <v>0</v>
      </c>
      <c r="V464" s="115">
        <v>0</v>
      </c>
      <c r="W464" s="115">
        <v>160</v>
      </c>
      <c r="X464" s="115">
        <v>0</v>
      </c>
      <c r="Y464" s="115">
        <v>0</v>
      </c>
      <c r="Z464" s="115">
        <v>0</v>
      </c>
      <c r="AA464" s="115">
        <v>0</v>
      </c>
      <c r="AB464" s="115">
        <v>0</v>
      </c>
      <c r="AC464" s="115">
        <v>0</v>
      </c>
      <c r="AD464" s="115">
        <v>0</v>
      </c>
    </row>
    <row r="465" spans="1:30" s="116" customFormat="1" ht="30" customHeight="1" x14ac:dyDescent="0.3">
      <c r="A465" s="144" t="s">
        <v>840</v>
      </c>
      <c r="B465" s="159" t="s">
        <v>841</v>
      </c>
      <c r="C465" s="77" t="s">
        <v>438</v>
      </c>
      <c r="D465" s="71" t="s">
        <v>61</v>
      </c>
      <c r="E465" s="128" t="s">
        <v>65</v>
      </c>
      <c r="F465" s="126">
        <v>88</v>
      </c>
      <c r="G465" s="128" t="s">
        <v>196</v>
      </c>
      <c r="H465" s="152">
        <v>26102</v>
      </c>
      <c r="I465" s="85" t="s">
        <v>657</v>
      </c>
      <c r="J465" s="68" t="s">
        <v>184</v>
      </c>
      <c r="K465" s="85" t="s">
        <v>185</v>
      </c>
      <c r="L465" s="115" t="s">
        <v>299</v>
      </c>
      <c r="M465" s="76" t="s">
        <v>302</v>
      </c>
      <c r="N465" s="131" t="s">
        <v>658</v>
      </c>
      <c r="O465" s="79">
        <v>6</v>
      </c>
      <c r="P465" s="130">
        <v>24774</v>
      </c>
      <c r="Q465" s="115" t="s">
        <v>442</v>
      </c>
      <c r="R465" s="115">
        <v>24774</v>
      </c>
      <c r="S465" s="115">
        <v>0</v>
      </c>
      <c r="T465" s="115">
        <v>4129</v>
      </c>
      <c r="U465" s="115">
        <v>0</v>
      </c>
      <c r="V465" s="115">
        <v>4129</v>
      </c>
      <c r="W465" s="115">
        <v>0</v>
      </c>
      <c r="X465" s="115">
        <v>4129</v>
      </c>
      <c r="Y465" s="115">
        <v>0</v>
      </c>
      <c r="Z465" s="115">
        <v>4129</v>
      </c>
      <c r="AA465" s="115">
        <v>0</v>
      </c>
      <c r="AB465" s="115">
        <v>4129</v>
      </c>
      <c r="AC465" s="115">
        <v>0</v>
      </c>
      <c r="AD465" s="115">
        <v>4129</v>
      </c>
    </row>
    <row r="466" spans="1:30" s="116" customFormat="1" ht="30" customHeight="1" x14ac:dyDescent="0.3">
      <c r="A466" s="144" t="s">
        <v>840</v>
      </c>
      <c r="B466" s="159" t="s">
        <v>841</v>
      </c>
      <c r="C466" s="77" t="s">
        <v>438</v>
      </c>
      <c r="D466" s="71" t="s">
        <v>61</v>
      </c>
      <c r="E466" s="128" t="s">
        <v>65</v>
      </c>
      <c r="F466" s="126">
        <v>45</v>
      </c>
      <c r="G466" s="128" t="s">
        <v>200</v>
      </c>
      <c r="H466" s="152">
        <v>21101</v>
      </c>
      <c r="I466" s="85" t="s">
        <v>319</v>
      </c>
      <c r="J466" s="68" t="s">
        <v>439</v>
      </c>
      <c r="K466" s="85" t="s">
        <v>440</v>
      </c>
      <c r="L466" s="92" t="s">
        <v>441</v>
      </c>
      <c r="M466" s="76" t="s">
        <v>441</v>
      </c>
      <c r="N466" s="127" t="s">
        <v>421</v>
      </c>
      <c r="O466" s="68">
        <v>1</v>
      </c>
      <c r="P466" s="93">
        <v>349</v>
      </c>
      <c r="Q466" s="115" t="s">
        <v>442</v>
      </c>
      <c r="R466" s="115">
        <v>349</v>
      </c>
      <c r="S466" s="115">
        <v>0</v>
      </c>
      <c r="T466" s="115">
        <v>0</v>
      </c>
      <c r="U466" s="115">
        <v>0</v>
      </c>
      <c r="V466" s="115">
        <v>0</v>
      </c>
      <c r="W466" s="115">
        <v>0</v>
      </c>
      <c r="X466" s="115">
        <v>0</v>
      </c>
      <c r="Y466" s="115">
        <v>0</v>
      </c>
      <c r="Z466" s="115">
        <v>0</v>
      </c>
      <c r="AA466" s="115">
        <v>0</v>
      </c>
      <c r="AB466" s="115">
        <v>0</v>
      </c>
      <c r="AC466" s="115">
        <v>349</v>
      </c>
      <c r="AD466" s="115">
        <v>0</v>
      </c>
    </row>
    <row r="467" spans="1:30" s="116" customFormat="1" ht="30" customHeight="1" x14ac:dyDescent="0.3">
      <c r="A467" s="144" t="s">
        <v>840</v>
      </c>
      <c r="B467" s="159" t="s">
        <v>841</v>
      </c>
      <c r="C467" s="77" t="s">
        <v>438</v>
      </c>
      <c r="D467" s="71" t="s">
        <v>61</v>
      </c>
      <c r="E467" s="128" t="s">
        <v>65</v>
      </c>
      <c r="F467" s="126">
        <v>45</v>
      </c>
      <c r="G467" s="128" t="s">
        <v>200</v>
      </c>
      <c r="H467" s="152">
        <v>21101</v>
      </c>
      <c r="I467" s="85" t="s">
        <v>319</v>
      </c>
      <c r="J467" s="68" t="s">
        <v>659</v>
      </c>
      <c r="K467" s="85" t="s">
        <v>660</v>
      </c>
      <c r="L467" s="92" t="s">
        <v>441</v>
      </c>
      <c r="M467" s="76" t="s">
        <v>441</v>
      </c>
      <c r="N467" s="127" t="s">
        <v>661</v>
      </c>
      <c r="O467" s="68">
        <v>1</v>
      </c>
      <c r="P467" s="93">
        <v>271.7</v>
      </c>
      <c r="Q467" s="115" t="s">
        <v>442</v>
      </c>
      <c r="R467" s="115">
        <v>271.7</v>
      </c>
      <c r="S467" s="115">
        <v>0</v>
      </c>
      <c r="T467" s="115">
        <v>271.7</v>
      </c>
      <c r="U467" s="115">
        <v>0</v>
      </c>
      <c r="V467" s="115">
        <v>0</v>
      </c>
      <c r="W467" s="115">
        <v>0</v>
      </c>
      <c r="X467" s="115">
        <v>0</v>
      </c>
      <c r="Y467" s="115">
        <v>0</v>
      </c>
      <c r="Z467" s="115">
        <v>0</v>
      </c>
      <c r="AA467" s="115">
        <v>0</v>
      </c>
      <c r="AB467" s="115">
        <v>0</v>
      </c>
      <c r="AC467" s="115">
        <v>0</v>
      </c>
      <c r="AD467" s="115">
        <v>0</v>
      </c>
    </row>
    <row r="468" spans="1:30" s="116" customFormat="1" ht="30" customHeight="1" x14ac:dyDescent="0.3">
      <c r="A468" s="144" t="s">
        <v>840</v>
      </c>
      <c r="B468" s="159" t="s">
        <v>841</v>
      </c>
      <c r="C468" s="77" t="s">
        <v>438</v>
      </c>
      <c r="D468" s="71" t="s">
        <v>61</v>
      </c>
      <c r="E468" s="128" t="s">
        <v>65</v>
      </c>
      <c r="F468" s="126">
        <v>45</v>
      </c>
      <c r="G468" s="128" t="s">
        <v>200</v>
      </c>
      <c r="H468" s="152">
        <v>21101</v>
      </c>
      <c r="I468" s="85" t="s">
        <v>319</v>
      </c>
      <c r="J468" s="68" t="s">
        <v>662</v>
      </c>
      <c r="K468" s="85" t="s">
        <v>663</v>
      </c>
      <c r="L468" s="92" t="s">
        <v>441</v>
      </c>
      <c r="M468" s="76" t="s">
        <v>441</v>
      </c>
      <c r="N468" s="127" t="s">
        <v>661</v>
      </c>
      <c r="O468" s="68">
        <v>2</v>
      </c>
      <c r="P468" s="93">
        <v>271.7</v>
      </c>
      <c r="Q468" s="115" t="s">
        <v>442</v>
      </c>
      <c r="R468" s="115">
        <v>543.4</v>
      </c>
      <c r="S468" s="115">
        <v>0</v>
      </c>
      <c r="T468" s="115">
        <v>271.7</v>
      </c>
      <c r="U468" s="115">
        <v>0</v>
      </c>
      <c r="V468" s="115">
        <v>0</v>
      </c>
      <c r="W468" s="115">
        <v>0</v>
      </c>
      <c r="X468" s="115">
        <v>0</v>
      </c>
      <c r="Y468" s="115">
        <v>0</v>
      </c>
      <c r="Z468" s="115">
        <v>271.7</v>
      </c>
      <c r="AA468" s="115">
        <v>0</v>
      </c>
      <c r="AB468" s="115">
        <v>0</v>
      </c>
      <c r="AC468" s="115">
        <v>0</v>
      </c>
      <c r="AD468" s="115">
        <v>0</v>
      </c>
    </row>
    <row r="469" spans="1:30" s="116" customFormat="1" ht="30" customHeight="1" x14ac:dyDescent="0.3">
      <c r="A469" s="144" t="s">
        <v>840</v>
      </c>
      <c r="B469" s="159" t="s">
        <v>841</v>
      </c>
      <c r="C469" s="77" t="s">
        <v>438</v>
      </c>
      <c r="D469" s="71" t="s">
        <v>61</v>
      </c>
      <c r="E469" s="128" t="s">
        <v>65</v>
      </c>
      <c r="F469" s="126">
        <v>45</v>
      </c>
      <c r="G469" s="128" t="s">
        <v>200</v>
      </c>
      <c r="H469" s="152">
        <v>21101</v>
      </c>
      <c r="I469" s="85" t="s">
        <v>319</v>
      </c>
      <c r="J469" s="68" t="s">
        <v>664</v>
      </c>
      <c r="K469" s="85" t="s">
        <v>665</v>
      </c>
      <c r="L469" s="92" t="s">
        <v>441</v>
      </c>
      <c r="M469" s="76" t="s">
        <v>441</v>
      </c>
      <c r="N469" s="127" t="s">
        <v>421</v>
      </c>
      <c r="O469" s="68">
        <v>12</v>
      </c>
      <c r="P469" s="93">
        <v>5</v>
      </c>
      <c r="Q469" s="115" t="s">
        <v>442</v>
      </c>
      <c r="R469" s="115">
        <v>60</v>
      </c>
      <c r="S469" s="115">
        <v>0</v>
      </c>
      <c r="T469" s="115">
        <v>60</v>
      </c>
      <c r="U469" s="115">
        <v>0</v>
      </c>
      <c r="V469" s="115">
        <v>0</v>
      </c>
      <c r="W469" s="115">
        <v>0</v>
      </c>
      <c r="X469" s="115">
        <v>0</v>
      </c>
      <c r="Y469" s="115">
        <v>0</v>
      </c>
      <c r="Z469" s="115">
        <v>0</v>
      </c>
      <c r="AA469" s="115">
        <v>0</v>
      </c>
      <c r="AB469" s="115">
        <v>0</v>
      </c>
      <c r="AC469" s="115">
        <v>0</v>
      </c>
      <c r="AD469" s="115">
        <v>0</v>
      </c>
    </row>
    <row r="470" spans="1:30" s="116" customFormat="1" ht="30" customHeight="1" x14ac:dyDescent="0.3">
      <c r="A470" s="144" t="s">
        <v>840</v>
      </c>
      <c r="B470" s="159" t="s">
        <v>841</v>
      </c>
      <c r="C470" s="77" t="s">
        <v>438</v>
      </c>
      <c r="D470" s="71" t="s">
        <v>61</v>
      </c>
      <c r="E470" s="128" t="s">
        <v>65</v>
      </c>
      <c r="F470" s="126">
        <v>45</v>
      </c>
      <c r="G470" s="128" t="s">
        <v>200</v>
      </c>
      <c r="H470" s="152">
        <v>21101</v>
      </c>
      <c r="I470" s="85" t="s">
        <v>319</v>
      </c>
      <c r="J470" s="68" t="s">
        <v>447</v>
      </c>
      <c r="K470" s="85" t="s">
        <v>448</v>
      </c>
      <c r="L470" s="92" t="s">
        <v>441</v>
      </c>
      <c r="M470" s="76" t="s">
        <v>441</v>
      </c>
      <c r="N470" s="127" t="s">
        <v>421</v>
      </c>
      <c r="O470" s="68">
        <v>1</v>
      </c>
      <c r="P470" s="93">
        <v>28</v>
      </c>
      <c r="Q470" s="115" t="s">
        <v>442</v>
      </c>
      <c r="R470" s="115">
        <v>28</v>
      </c>
      <c r="S470" s="115">
        <v>0</v>
      </c>
      <c r="T470" s="115">
        <v>28</v>
      </c>
      <c r="U470" s="115">
        <v>0</v>
      </c>
      <c r="V470" s="115">
        <v>0</v>
      </c>
      <c r="W470" s="115">
        <v>0</v>
      </c>
      <c r="X470" s="115">
        <v>0</v>
      </c>
      <c r="Y470" s="115">
        <v>0</v>
      </c>
      <c r="Z470" s="115">
        <v>0</v>
      </c>
      <c r="AA470" s="115">
        <v>0</v>
      </c>
      <c r="AB470" s="115">
        <v>0</v>
      </c>
      <c r="AC470" s="115">
        <v>0</v>
      </c>
      <c r="AD470" s="115">
        <v>0</v>
      </c>
    </row>
    <row r="471" spans="1:30" s="116" customFormat="1" ht="30" customHeight="1" x14ac:dyDescent="0.3">
      <c r="A471" s="144" t="s">
        <v>840</v>
      </c>
      <c r="B471" s="159" t="s">
        <v>841</v>
      </c>
      <c r="C471" s="77" t="s">
        <v>438</v>
      </c>
      <c r="D471" s="71" t="s">
        <v>61</v>
      </c>
      <c r="E471" s="128" t="s">
        <v>65</v>
      </c>
      <c r="F471" s="126">
        <v>45</v>
      </c>
      <c r="G471" s="128" t="s">
        <v>200</v>
      </c>
      <c r="H471" s="152">
        <v>21101</v>
      </c>
      <c r="I471" s="85" t="s">
        <v>319</v>
      </c>
      <c r="J471" s="68" t="s">
        <v>449</v>
      </c>
      <c r="K471" s="85" t="s">
        <v>450</v>
      </c>
      <c r="L471" s="92" t="s">
        <v>441</v>
      </c>
      <c r="M471" s="76" t="s">
        <v>441</v>
      </c>
      <c r="N471" s="127" t="s">
        <v>421</v>
      </c>
      <c r="O471" s="68">
        <v>1</v>
      </c>
      <c r="P471" s="93">
        <v>28</v>
      </c>
      <c r="Q471" s="115" t="s">
        <v>442</v>
      </c>
      <c r="R471" s="115">
        <v>28</v>
      </c>
      <c r="S471" s="115">
        <v>0</v>
      </c>
      <c r="T471" s="115">
        <v>28</v>
      </c>
      <c r="U471" s="115">
        <v>0</v>
      </c>
      <c r="V471" s="115">
        <v>0</v>
      </c>
      <c r="W471" s="115">
        <v>0</v>
      </c>
      <c r="X471" s="115">
        <v>0</v>
      </c>
      <c r="Y471" s="115">
        <v>0</v>
      </c>
      <c r="Z471" s="115">
        <v>0</v>
      </c>
      <c r="AA471" s="115">
        <v>0</v>
      </c>
      <c r="AB471" s="115">
        <v>0</v>
      </c>
      <c r="AC471" s="115">
        <v>0</v>
      </c>
      <c r="AD471" s="115">
        <v>0</v>
      </c>
    </row>
    <row r="472" spans="1:30" s="116" customFormat="1" ht="30" customHeight="1" x14ac:dyDescent="0.3">
      <c r="A472" s="144" t="s">
        <v>840</v>
      </c>
      <c r="B472" s="159" t="s">
        <v>841</v>
      </c>
      <c r="C472" s="77" t="s">
        <v>438</v>
      </c>
      <c r="D472" s="71" t="s">
        <v>61</v>
      </c>
      <c r="E472" s="128" t="s">
        <v>65</v>
      </c>
      <c r="F472" s="126">
        <v>45</v>
      </c>
      <c r="G472" s="128" t="s">
        <v>200</v>
      </c>
      <c r="H472" s="152">
        <v>21101</v>
      </c>
      <c r="I472" s="85" t="s">
        <v>319</v>
      </c>
      <c r="J472" s="68" t="s">
        <v>666</v>
      </c>
      <c r="K472" s="85" t="s">
        <v>667</v>
      </c>
      <c r="L472" s="92" t="s">
        <v>441</v>
      </c>
      <c r="M472" s="76" t="s">
        <v>441</v>
      </c>
      <c r="N472" s="127" t="s">
        <v>421</v>
      </c>
      <c r="O472" s="68">
        <v>1</v>
      </c>
      <c r="P472" s="93">
        <v>28</v>
      </c>
      <c r="Q472" s="115" t="s">
        <v>442</v>
      </c>
      <c r="R472" s="115">
        <v>28</v>
      </c>
      <c r="S472" s="115">
        <v>0</v>
      </c>
      <c r="T472" s="115">
        <v>28</v>
      </c>
      <c r="U472" s="115">
        <v>0</v>
      </c>
      <c r="V472" s="115">
        <v>0</v>
      </c>
      <c r="W472" s="115">
        <v>0</v>
      </c>
      <c r="X472" s="115">
        <v>0</v>
      </c>
      <c r="Y472" s="115">
        <v>0</v>
      </c>
      <c r="Z472" s="115">
        <v>0</v>
      </c>
      <c r="AA472" s="115">
        <v>0</v>
      </c>
      <c r="AB472" s="115">
        <v>0</v>
      </c>
      <c r="AC472" s="115">
        <v>0</v>
      </c>
      <c r="AD472" s="115">
        <v>0</v>
      </c>
    </row>
    <row r="473" spans="1:30" s="116" customFormat="1" ht="30" customHeight="1" x14ac:dyDescent="0.3">
      <c r="A473" s="144" t="s">
        <v>840</v>
      </c>
      <c r="B473" s="159" t="s">
        <v>841</v>
      </c>
      <c r="C473" s="77" t="s">
        <v>438</v>
      </c>
      <c r="D473" s="71" t="s">
        <v>61</v>
      </c>
      <c r="E473" s="128" t="s">
        <v>65</v>
      </c>
      <c r="F473" s="126">
        <v>45</v>
      </c>
      <c r="G473" s="128" t="s">
        <v>200</v>
      </c>
      <c r="H473" s="152">
        <v>21101</v>
      </c>
      <c r="I473" s="85" t="s">
        <v>319</v>
      </c>
      <c r="J473" s="68" t="s">
        <v>223</v>
      </c>
      <c r="K473" s="85" t="s">
        <v>224</v>
      </c>
      <c r="L473" s="92" t="s">
        <v>441</v>
      </c>
      <c r="M473" s="76" t="s">
        <v>441</v>
      </c>
      <c r="N473" s="127" t="s">
        <v>421</v>
      </c>
      <c r="O473" s="68">
        <v>1</v>
      </c>
      <c r="P473" s="93">
        <v>19</v>
      </c>
      <c r="Q473" s="115" t="s">
        <v>442</v>
      </c>
      <c r="R473" s="115">
        <v>19</v>
      </c>
      <c r="S473" s="115">
        <v>0</v>
      </c>
      <c r="T473" s="115">
        <v>19</v>
      </c>
      <c r="U473" s="115">
        <v>0</v>
      </c>
      <c r="V473" s="115">
        <v>0</v>
      </c>
      <c r="W473" s="115">
        <v>0</v>
      </c>
      <c r="X473" s="115">
        <v>0</v>
      </c>
      <c r="Y473" s="115">
        <v>0</v>
      </c>
      <c r="Z473" s="115">
        <v>0</v>
      </c>
      <c r="AA473" s="115">
        <v>0</v>
      </c>
      <c r="AB473" s="115">
        <v>0</v>
      </c>
      <c r="AC473" s="115">
        <v>0</v>
      </c>
      <c r="AD473" s="115">
        <v>0</v>
      </c>
    </row>
    <row r="474" spans="1:30" s="116" customFormat="1" ht="30" customHeight="1" x14ac:dyDescent="0.3">
      <c r="A474" s="144" t="s">
        <v>840</v>
      </c>
      <c r="B474" s="159" t="s">
        <v>841</v>
      </c>
      <c r="C474" s="77" t="s">
        <v>438</v>
      </c>
      <c r="D474" s="71" t="s">
        <v>61</v>
      </c>
      <c r="E474" s="128" t="s">
        <v>65</v>
      </c>
      <c r="F474" s="126">
        <v>45</v>
      </c>
      <c r="G474" s="128" t="s">
        <v>200</v>
      </c>
      <c r="H474" s="152">
        <v>21101</v>
      </c>
      <c r="I474" s="85" t="s">
        <v>319</v>
      </c>
      <c r="J474" s="68" t="s">
        <v>227</v>
      </c>
      <c r="K474" s="85" t="s">
        <v>228</v>
      </c>
      <c r="L474" s="92" t="s">
        <v>441</v>
      </c>
      <c r="M474" s="76" t="s">
        <v>441</v>
      </c>
      <c r="N474" s="127" t="s">
        <v>421</v>
      </c>
      <c r="O474" s="68">
        <v>1</v>
      </c>
      <c r="P474" s="93">
        <v>19</v>
      </c>
      <c r="Q474" s="115" t="s">
        <v>442</v>
      </c>
      <c r="R474" s="115">
        <v>19</v>
      </c>
      <c r="S474" s="115">
        <v>0</v>
      </c>
      <c r="T474" s="115">
        <v>0</v>
      </c>
      <c r="U474" s="115">
        <v>0</v>
      </c>
      <c r="V474" s="115">
        <v>0</v>
      </c>
      <c r="W474" s="115">
        <v>19</v>
      </c>
      <c r="X474" s="115">
        <v>0</v>
      </c>
      <c r="Y474" s="115">
        <v>0</v>
      </c>
      <c r="Z474" s="115">
        <v>0</v>
      </c>
      <c r="AA474" s="115">
        <v>0</v>
      </c>
      <c r="AB474" s="115">
        <v>0</v>
      </c>
      <c r="AC474" s="115">
        <v>0</v>
      </c>
      <c r="AD474" s="115">
        <v>0</v>
      </c>
    </row>
    <row r="475" spans="1:30" s="116" customFormat="1" ht="30" customHeight="1" x14ac:dyDescent="0.3">
      <c r="A475" s="144" t="s">
        <v>840</v>
      </c>
      <c r="B475" s="159" t="s">
        <v>841</v>
      </c>
      <c r="C475" s="77" t="s">
        <v>438</v>
      </c>
      <c r="D475" s="71" t="s">
        <v>61</v>
      </c>
      <c r="E475" s="128" t="s">
        <v>65</v>
      </c>
      <c r="F475" s="126">
        <v>45</v>
      </c>
      <c r="G475" s="128" t="s">
        <v>200</v>
      </c>
      <c r="H475" s="152">
        <v>21101</v>
      </c>
      <c r="I475" s="85" t="s">
        <v>319</v>
      </c>
      <c r="J475" s="68" t="s">
        <v>647</v>
      </c>
      <c r="K475" s="85" t="s">
        <v>648</v>
      </c>
      <c r="L475" s="92" t="s">
        <v>441</v>
      </c>
      <c r="M475" s="76" t="s">
        <v>441</v>
      </c>
      <c r="N475" s="127" t="s">
        <v>421</v>
      </c>
      <c r="O475" s="68">
        <v>1</v>
      </c>
      <c r="P475" s="93">
        <v>19</v>
      </c>
      <c r="Q475" s="115" t="s">
        <v>442</v>
      </c>
      <c r="R475" s="115">
        <v>19</v>
      </c>
      <c r="S475" s="115">
        <v>0</v>
      </c>
      <c r="T475" s="115">
        <v>0</v>
      </c>
      <c r="U475" s="115">
        <v>0</v>
      </c>
      <c r="V475" s="115">
        <v>0</v>
      </c>
      <c r="W475" s="115">
        <v>19</v>
      </c>
      <c r="X475" s="115">
        <v>0</v>
      </c>
      <c r="Y475" s="115">
        <v>0</v>
      </c>
      <c r="Z475" s="115">
        <v>0</v>
      </c>
      <c r="AA475" s="115">
        <v>0</v>
      </c>
      <c r="AB475" s="115">
        <v>0</v>
      </c>
      <c r="AC475" s="115">
        <v>0</v>
      </c>
      <c r="AD475" s="115">
        <v>0</v>
      </c>
    </row>
    <row r="476" spans="1:30" s="116" customFormat="1" ht="30" customHeight="1" x14ac:dyDescent="0.3">
      <c r="A476" s="144" t="s">
        <v>840</v>
      </c>
      <c r="B476" s="159" t="s">
        <v>841</v>
      </c>
      <c r="C476" s="77" t="s">
        <v>438</v>
      </c>
      <c r="D476" s="71" t="s">
        <v>61</v>
      </c>
      <c r="E476" s="128" t="s">
        <v>65</v>
      </c>
      <c r="F476" s="126">
        <v>45</v>
      </c>
      <c r="G476" s="128" t="s">
        <v>200</v>
      </c>
      <c r="H476" s="152">
        <v>21101</v>
      </c>
      <c r="I476" s="85" t="s">
        <v>319</v>
      </c>
      <c r="J476" s="68" t="s">
        <v>668</v>
      </c>
      <c r="K476" s="85" t="s">
        <v>669</v>
      </c>
      <c r="L476" s="92" t="s">
        <v>441</v>
      </c>
      <c r="M476" s="76" t="s">
        <v>441</v>
      </c>
      <c r="N476" s="127" t="s">
        <v>421</v>
      </c>
      <c r="O476" s="68">
        <v>1</v>
      </c>
      <c r="P476" s="93">
        <v>47</v>
      </c>
      <c r="Q476" s="115" t="s">
        <v>442</v>
      </c>
      <c r="R476" s="115">
        <v>47</v>
      </c>
      <c r="S476" s="115">
        <v>0</v>
      </c>
      <c r="T476" s="115">
        <v>0</v>
      </c>
      <c r="U476" s="115">
        <v>0</v>
      </c>
      <c r="V476" s="115">
        <v>0</v>
      </c>
      <c r="W476" s="115">
        <v>47</v>
      </c>
      <c r="X476" s="115">
        <v>0</v>
      </c>
      <c r="Y476" s="115">
        <v>0</v>
      </c>
      <c r="Z476" s="115">
        <v>0</v>
      </c>
      <c r="AA476" s="115">
        <v>0</v>
      </c>
      <c r="AB476" s="115">
        <v>0</v>
      </c>
      <c r="AC476" s="115">
        <v>0</v>
      </c>
      <c r="AD476" s="115">
        <v>0</v>
      </c>
    </row>
    <row r="477" spans="1:30" s="116" customFormat="1" ht="30" customHeight="1" x14ac:dyDescent="0.3">
      <c r="A477" s="144" t="s">
        <v>840</v>
      </c>
      <c r="B477" s="159" t="s">
        <v>841</v>
      </c>
      <c r="C477" s="77" t="s">
        <v>438</v>
      </c>
      <c r="D477" s="71" t="s">
        <v>61</v>
      </c>
      <c r="E477" s="128" t="s">
        <v>65</v>
      </c>
      <c r="F477" s="126">
        <v>45</v>
      </c>
      <c r="G477" s="128" t="s">
        <v>200</v>
      </c>
      <c r="H477" s="152">
        <v>21101</v>
      </c>
      <c r="I477" s="85" t="s">
        <v>319</v>
      </c>
      <c r="J477" s="68" t="s">
        <v>266</v>
      </c>
      <c r="K477" s="85" t="s">
        <v>267</v>
      </c>
      <c r="L477" s="92" t="s">
        <v>441</v>
      </c>
      <c r="M477" s="76" t="s">
        <v>441</v>
      </c>
      <c r="N477" s="127" t="s">
        <v>421</v>
      </c>
      <c r="O477" s="68">
        <v>10</v>
      </c>
      <c r="P477" s="93">
        <v>26.95</v>
      </c>
      <c r="Q477" s="115" t="s">
        <v>442</v>
      </c>
      <c r="R477" s="115">
        <v>269.5</v>
      </c>
      <c r="S477" s="115">
        <v>0</v>
      </c>
      <c r="T477" s="115">
        <v>269.5</v>
      </c>
      <c r="U477" s="115">
        <v>0</v>
      </c>
      <c r="V477" s="115">
        <v>0</v>
      </c>
      <c r="W477" s="115">
        <v>0</v>
      </c>
      <c r="X477" s="115">
        <v>0</v>
      </c>
      <c r="Y477" s="115">
        <v>0</v>
      </c>
      <c r="Z477" s="115">
        <v>0</v>
      </c>
      <c r="AA477" s="115">
        <v>0</v>
      </c>
      <c r="AB477" s="115">
        <v>0</v>
      </c>
      <c r="AC477" s="115">
        <v>0</v>
      </c>
      <c r="AD477" s="115">
        <v>0</v>
      </c>
    </row>
    <row r="478" spans="1:30" s="116" customFormat="1" ht="30" customHeight="1" x14ac:dyDescent="0.3">
      <c r="A478" s="144" t="s">
        <v>840</v>
      </c>
      <c r="B478" s="159" t="s">
        <v>841</v>
      </c>
      <c r="C478" s="77" t="s">
        <v>438</v>
      </c>
      <c r="D478" s="71" t="s">
        <v>61</v>
      </c>
      <c r="E478" s="128" t="s">
        <v>65</v>
      </c>
      <c r="F478" s="126">
        <v>45</v>
      </c>
      <c r="G478" s="128" t="s">
        <v>200</v>
      </c>
      <c r="H478" s="152">
        <v>21101</v>
      </c>
      <c r="I478" s="85" t="s">
        <v>319</v>
      </c>
      <c r="J478" s="68" t="s">
        <v>476</v>
      </c>
      <c r="K478" s="85" t="s">
        <v>477</v>
      </c>
      <c r="L478" s="92" t="s">
        <v>441</v>
      </c>
      <c r="M478" s="76" t="s">
        <v>441</v>
      </c>
      <c r="N478" s="127" t="s">
        <v>652</v>
      </c>
      <c r="O478" s="132">
        <v>4</v>
      </c>
      <c r="P478" s="93">
        <v>45</v>
      </c>
      <c r="Q478" s="115" t="s">
        <v>442</v>
      </c>
      <c r="R478" s="115">
        <v>180</v>
      </c>
      <c r="S478" s="115">
        <v>0</v>
      </c>
      <c r="T478" s="115">
        <v>180</v>
      </c>
      <c r="U478" s="115">
        <v>0</v>
      </c>
      <c r="V478" s="115">
        <v>0</v>
      </c>
      <c r="W478" s="115">
        <v>0</v>
      </c>
      <c r="X478" s="115">
        <v>0</v>
      </c>
      <c r="Y478" s="115">
        <v>0</v>
      </c>
      <c r="Z478" s="115">
        <v>0</v>
      </c>
      <c r="AA478" s="115">
        <v>0</v>
      </c>
      <c r="AB478" s="115">
        <v>0</v>
      </c>
      <c r="AC478" s="115">
        <v>0</v>
      </c>
      <c r="AD478" s="115">
        <v>0</v>
      </c>
    </row>
    <row r="479" spans="1:30" s="116" customFormat="1" ht="30" customHeight="1" x14ac:dyDescent="0.3">
      <c r="A479" s="144" t="s">
        <v>840</v>
      </c>
      <c r="B479" s="159" t="s">
        <v>841</v>
      </c>
      <c r="C479" s="77" t="s">
        <v>438</v>
      </c>
      <c r="D479" s="71" t="s">
        <v>61</v>
      </c>
      <c r="E479" s="128" t="s">
        <v>65</v>
      </c>
      <c r="F479" s="126">
        <v>45</v>
      </c>
      <c r="G479" s="128" t="s">
        <v>200</v>
      </c>
      <c r="H479" s="152">
        <v>21101</v>
      </c>
      <c r="I479" s="85" t="s">
        <v>319</v>
      </c>
      <c r="J479" s="68" t="s">
        <v>670</v>
      </c>
      <c r="K479" s="85" t="s">
        <v>671</v>
      </c>
      <c r="L479" s="92" t="s">
        <v>441</v>
      </c>
      <c r="M479" s="76" t="s">
        <v>441</v>
      </c>
      <c r="N479" s="127" t="s">
        <v>421</v>
      </c>
      <c r="O479" s="68">
        <v>1</v>
      </c>
      <c r="P479" s="93">
        <v>38.5</v>
      </c>
      <c r="Q479" s="115" t="s">
        <v>442</v>
      </c>
      <c r="R479" s="115">
        <v>38.5</v>
      </c>
      <c r="S479" s="115">
        <v>0</v>
      </c>
      <c r="T479" s="115">
        <v>0</v>
      </c>
      <c r="U479" s="115">
        <v>0</v>
      </c>
      <c r="V479" s="115">
        <v>0</v>
      </c>
      <c r="W479" s="115">
        <v>0</v>
      </c>
      <c r="X479" s="115">
        <v>0</v>
      </c>
      <c r="Y479" s="115">
        <v>0</v>
      </c>
      <c r="Z479" s="115">
        <v>38.5</v>
      </c>
      <c r="AA479" s="115">
        <v>0</v>
      </c>
      <c r="AB479" s="115">
        <v>0</v>
      </c>
      <c r="AC479" s="115">
        <v>0</v>
      </c>
      <c r="AD479" s="115">
        <v>0</v>
      </c>
    </row>
    <row r="480" spans="1:30" s="116" customFormat="1" ht="30" customHeight="1" x14ac:dyDescent="0.3">
      <c r="A480" s="144" t="s">
        <v>840</v>
      </c>
      <c r="B480" s="159" t="s">
        <v>841</v>
      </c>
      <c r="C480" s="77" t="s">
        <v>438</v>
      </c>
      <c r="D480" s="71" t="s">
        <v>61</v>
      </c>
      <c r="E480" s="128" t="s">
        <v>65</v>
      </c>
      <c r="F480" s="126">
        <v>45</v>
      </c>
      <c r="G480" s="128" t="s">
        <v>200</v>
      </c>
      <c r="H480" s="152">
        <v>21101</v>
      </c>
      <c r="I480" s="85" t="s">
        <v>319</v>
      </c>
      <c r="J480" s="68" t="s">
        <v>672</v>
      </c>
      <c r="K480" s="85" t="s">
        <v>673</v>
      </c>
      <c r="L480" s="92" t="s">
        <v>441</v>
      </c>
      <c r="M480" s="76" t="s">
        <v>441</v>
      </c>
      <c r="N480" s="127" t="s">
        <v>421</v>
      </c>
      <c r="O480" s="68">
        <v>1</v>
      </c>
      <c r="P480" s="93">
        <v>63</v>
      </c>
      <c r="Q480" s="115" t="s">
        <v>442</v>
      </c>
      <c r="R480" s="115">
        <v>63</v>
      </c>
      <c r="S480" s="115">
        <v>0</v>
      </c>
      <c r="T480" s="115">
        <v>63</v>
      </c>
      <c r="U480" s="115">
        <v>0</v>
      </c>
      <c r="V480" s="115">
        <v>0</v>
      </c>
      <c r="W480" s="115">
        <v>0</v>
      </c>
      <c r="X480" s="115">
        <v>0</v>
      </c>
      <c r="Y480" s="115">
        <v>0</v>
      </c>
      <c r="Z480" s="115">
        <v>0</v>
      </c>
      <c r="AA480" s="115">
        <v>0</v>
      </c>
      <c r="AB480" s="115">
        <v>0</v>
      </c>
      <c r="AC480" s="115">
        <v>0</v>
      </c>
      <c r="AD480" s="115">
        <v>0</v>
      </c>
    </row>
    <row r="481" spans="1:30" s="116" customFormat="1" ht="30" customHeight="1" x14ac:dyDescent="0.3">
      <c r="A481" s="144" t="s">
        <v>840</v>
      </c>
      <c r="B481" s="159" t="s">
        <v>841</v>
      </c>
      <c r="C481" s="77" t="s">
        <v>438</v>
      </c>
      <c r="D481" s="71" t="s">
        <v>61</v>
      </c>
      <c r="E481" s="77" t="s">
        <v>65</v>
      </c>
      <c r="F481" s="126">
        <v>45</v>
      </c>
      <c r="G481" s="77" t="s">
        <v>200</v>
      </c>
      <c r="H481" s="152">
        <v>21601</v>
      </c>
      <c r="I481" s="85" t="s">
        <v>653</v>
      </c>
      <c r="J481" s="68" t="s">
        <v>430</v>
      </c>
      <c r="K481" s="85" t="s">
        <v>431</v>
      </c>
      <c r="L481" s="92" t="s">
        <v>441</v>
      </c>
      <c r="M481" s="76" t="s">
        <v>441</v>
      </c>
      <c r="N481" s="127" t="s">
        <v>421</v>
      </c>
      <c r="O481" s="92">
        <v>2</v>
      </c>
      <c r="P481" s="92">
        <v>73</v>
      </c>
      <c r="Q481" s="115" t="s">
        <v>442</v>
      </c>
      <c r="R481" s="115">
        <v>146</v>
      </c>
      <c r="S481" s="115">
        <v>0</v>
      </c>
      <c r="T481" s="115">
        <v>0</v>
      </c>
      <c r="U481" s="115">
        <v>0</v>
      </c>
      <c r="V481" s="115">
        <v>0</v>
      </c>
      <c r="W481" s="115">
        <v>146</v>
      </c>
      <c r="X481" s="115">
        <v>0</v>
      </c>
      <c r="Y481" s="115">
        <v>0</v>
      </c>
      <c r="Z481" s="115">
        <v>0</v>
      </c>
      <c r="AA481" s="115">
        <v>0</v>
      </c>
      <c r="AB481" s="115">
        <v>0</v>
      </c>
      <c r="AC481" s="115">
        <v>0</v>
      </c>
      <c r="AD481" s="115">
        <v>0</v>
      </c>
    </row>
    <row r="482" spans="1:30" s="116" customFormat="1" ht="30" customHeight="1" x14ac:dyDescent="0.3">
      <c r="A482" s="144" t="s">
        <v>840</v>
      </c>
      <c r="B482" s="159" t="s">
        <v>841</v>
      </c>
      <c r="C482" s="77" t="s">
        <v>438</v>
      </c>
      <c r="D482" s="71" t="s">
        <v>61</v>
      </c>
      <c r="E482" s="77" t="s">
        <v>65</v>
      </c>
      <c r="F482" s="126">
        <v>45</v>
      </c>
      <c r="G482" s="77" t="s">
        <v>200</v>
      </c>
      <c r="H482" s="152">
        <v>21601</v>
      </c>
      <c r="I482" s="85" t="s">
        <v>653</v>
      </c>
      <c r="J482" s="68" t="s">
        <v>654</v>
      </c>
      <c r="K482" s="85" t="s">
        <v>655</v>
      </c>
      <c r="L482" s="92" t="s">
        <v>441</v>
      </c>
      <c r="M482" s="76" t="s">
        <v>441</v>
      </c>
      <c r="N482" s="127" t="s">
        <v>656</v>
      </c>
      <c r="O482" s="92">
        <v>6</v>
      </c>
      <c r="P482" s="92">
        <v>40</v>
      </c>
      <c r="Q482" s="115" t="s">
        <v>442</v>
      </c>
      <c r="R482" s="115">
        <v>240</v>
      </c>
      <c r="S482" s="115">
        <v>0</v>
      </c>
      <c r="T482" s="115">
        <v>0</v>
      </c>
      <c r="U482" s="115">
        <v>0</v>
      </c>
      <c r="V482" s="115">
        <v>0</v>
      </c>
      <c r="W482" s="115">
        <v>240</v>
      </c>
      <c r="X482" s="115">
        <v>0</v>
      </c>
      <c r="Y482" s="115">
        <v>0</v>
      </c>
      <c r="Z482" s="115">
        <v>0</v>
      </c>
      <c r="AA482" s="115">
        <v>0</v>
      </c>
      <c r="AB482" s="115">
        <v>0</v>
      </c>
      <c r="AC482" s="115">
        <v>0</v>
      </c>
      <c r="AD482" s="115">
        <v>0</v>
      </c>
    </row>
    <row r="483" spans="1:30" s="116" customFormat="1" ht="30" customHeight="1" x14ac:dyDescent="0.3">
      <c r="A483" s="144" t="s">
        <v>840</v>
      </c>
      <c r="B483" s="159" t="s">
        <v>841</v>
      </c>
      <c r="C483" s="77" t="s">
        <v>438</v>
      </c>
      <c r="D483" s="71" t="s">
        <v>61</v>
      </c>
      <c r="E483" s="77" t="s">
        <v>65</v>
      </c>
      <c r="F483" s="126">
        <v>88</v>
      </c>
      <c r="G483" s="77" t="s">
        <v>200</v>
      </c>
      <c r="H483" s="152">
        <v>26102</v>
      </c>
      <c r="I483" s="85" t="s">
        <v>657</v>
      </c>
      <c r="J483" s="68" t="s">
        <v>184</v>
      </c>
      <c r="K483" s="85" t="s">
        <v>185</v>
      </c>
      <c r="L483" s="115" t="s">
        <v>299</v>
      </c>
      <c r="M483" s="76" t="s">
        <v>302</v>
      </c>
      <c r="N483" s="127" t="s">
        <v>658</v>
      </c>
      <c r="O483" s="92">
        <v>6</v>
      </c>
      <c r="P483" s="92">
        <v>24774</v>
      </c>
      <c r="Q483" s="92" t="s">
        <v>442</v>
      </c>
      <c r="R483" s="115">
        <v>24774</v>
      </c>
      <c r="S483" s="115">
        <v>4129</v>
      </c>
      <c r="T483" s="115">
        <v>0</v>
      </c>
      <c r="U483" s="115">
        <v>4129</v>
      </c>
      <c r="V483" s="115">
        <v>0</v>
      </c>
      <c r="W483" s="115">
        <v>4129</v>
      </c>
      <c r="X483" s="115">
        <v>0</v>
      </c>
      <c r="Y483" s="115">
        <v>4129</v>
      </c>
      <c r="Z483" s="115">
        <v>0</v>
      </c>
      <c r="AA483" s="115">
        <v>4129</v>
      </c>
      <c r="AB483" s="115">
        <v>0</v>
      </c>
      <c r="AC483" s="115">
        <v>4129</v>
      </c>
      <c r="AD483" s="115">
        <v>0</v>
      </c>
    </row>
    <row r="484" spans="1:30" s="116" customFormat="1" ht="30" customHeight="1" x14ac:dyDescent="0.3">
      <c r="A484" s="144" t="s">
        <v>840</v>
      </c>
      <c r="B484" s="159" t="s">
        <v>841</v>
      </c>
      <c r="C484" s="77" t="s">
        <v>438</v>
      </c>
      <c r="D484" s="71" t="s">
        <v>61</v>
      </c>
      <c r="E484" s="77" t="s">
        <v>65</v>
      </c>
      <c r="F484" s="126">
        <v>88</v>
      </c>
      <c r="G484" s="77" t="s">
        <v>163</v>
      </c>
      <c r="H484" s="152">
        <v>21101</v>
      </c>
      <c r="I484" s="85" t="s">
        <v>319</v>
      </c>
      <c r="J484" s="68" t="s">
        <v>439</v>
      </c>
      <c r="K484" s="85" t="s">
        <v>440</v>
      </c>
      <c r="L484" s="92" t="s">
        <v>441</v>
      </c>
      <c r="M484" s="76" t="s">
        <v>441</v>
      </c>
      <c r="N484" s="127" t="s">
        <v>421</v>
      </c>
      <c r="O484" s="92">
        <v>6</v>
      </c>
      <c r="P484" s="92">
        <v>349</v>
      </c>
      <c r="Q484" s="115" t="s">
        <v>442</v>
      </c>
      <c r="R484" s="115">
        <v>2094</v>
      </c>
      <c r="S484" s="115">
        <v>0</v>
      </c>
      <c r="T484" s="115">
        <v>0</v>
      </c>
      <c r="U484" s="115">
        <v>0</v>
      </c>
      <c r="V484" s="115">
        <v>0</v>
      </c>
      <c r="W484" s="115">
        <v>0</v>
      </c>
      <c r="X484" s="115">
        <v>0</v>
      </c>
      <c r="Y484" s="115">
        <v>0</v>
      </c>
      <c r="Z484" s="115">
        <v>0</v>
      </c>
      <c r="AA484" s="115">
        <v>0</v>
      </c>
      <c r="AB484" s="115">
        <v>0</v>
      </c>
      <c r="AC484" s="115">
        <v>2094</v>
      </c>
      <c r="AD484" s="115">
        <v>0</v>
      </c>
    </row>
    <row r="485" spans="1:30" s="116" customFormat="1" ht="30" customHeight="1" x14ac:dyDescent="0.3">
      <c r="A485" s="144" t="s">
        <v>840</v>
      </c>
      <c r="B485" s="159" t="s">
        <v>841</v>
      </c>
      <c r="C485" s="77" t="s">
        <v>438</v>
      </c>
      <c r="D485" s="71" t="s">
        <v>61</v>
      </c>
      <c r="E485" s="77" t="s">
        <v>65</v>
      </c>
      <c r="F485" s="126">
        <v>88</v>
      </c>
      <c r="G485" s="77" t="s">
        <v>163</v>
      </c>
      <c r="H485" s="152">
        <v>21101</v>
      </c>
      <c r="I485" s="85" t="s">
        <v>319</v>
      </c>
      <c r="J485" s="68" t="s">
        <v>674</v>
      </c>
      <c r="K485" s="85" t="s">
        <v>513</v>
      </c>
      <c r="L485" s="92" t="s">
        <v>441</v>
      </c>
      <c r="M485" s="76" t="s">
        <v>441</v>
      </c>
      <c r="N485" s="127" t="s">
        <v>421</v>
      </c>
      <c r="O485" s="92">
        <v>72</v>
      </c>
      <c r="P485" s="92">
        <v>5</v>
      </c>
      <c r="Q485" s="115" t="s">
        <v>442</v>
      </c>
      <c r="R485" s="115">
        <v>360</v>
      </c>
      <c r="S485" s="115">
        <v>0</v>
      </c>
      <c r="T485" s="115">
        <v>60</v>
      </c>
      <c r="U485" s="115">
        <v>0</v>
      </c>
      <c r="V485" s="115">
        <v>0</v>
      </c>
      <c r="W485" s="115">
        <v>120</v>
      </c>
      <c r="X485" s="115">
        <v>0</v>
      </c>
      <c r="Y485" s="115">
        <v>0</v>
      </c>
      <c r="Z485" s="115">
        <v>120</v>
      </c>
      <c r="AA485" s="115">
        <v>0</v>
      </c>
      <c r="AB485" s="115">
        <v>0</v>
      </c>
      <c r="AC485" s="115">
        <v>60</v>
      </c>
      <c r="AD485" s="115">
        <v>0</v>
      </c>
    </row>
    <row r="486" spans="1:30" s="116" customFormat="1" ht="30" customHeight="1" x14ac:dyDescent="0.3">
      <c r="A486" s="144" t="s">
        <v>840</v>
      </c>
      <c r="B486" s="159" t="s">
        <v>841</v>
      </c>
      <c r="C486" s="77" t="s">
        <v>438</v>
      </c>
      <c r="D486" s="71" t="s">
        <v>61</v>
      </c>
      <c r="E486" s="77" t="s">
        <v>65</v>
      </c>
      <c r="F486" s="126">
        <v>88</v>
      </c>
      <c r="G486" s="77" t="s">
        <v>163</v>
      </c>
      <c r="H486" s="152">
        <v>21101</v>
      </c>
      <c r="I486" s="85" t="s">
        <v>319</v>
      </c>
      <c r="J486" s="68" t="s">
        <v>664</v>
      </c>
      <c r="K486" s="85" t="s">
        <v>665</v>
      </c>
      <c r="L486" s="92" t="s">
        <v>441</v>
      </c>
      <c r="M486" s="76" t="s">
        <v>441</v>
      </c>
      <c r="N486" s="127" t="s">
        <v>421</v>
      </c>
      <c r="O486" s="92">
        <v>72</v>
      </c>
      <c r="P486" s="92">
        <v>5</v>
      </c>
      <c r="Q486" s="115" t="s">
        <v>442</v>
      </c>
      <c r="R486" s="115">
        <v>360</v>
      </c>
      <c r="S486" s="115">
        <v>0</v>
      </c>
      <c r="T486" s="115">
        <v>60</v>
      </c>
      <c r="U486" s="115">
        <v>0</v>
      </c>
      <c r="V486" s="115">
        <v>0</v>
      </c>
      <c r="W486" s="115">
        <v>120</v>
      </c>
      <c r="X486" s="115">
        <v>0</v>
      </c>
      <c r="Y486" s="115">
        <v>0</v>
      </c>
      <c r="Z486" s="115">
        <v>120</v>
      </c>
      <c r="AA486" s="115">
        <v>0</v>
      </c>
      <c r="AB486" s="115">
        <v>0</v>
      </c>
      <c r="AC486" s="115">
        <v>60</v>
      </c>
      <c r="AD486" s="115">
        <v>0</v>
      </c>
    </row>
    <row r="487" spans="1:30" s="116" customFormat="1" ht="30" customHeight="1" x14ac:dyDescent="0.3">
      <c r="A487" s="144" t="s">
        <v>840</v>
      </c>
      <c r="B487" s="159" t="s">
        <v>841</v>
      </c>
      <c r="C487" s="77" t="s">
        <v>438</v>
      </c>
      <c r="D487" s="71" t="s">
        <v>61</v>
      </c>
      <c r="E487" s="77" t="s">
        <v>65</v>
      </c>
      <c r="F487" s="126">
        <v>88</v>
      </c>
      <c r="G487" s="77" t="s">
        <v>163</v>
      </c>
      <c r="H487" s="152">
        <v>21101</v>
      </c>
      <c r="I487" s="85" t="s">
        <v>319</v>
      </c>
      <c r="J487" s="68" t="s">
        <v>645</v>
      </c>
      <c r="K487" s="85" t="s">
        <v>646</v>
      </c>
      <c r="L487" s="92" t="s">
        <v>441</v>
      </c>
      <c r="M487" s="76" t="s">
        <v>441</v>
      </c>
      <c r="N487" s="127" t="s">
        <v>421</v>
      </c>
      <c r="O487" s="92">
        <v>12</v>
      </c>
      <c r="P487" s="92">
        <v>5</v>
      </c>
      <c r="Q487" s="115" t="s">
        <v>442</v>
      </c>
      <c r="R487" s="115">
        <v>60</v>
      </c>
      <c r="S487" s="115">
        <v>0</v>
      </c>
      <c r="T487" s="115">
        <v>60</v>
      </c>
      <c r="U487" s="115">
        <v>0</v>
      </c>
      <c r="V487" s="115">
        <v>0</v>
      </c>
      <c r="W487" s="115">
        <v>0</v>
      </c>
      <c r="X487" s="115">
        <v>0</v>
      </c>
      <c r="Y487" s="115">
        <v>0</v>
      </c>
      <c r="Z487" s="115">
        <v>0</v>
      </c>
      <c r="AA487" s="115">
        <v>0</v>
      </c>
      <c r="AB487" s="115">
        <v>0</v>
      </c>
      <c r="AC487" s="115">
        <v>0</v>
      </c>
      <c r="AD487" s="115">
        <v>0</v>
      </c>
    </row>
    <row r="488" spans="1:30" s="116" customFormat="1" ht="30" customHeight="1" x14ac:dyDescent="0.3">
      <c r="A488" s="144" t="s">
        <v>840</v>
      </c>
      <c r="B488" s="159" t="s">
        <v>841</v>
      </c>
      <c r="C488" s="77" t="s">
        <v>438</v>
      </c>
      <c r="D488" s="71" t="s">
        <v>61</v>
      </c>
      <c r="E488" s="77" t="s">
        <v>65</v>
      </c>
      <c r="F488" s="126">
        <v>88</v>
      </c>
      <c r="G488" s="77" t="s">
        <v>163</v>
      </c>
      <c r="H488" s="152">
        <v>21101</v>
      </c>
      <c r="I488" s="85" t="s">
        <v>319</v>
      </c>
      <c r="J488" s="68" t="s">
        <v>675</v>
      </c>
      <c r="K488" s="85" t="s">
        <v>676</v>
      </c>
      <c r="L488" s="92" t="s">
        <v>441</v>
      </c>
      <c r="M488" s="76" t="s">
        <v>441</v>
      </c>
      <c r="N488" s="127" t="s">
        <v>677</v>
      </c>
      <c r="O488" s="92">
        <v>1</v>
      </c>
      <c r="P488" s="92">
        <v>261</v>
      </c>
      <c r="Q488" s="115" t="s">
        <v>442</v>
      </c>
      <c r="R488" s="115">
        <v>261</v>
      </c>
      <c r="S488" s="115">
        <v>0</v>
      </c>
      <c r="T488" s="115">
        <v>0</v>
      </c>
      <c r="U488" s="115">
        <v>0</v>
      </c>
      <c r="V488" s="115">
        <v>0</v>
      </c>
      <c r="W488" s="115">
        <v>261</v>
      </c>
      <c r="X488" s="115">
        <v>0</v>
      </c>
      <c r="Y488" s="115">
        <v>0</v>
      </c>
      <c r="Z488" s="115">
        <v>0</v>
      </c>
      <c r="AA488" s="115">
        <v>0</v>
      </c>
      <c r="AB488" s="115">
        <v>0</v>
      </c>
      <c r="AC488" s="115">
        <v>0</v>
      </c>
      <c r="AD488" s="115">
        <v>0</v>
      </c>
    </row>
    <row r="489" spans="1:30" s="116" customFormat="1" ht="30" customHeight="1" x14ac:dyDescent="0.3">
      <c r="A489" s="144" t="s">
        <v>840</v>
      </c>
      <c r="B489" s="159" t="s">
        <v>841</v>
      </c>
      <c r="C489" s="77" t="s">
        <v>438</v>
      </c>
      <c r="D489" s="71" t="s">
        <v>61</v>
      </c>
      <c r="E489" s="77" t="s">
        <v>65</v>
      </c>
      <c r="F489" s="126">
        <v>88</v>
      </c>
      <c r="G489" s="77" t="s">
        <v>163</v>
      </c>
      <c r="H489" s="152">
        <v>21101</v>
      </c>
      <c r="I489" s="85" t="s">
        <v>319</v>
      </c>
      <c r="J489" s="68" t="s">
        <v>447</v>
      </c>
      <c r="K489" s="85" t="s">
        <v>448</v>
      </c>
      <c r="L489" s="92" t="s">
        <v>441</v>
      </c>
      <c r="M489" s="76" t="s">
        <v>441</v>
      </c>
      <c r="N489" s="127" t="s">
        <v>421</v>
      </c>
      <c r="O489" s="92">
        <v>6</v>
      </c>
      <c r="P489" s="92">
        <v>28</v>
      </c>
      <c r="Q489" s="115" t="s">
        <v>442</v>
      </c>
      <c r="R489" s="115">
        <v>168</v>
      </c>
      <c r="S489" s="115">
        <v>0</v>
      </c>
      <c r="T489" s="115">
        <v>0</v>
      </c>
      <c r="U489" s="115">
        <v>0</v>
      </c>
      <c r="V489" s="115">
        <v>0</v>
      </c>
      <c r="W489" s="115">
        <v>84</v>
      </c>
      <c r="X489" s="115">
        <v>0</v>
      </c>
      <c r="Y489" s="115">
        <v>0</v>
      </c>
      <c r="Z489" s="115">
        <v>0</v>
      </c>
      <c r="AA489" s="115">
        <v>0</v>
      </c>
      <c r="AB489" s="115">
        <v>0</v>
      </c>
      <c r="AC489" s="115">
        <v>84</v>
      </c>
      <c r="AD489" s="115">
        <v>0</v>
      </c>
    </row>
    <row r="490" spans="1:30" s="116" customFormat="1" ht="30" customHeight="1" x14ac:dyDescent="0.3">
      <c r="A490" s="144" t="s">
        <v>840</v>
      </c>
      <c r="B490" s="159" t="s">
        <v>841</v>
      </c>
      <c r="C490" s="77" t="s">
        <v>438</v>
      </c>
      <c r="D490" s="71" t="s">
        <v>61</v>
      </c>
      <c r="E490" s="77" t="s">
        <v>65</v>
      </c>
      <c r="F490" s="126">
        <v>88</v>
      </c>
      <c r="G490" s="77" t="s">
        <v>163</v>
      </c>
      <c r="H490" s="152">
        <v>21101</v>
      </c>
      <c r="I490" s="85" t="s">
        <v>319</v>
      </c>
      <c r="J490" s="68" t="s">
        <v>449</v>
      </c>
      <c r="K490" s="85" t="s">
        <v>450</v>
      </c>
      <c r="L490" s="92" t="s">
        <v>441</v>
      </c>
      <c r="M490" s="76" t="s">
        <v>441</v>
      </c>
      <c r="N490" s="127" t="s">
        <v>421</v>
      </c>
      <c r="O490" s="92">
        <v>6</v>
      </c>
      <c r="P490" s="92">
        <v>28</v>
      </c>
      <c r="Q490" s="115" t="s">
        <v>442</v>
      </c>
      <c r="R490" s="115">
        <v>168</v>
      </c>
      <c r="S490" s="115">
        <v>0</v>
      </c>
      <c r="T490" s="115">
        <v>0</v>
      </c>
      <c r="U490" s="115">
        <v>0</v>
      </c>
      <c r="V490" s="115">
        <v>0</v>
      </c>
      <c r="W490" s="115">
        <v>84</v>
      </c>
      <c r="X490" s="115">
        <v>0</v>
      </c>
      <c r="Y490" s="115">
        <v>0</v>
      </c>
      <c r="Z490" s="115">
        <v>0</v>
      </c>
      <c r="AA490" s="115">
        <v>0</v>
      </c>
      <c r="AB490" s="115">
        <v>0</v>
      </c>
      <c r="AC490" s="115">
        <v>84</v>
      </c>
      <c r="AD490" s="115">
        <v>0</v>
      </c>
    </row>
    <row r="491" spans="1:30" s="116" customFormat="1" ht="30" customHeight="1" x14ac:dyDescent="0.3">
      <c r="A491" s="144" t="s">
        <v>840</v>
      </c>
      <c r="B491" s="159" t="s">
        <v>841</v>
      </c>
      <c r="C491" s="77" t="s">
        <v>438</v>
      </c>
      <c r="D491" s="71" t="s">
        <v>61</v>
      </c>
      <c r="E491" s="77" t="s">
        <v>65</v>
      </c>
      <c r="F491" s="126">
        <v>88</v>
      </c>
      <c r="G491" s="77" t="s">
        <v>163</v>
      </c>
      <c r="H491" s="152">
        <v>21101</v>
      </c>
      <c r="I491" s="85" t="s">
        <v>319</v>
      </c>
      <c r="J491" s="68" t="s">
        <v>666</v>
      </c>
      <c r="K491" s="85" t="s">
        <v>667</v>
      </c>
      <c r="L491" s="92" t="s">
        <v>441</v>
      </c>
      <c r="M491" s="76" t="s">
        <v>441</v>
      </c>
      <c r="N491" s="127" t="s">
        <v>421</v>
      </c>
      <c r="O491" s="92">
        <v>4</v>
      </c>
      <c r="P491" s="92">
        <v>28</v>
      </c>
      <c r="Q491" s="115" t="s">
        <v>442</v>
      </c>
      <c r="R491" s="115">
        <v>112</v>
      </c>
      <c r="S491" s="115">
        <v>0</v>
      </c>
      <c r="T491" s="115">
        <v>0</v>
      </c>
      <c r="U491" s="115">
        <v>0</v>
      </c>
      <c r="V491" s="115">
        <v>0</v>
      </c>
      <c r="W491" s="115">
        <v>56</v>
      </c>
      <c r="X491" s="115">
        <v>0</v>
      </c>
      <c r="Y491" s="115">
        <v>0</v>
      </c>
      <c r="Z491" s="115">
        <v>0</v>
      </c>
      <c r="AA491" s="115">
        <v>0</v>
      </c>
      <c r="AB491" s="115">
        <v>0</v>
      </c>
      <c r="AC491" s="115">
        <v>56</v>
      </c>
      <c r="AD491" s="115">
        <v>0</v>
      </c>
    </row>
    <row r="492" spans="1:30" s="116" customFormat="1" ht="30" customHeight="1" x14ac:dyDescent="0.3">
      <c r="A492" s="144" t="s">
        <v>840</v>
      </c>
      <c r="B492" s="159" t="s">
        <v>841</v>
      </c>
      <c r="C492" s="77" t="s">
        <v>438</v>
      </c>
      <c r="D492" s="71" t="s">
        <v>61</v>
      </c>
      <c r="E492" s="77" t="s">
        <v>65</v>
      </c>
      <c r="F492" s="126">
        <v>88</v>
      </c>
      <c r="G492" s="77" t="s">
        <v>163</v>
      </c>
      <c r="H492" s="152">
        <v>21101</v>
      </c>
      <c r="I492" s="85" t="s">
        <v>319</v>
      </c>
      <c r="J492" s="68" t="s">
        <v>678</v>
      </c>
      <c r="K492" s="85" t="s">
        <v>679</v>
      </c>
      <c r="L492" s="92" t="s">
        <v>441</v>
      </c>
      <c r="M492" s="76" t="s">
        <v>441</v>
      </c>
      <c r="N492" s="127" t="s">
        <v>421</v>
      </c>
      <c r="O492" s="92">
        <v>3</v>
      </c>
      <c r="P492" s="92">
        <v>28</v>
      </c>
      <c r="Q492" s="115" t="s">
        <v>442</v>
      </c>
      <c r="R492" s="115">
        <v>84</v>
      </c>
      <c r="S492" s="115">
        <v>0</v>
      </c>
      <c r="T492" s="115">
        <v>0</v>
      </c>
      <c r="U492" s="115">
        <v>0</v>
      </c>
      <c r="V492" s="115">
        <v>0</v>
      </c>
      <c r="W492" s="115">
        <v>84</v>
      </c>
      <c r="X492" s="115">
        <v>0</v>
      </c>
      <c r="Y492" s="115">
        <v>0</v>
      </c>
      <c r="Z492" s="115">
        <v>0</v>
      </c>
      <c r="AA492" s="115">
        <v>0</v>
      </c>
      <c r="AB492" s="115">
        <v>0</v>
      </c>
      <c r="AC492" s="115">
        <v>0</v>
      </c>
      <c r="AD492" s="115">
        <v>0</v>
      </c>
    </row>
    <row r="493" spans="1:30" s="116" customFormat="1" ht="30" customHeight="1" x14ac:dyDescent="0.3">
      <c r="A493" s="144" t="s">
        <v>840</v>
      </c>
      <c r="B493" s="159" t="s">
        <v>841</v>
      </c>
      <c r="C493" s="77" t="s">
        <v>438</v>
      </c>
      <c r="D493" s="71" t="s">
        <v>61</v>
      </c>
      <c r="E493" s="77" t="s">
        <v>65</v>
      </c>
      <c r="F493" s="126">
        <v>88</v>
      </c>
      <c r="G493" s="77" t="s">
        <v>163</v>
      </c>
      <c r="H493" s="152">
        <v>21101</v>
      </c>
      <c r="I493" s="85" t="s">
        <v>319</v>
      </c>
      <c r="J493" s="68" t="s">
        <v>223</v>
      </c>
      <c r="K493" s="85" t="s">
        <v>224</v>
      </c>
      <c r="L493" s="92" t="s">
        <v>441</v>
      </c>
      <c r="M493" s="76" t="s">
        <v>441</v>
      </c>
      <c r="N493" s="127" t="s">
        <v>421</v>
      </c>
      <c r="O493" s="92">
        <v>6</v>
      </c>
      <c r="P493" s="92">
        <v>19</v>
      </c>
      <c r="Q493" s="115" t="s">
        <v>442</v>
      </c>
      <c r="R493" s="115">
        <v>114</v>
      </c>
      <c r="S493" s="115">
        <v>0</v>
      </c>
      <c r="T493" s="115">
        <v>0</v>
      </c>
      <c r="U493" s="115">
        <v>0</v>
      </c>
      <c r="V493" s="115">
        <v>0</v>
      </c>
      <c r="W493" s="115">
        <v>38</v>
      </c>
      <c r="X493" s="115">
        <v>0</v>
      </c>
      <c r="Y493" s="115">
        <v>0</v>
      </c>
      <c r="Z493" s="115">
        <v>38</v>
      </c>
      <c r="AA493" s="115">
        <v>0</v>
      </c>
      <c r="AB493" s="115">
        <v>0</v>
      </c>
      <c r="AC493" s="115">
        <v>38</v>
      </c>
      <c r="AD493" s="115">
        <v>0</v>
      </c>
    </row>
    <row r="494" spans="1:30" s="116" customFormat="1" ht="30" customHeight="1" x14ac:dyDescent="0.3">
      <c r="A494" s="144" t="s">
        <v>840</v>
      </c>
      <c r="B494" s="159" t="s">
        <v>841</v>
      </c>
      <c r="C494" s="77" t="s">
        <v>438</v>
      </c>
      <c r="D494" s="71" t="s">
        <v>61</v>
      </c>
      <c r="E494" s="77" t="s">
        <v>65</v>
      </c>
      <c r="F494" s="126">
        <v>88</v>
      </c>
      <c r="G494" s="77" t="s">
        <v>163</v>
      </c>
      <c r="H494" s="152">
        <v>21101</v>
      </c>
      <c r="I494" s="85" t="s">
        <v>319</v>
      </c>
      <c r="J494" s="68" t="s">
        <v>227</v>
      </c>
      <c r="K494" s="85" t="s">
        <v>228</v>
      </c>
      <c r="L494" s="92" t="s">
        <v>441</v>
      </c>
      <c r="M494" s="76" t="s">
        <v>441</v>
      </c>
      <c r="N494" s="127" t="s">
        <v>421</v>
      </c>
      <c r="O494" s="92">
        <v>3</v>
      </c>
      <c r="P494" s="92">
        <v>19</v>
      </c>
      <c r="Q494" s="115" t="s">
        <v>442</v>
      </c>
      <c r="R494" s="115">
        <v>57</v>
      </c>
      <c r="S494" s="115">
        <v>0</v>
      </c>
      <c r="T494" s="115">
        <v>57</v>
      </c>
      <c r="U494" s="115">
        <v>0</v>
      </c>
      <c r="V494" s="115">
        <v>0</v>
      </c>
      <c r="W494" s="115">
        <v>0</v>
      </c>
      <c r="X494" s="115">
        <v>0</v>
      </c>
      <c r="Y494" s="115">
        <v>0</v>
      </c>
      <c r="Z494" s="115">
        <v>0</v>
      </c>
      <c r="AA494" s="115">
        <v>0</v>
      </c>
      <c r="AB494" s="115">
        <v>0</v>
      </c>
      <c r="AC494" s="115">
        <v>0</v>
      </c>
      <c r="AD494" s="115">
        <v>0</v>
      </c>
    </row>
    <row r="495" spans="1:30" s="116" customFormat="1" ht="30" customHeight="1" x14ac:dyDescent="0.3">
      <c r="A495" s="144" t="s">
        <v>840</v>
      </c>
      <c r="B495" s="159" t="s">
        <v>841</v>
      </c>
      <c r="C495" s="77" t="s">
        <v>438</v>
      </c>
      <c r="D495" s="71" t="s">
        <v>61</v>
      </c>
      <c r="E495" s="77" t="s">
        <v>65</v>
      </c>
      <c r="F495" s="126">
        <v>88</v>
      </c>
      <c r="G495" s="77" t="s">
        <v>163</v>
      </c>
      <c r="H495" s="152">
        <v>21101</v>
      </c>
      <c r="I495" s="85" t="s">
        <v>319</v>
      </c>
      <c r="J495" s="68" t="s">
        <v>231</v>
      </c>
      <c r="K495" s="85" t="s">
        <v>232</v>
      </c>
      <c r="L495" s="92" t="s">
        <v>441</v>
      </c>
      <c r="M495" s="76" t="s">
        <v>441</v>
      </c>
      <c r="N495" s="127" t="s">
        <v>421</v>
      </c>
      <c r="O495" s="92">
        <v>3</v>
      </c>
      <c r="P495" s="92">
        <v>19</v>
      </c>
      <c r="Q495" s="115" t="s">
        <v>442</v>
      </c>
      <c r="R495" s="115">
        <v>57</v>
      </c>
      <c r="S495" s="115">
        <v>0</v>
      </c>
      <c r="T495" s="115">
        <v>57</v>
      </c>
      <c r="U495" s="115">
        <v>0</v>
      </c>
      <c r="V495" s="115">
        <v>0</v>
      </c>
      <c r="W495" s="115">
        <v>0</v>
      </c>
      <c r="X495" s="115">
        <v>0</v>
      </c>
      <c r="Y495" s="115">
        <v>0</v>
      </c>
      <c r="Z495" s="115">
        <v>0</v>
      </c>
      <c r="AA495" s="115">
        <v>0</v>
      </c>
      <c r="AB495" s="115">
        <v>0</v>
      </c>
      <c r="AC495" s="115">
        <v>0</v>
      </c>
      <c r="AD495" s="115">
        <v>0</v>
      </c>
    </row>
    <row r="496" spans="1:30" s="116" customFormat="1" ht="30" customHeight="1" x14ac:dyDescent="0.3">
      <c r="A496" s="144" t="s">
        <v>840</v>
      </c>
      <c r="B496" s="159" t="s">
        <v>841</v>
      </c>
      <c r="C496" s="77" t="s">
        <v>438</v>
      </c>
      <c r="D496" s="71" t="s">
        <v>61</v>
      </c>
      <c r="E496" s="77" t="s">
        <v>65</v>
      </c>
      <c r="F496" s="126">
        <v>88</v>
      </c>
      <c r="G496" s="77" t="s">
        <v>163</v>
      </c>
      <c r="H496" s="152">
        <v>21101</v>
      </c>
      <c r="I496" s="85" t="s">
        <v>319</v>
      </c>
      <c r="J496" s="68" t="s">
        <v>647</v>
      </c>
      <c r="K496" s="85" t="s">
        <v>648</v>
      </c>
      <c r="L496" s="92" t="s">
        <v>441</v>
      </c>
      <c r="M496" s="76" t="s">
        <v>441</v>
      </c>
      <c r="N496" s="127" t="s">
        <v>421</v>
      </c>
      <c r="O496" s="92">
        <v>3</v>
      </c>
      <c r="P496" s="92">
        <v>19</v>
      </c>
      <c r="Q496" s="115" t="s">
        <v>442</v>
      </c>
      <c r="R496" s="115">
        <v>57</v>
      </c>
      <c r="S496" s="115">
        <v>0</v>
      </c>
      <c r="T496" s="115">
        <v>0</v>
      </c>
      <c r="U496" s="115">
        <v>0</v>
      </c>
      <c r="V496" s="115">
        <v>0</v>
      </c>
      <c r="W496" s="115">
        <v>57</v>
      </c>
      <c r="X496" s="115">
        <v>0</v>
      </c>
      <c r="Y496" s="115">
        <v>0</v>
      </c>
      <c r="Z496" s="115">
        <v>0</v>
      </c>
      <c r="AA496" s="115">
        <v>0</v>
      </c>
      <c r="AB496" s="115">
        <v>0</v>
      </c>
      <c r="AC496" s="115">
        <v>0</v>
      </c>
      <c r="AD496" s="115">
        <v>0</v>
      </c>
    </row>
    <row r="497" spans="1:30" s="116" customFormat="1" ht="30" customHeight="1" x14ac:dyDescent="0.3">
      <c r="A497" s="144" t="s">
        <v>840</v>
      </c>
      <c r="B497" s="159" t="s">
        <v>841</v>
      </c>
      <c r="C497" s="77" t="s">
        <v>438</v>
      </c>
      <c r="D497" s="71" t="s">
        <v>61</v>
      </c>
      <c r="E497" s="77" t="s">
        <v>65</v>
      </c>
      <c r="F497" s="126">
        <v>88</v>
      </c>
      <c r="G497" s="77" t="s">
        <v>163</v>
      </c>
      <c r="H497" s="152">
        <v>21101</v>
      </c>
      <c r="I497" s="85" t="s">
        <v>319</v>
      </c>
      <c r="J497" s="68" t="s">
        <v>243</v>
      </c>
      <c r="K497" s="85" t="s">
        <v>244</v>
      </c>
      <c r="L497" s="92" t="s">
        <v>441</v>
      </c>
      <c r="M497" s="76" t="s">
        <v>441</v>
      </c>
      <c r="N497" s="127" t="s">
        <v>421</v>
      </c>
      <c r="O497" s="92">
        <v>2</v>
      </c>
      <c r="P497" s="92">
        <v>100</v>
      </c>
      <c r="Q497" s="115" t="s">
        <v>442</v>
      </c>
      <c r="R497" s="115">
        <v>200</v>
      </c>
      <c r="S497" s="115">
        <v>0</v>
      </c>
      <c r="T497" s="115">
        <v>200</v>
      </c>
      <c r="U497" s="115">
        <v>0</v>
      </c>
      <c r="V497" s="115">
        <v>0</v>
      </c>
      <c r="W497" s="115">
        <v>0</v>
      </c>
      <c r="X497" s="115">
        <v>0</v>
      </c>
      <c r="Y497" s="115">
        <v>0</v>
      </c>
      <c r="Z497" s="115">
        <v>0</v>
      </c>
      <c r="AA497" s="115">
        <v>0</v>
      </c>
      <c r="AB497" s="115">
        <v>0</v>
      </c>
      <c r="AC497" s="115">
        <v>0</v>
      </c>
      <c r="AD497" s="115">
        <v>0</v>
      </c>
    </row>
    <row r="498" spans="1:30" s="116" customFormat="1" ht="30" customHeight="1" x14ac:dyDescent="0.3">
      <c r="A498" s="144" t="s">
        <v>840</v>
      </c>
      <c r="B498" s="159" t="s">
        <v>841</v>
      </c>
      <c r="C498" s="77" t="s">
        <v>438</v>
      </c>
      <c r="D498" s="71" t="s">
        <v>61</v>
      </c>
      <c r="E498" s="77" t="s">
        <v>65</v>
      </c>
      <c r="F498" s="126">
        <v>88</v>
      </c>
      <c r="G498" s="77" t="s">
        <v>163</v>
      </c>
      <c r="H498" s="152">
        <v>21101</v>
      </c>
      <c r="I498" s="85" t="s">
        <v>319</v>
      </c>
      <c r="J498" s="68" t="s">
        <v>245</v>
      </c>
      <c r="K498" s="85" t="s">
        <v>246</v>
      </c>
      <c r="L498" s="92" t="s">
        <v>441</v>
      </c>
      <c r="M498" s="76" t="s">
        <v>441</v>
      </c>
      <c r="N498" s="127" t="s">
        <v>421</v>
      </c>
      <c r="O498" s="92">
        <v>2</v>
      </c>
      <c r="P498" s="92">
        <v>100</v>
      </c>
      <c r="Q498" s="115" t="s">
        <v>442</v>
      </c>
      <c r="R498" s="115">
        <v>200</v>
      </c>
      <c r="S498" s="115">
        <v>0</v>
      </c>
      <c r="T498" s="115">
        <v>200</v>
      </c>
      <c r="U498" s="115">
        <v>0</v>
      </c>
      <c r="V498" s="115">
        <v>0</v>
      </c>
      <c r="W498" s="115">
        <v>0</v>
      </c>
      <c r="X498" s="115">
        <v>0</v>
      </c>
      <c r="Y498" s="115">
        <v>0</v>
      </c>
      <c r="Z498" s="115">
        <v>0</v>
      </c>
      <c r="AA498" s="115">
        <v>0</v>
      </c>
      <c r="AB498" s="115">
        <v>0</v>
      </c>
      <c r="AC498" s="115">
        <v>0</v>
      </c>
      <c r="AD498" s="115">
        <v>0</v>
      </c>
    </row>
    <row r="499" spans="1:30" s="116" customFormat="1" ht="30" customHeight="1" x14ac:dyDescent="0.3">
      <c r="A499" s="144" t="s">
        <v>840</v>
      </c>
      <c r="B499" s="159" t="s">
        <v>841</v>
      </c>
      <c r="C499" s="77" t="s">
        <v>438</v>
      </c>
      <c r="D499" s="71" t="s">
        <v>61</v>
      </c>
      <c r="E499" s="77" t="s">
        <v>65</v>
      </c>
      <c r="F499" s="126">
        <v>88</v>
      </c>
      <c r="G499" s="77" t="s">
        <v>163</v>
      </c>
      <c r="H499" s="152">
        <v>21101</v>
      </c>
      <c r="I499" s="85" t="s">
        <v>319</v>
      </c>
      <c r="J499" s="68" t="s">
        <v>680</v>
      </c>
      <c r="K499" s="85" t="s">
        <v>681</v>
      </c>
      <c r="L499" s="92" t="s">
        <v>441</v>
      </c>
      <c r="M499" s="76" t="s">
        <v>441</v>
      </c>
      <c r="N499" s="127" t="s">
        <v>421</v>
      </c>
      <c r="O499" s="92">
        <v>1</v>
      </c>
      <c r="P499" s="92">
        <v>425.7</v>
      </c>
      <c r="Q499" s="115" t="s">
        <v>442</v>
      </c>
      <c r="R499" s="115">
        <v>426</v>
      </c>
      <c r="S499" s="115">
        <v>0</v>
      </c>
      <c r="T499" s="115">
        <v>0</v>
      </c>
      <c r="U499" s="115">
        <v>0</v>
      </c>
      <c r="V499" s="115">
        <v>0</v>
      </c>
      <c r="W499" s="115">
        <v>0</v>
      </c>
      <c r="X499" s="115">
        <v>0</v>
      </c>
      <c r="Y499" s="115">
        <v>0</v>
      </c>
      <c r="Z499" s="115">
        <v>425.7</v>
      </c>
      <c r="AA499" s="115">
        <v>0</v>
      </c>
      <c r="AB499" s="115">
        <v>0</v>
      </c>
      <c r="AC499" s="115">
        <v>0</v>
      </c>
      <c r="AD499" s="115">
        <v>0</v>
      </c>
    </row>
    <row r="500" spans="1:30" s="116" customFormat="1" ht="30" customHeight="1" x14ac:dyDescent="0.3">
      <c r="A500" s="144" t="s">
        <v>840</v>
      </c>
      <c r="B500" s="159" t="s">
        <v>841</v>
      </c>
      <c r="C500" s="77" t="s">
        <v>438</v>
      </c>
      <c r="D500" s="71" t="s">
        <v>61</v>
      </c>
      <c r="E500" s="77" t="s">
        <v>65</v>
      </c>
      <c r="F500" s="126">
        <v>88</v>
      </c>
      <c r="G500" s="77" t="s">
        <v>163</v>
      </c>
      <c r="H500" s="152">
        <v>21101</v>
      </c>
      <c r="I500" s="85" t="s">
        <v>319</v>
      </c>
      <c r="J500" s="68" t="s">
        <v>682</v>
      </c>
      <c r="K500" s="85" t="s">
        <v>683</v>
      </c>
      <c r="L500" s="92" t="s">
        <v>441</v>
      </c>
      <c r="M500" s="76" t="s">
        <v>441</v>
      </c>
      <c r="N500" s="127" t="s">
        <v>421</v>
      </c>
      <c r="O500" s="92">
        <v>1</v>
      </c>
      <c r="P500" s="92">
        <v>190</v>
      </c>
      <c r="Q500" s="115" t="s">
        <v>442</v>
      </c>
      <c r="R500" s="115">
        <v>190</v>
      </c>
      <c r="S500" s="115">
        <v>0</v>
      </c>
      <c r="T500" s="115">
        <v>0</v>
      </c>
      <c r="U500" s="115">
        <v>0</v>
      </c>
      <c r="V500" s="115">
        <v>0</v>
      </c>
      <c r="W500" s="115">
        <v>0</v>
      </c>
      <c r="X500" s="115">
        <v>0</v>
      </c>
      <c r="Y500" s="115">
        <v>0</v>
      </c>
      <c r="Z500" s="115">
        <v>190</v>
      </c>
      <c r="AA500" s="115">
        <v>0</v>
      </c>
      <c r="AB500" s="115">
        <v>0</v>
      </c>
      <c r="AC500" s="115">
        <v>0</v>
      </c>
      <c r="AD500" s="115">
        <v>0</v>
      </c>
    </row>
    <row r="501" spans="1:30" s="116" customFormat="1" ht="30" customHeight="1" x14ac:dyDescent="0.3">
      <c r="A501" s="144" t="s">
        <v>840</v>
      </c>
      <c r="B501" s="159" t="s">
        <v>841</v>
      </c>
      <c r="C501" s="77" t="s">
        <v>438</v>
      </c>
      <c r="D501" s="71" t="s">
        <v>61</v>
      </c>
      <c r="E501" s="77" t="s">
        <v>65</v>
      </c>
      <c r="F501" s="126">
        <v>88</v>
      </c>
      <c r="G501" s="77" t="s">
        <v>163</v>
      </c>
      <c r="H501" s="152">
        <v>21101</v>
      </c>
      <c r="I501" s="85" t="s">
        <v>319</v>
      </c>
      <c r="J501" s="68" t="s">
        <v>170</v>
      </c>
      <c r="K501" s="85" t="s">
        <v>164</v>
      </c>
      <c r="L501" s="92" t="s">
        <v>441</v>
      </c>
      <c r="M501" s="76" t="s">
        <v>441</v>
      </c>
      <c r="N501" s="127" t="s">
        <v>421</v>
      </c>
      <c r="O501" s="92">
        <v>15</v>
      </c>
      <c r="P501" s="92">
        <v>162</v>
      </c>
      <c r="Q501" s="115" t="s">
        <v>442</v>
      </c>
      <c r="R501" s="115">
        <v>2430</v>
      </c>
      <c r="S501" s="115">
        <v>0</v>
      </c>
      <c r="T501" s="115">
        <v>810</v>
      </c>
      <c r="U501" s="115">
        <v>0</v>
      </c>
      <c r="V501" s="115">
        <v>0</v>
      </c>
      <c r="W501" s="115">
        <v>0</v>
      </c>
      <c r="X501" s="115">
        <v>0</v>
      </c>
      <c r="Y501" s="115">
        <v>0</v>
      </c>
      <c r="Z501" s="115">
        <v>810</v>
      </c>
      <c r="AA501" s="115">
        <v>0</v>
      </c>
      <c r="AB501" s="115">
        <v>0</v>
      </c>
      <c r="AC501" s="115">
        <v>810</v>
      </c>
      <c r="AD501" s="115">
        <v>0</v>
      </c>
    </row>
    <row r="502" spans="1:30" s="116" customFormat="1" ht="30" customHeight="1" x14ac:dyDescent="0.3">
      <c r="A502" s="144" t="s">
        <v>840</v>
      </c>
      <c r="B502" s="159" t="s">
        <v>841</v>
      </c>
      <c r="C502" s="77" t="s">
        <v>438</v>
      </c>
      <c r="D502" s="71" t="s">
        <v>61</v>
      </c>
      <c r="E502" s="77" t="s">
        <v>65</v>
      </c>
      <c r="F502" s="126">
        <v>88</v>
      </c>
      <c r="G502" s="77" t="s">
        <v>163</v>
      </c>
      <c r="H502" s="152">
        <v>21101</v>
      </c>
      <c r="I502" s="85" t="s">
        <v>319</v>
      </c>
      <c r="J502" s="68" t="s">
        <v>247</v>
      </c>
      <c r="K502" s="85" t="s">
        <v>248</v>
      </c>
      <c r="L502" s="92" t="s">
        <v>441</v>
      </c>
      <c r="M502" s="76" t="s">
        <v>441</v>
      </c>
      <c r="N502" s="127" t="s">
        <v>656</v>
      </c>
      <c r="O502" s="92">
        <v>3</v>
      </c>
      <c r="P502" s="92">
        <v>113</v>
      </c>
      <c r="Q502" s="115" t="s">
        <v>442</v>
      </c>
      <c r="R502" s="115">
        <v>339</v>
      </c>
      <c r="S502" s="115">
        <v>0</v>
      </c>
      <c r="T502" s="115">
        <v>113</v>
      </c>
      <c r="U502" s="115">
        <v>0</v>
      </c>
      <c r="V502" s="115">
        <v>0</v>
      </c>
      <c r="W502" s="115">
        <v>0</v>
      </c>
      <c r="X502" s="115">
        <v>0</v>
      </c>
      <c r="Y502" s="115">
        <v>0</v>
      </c>
      <c r="Z502" s="115">
        <v>113</v>
      </c>
      <c r="AA502" s="115">
        <v>0</v>
      </c>
      <c r="AB502" s="115">
        <v>0</v>
      </c>
      <c r="AC502" s="115">
        <v>113</v>
      </c>
      <c r="AD502" s="115">
        <v>0</v>
      </c>
    </row>
    <row r="503" spans="1:30" s="116" customFormat="1" ht="30" customHeight="1" x14ac:dyDescent="0.3">
      <c r="A503" s="144" t="s">
        <v>840</v>
      </c>
      <c r="B503" s="159" t="s">
        <v>841</v>
      </c>
      <c r="C503" s="77" t="s">
        <v>438</v>
      </c>
      <c r="D503" s="71" t="s">
        <v>61</v>
      </c>
      <c r="E503" s="77" t="s">
        <v>65</v>
      </c>
      <c r="F503" s="126">
        <v>88</v>
      </c>
      <c r="G503" s="77" t="s">
        <v>163</v>
      </c>
      <c r="H503" s="152">
        <v>21101</v>
      </c>
      <c r="I503" s="85" t="s">
        <v>319</v>
      </c>
      <c r="J503" s="68" t="s">
        <v>453</v>
      </c>
      <c r="K503" s="85" t="s">
        <v>454</v>
      </c>
      <c r="L503" s="92" t="s">
        <v>441</v>
      </c>
      <c r="M503" s="76" t="s">
        <v>441</v>
      </c>
      <c r="N503" s="127" t="s">
        <v>421</v>
      </c>
      <c r="O503" s="92">
        <v>3</v>
      </c>
      <c r="P503" s="92">
        <v>113</v>
      </c>
      <c r="Q503" s="115" t="s">
        <v>442</v>
      </c>
      <c r="R503" s="115">
        <v>339</v>
      </c>
      <c r="S503" s="115">
        <v>0</v>
      </c>
      <c r="T503" s="115">
        <v>0</v>
      </c>
      <c r="U503" s="115">
        <v>0</v>
      </c>
      <c r="V503" s="115">
        <v>0</v>
      </c>
      <c r="W503" s="115">
        <v>339</v>
      </c>
      <c r="X503" s="115">
        <v>0</v>
      </c>
      <c r="Y503" s="115">
        <v>0</v>
      </c>
      <c r="Z503" s="115">
        <v>0</v>
      </c>
      <c r="AA503" s="115">
        <v>0</v>
      </c>
      <c r="AB503" s="115">
        <v>0</v>
      </c>
      <c r="AC503" s="115">
        <v>0</v>
      </c>
      <c r="AD503" s="115">
        <v>0</v>
      </c>
    </row>
    <row r="504" spans="1:30" s="116" customFormat="1" ht="30" customHeight="1" x14ac:dyDescent="0.3">
      <c r="A504" s="144" t="s">
        <v>840</v>
      </c>
      <c r="B504" s="159" t="s">
        <v>841</v>
      </c>
      <c r="C504" s="77" t="s">
        <v>438</v>
      </c>
      <c r="D504" s="71" t="s">
        <v>61</v>
      </c>
      <c r="E504" s="77" t="s">
        <v>65</v>
      </c>
      <c r="F504" s="126">
        <v>88</v>
      </c>
      <c r="G504" s="77" t="s">
        <v>163</v>
      </c>
      <c r="H504" s="152">
        <v>21101</v>
      </c>
      <c r="I504" s="85" t="s">
        <v>319</v>
      </c>
      <c r="J504" s="68" t="s">
        <v>455</v>
      </c>
      <c r="K504" s="85" t="s">
        <v>456</v>
      </c>
      <c r="L504" s="92" t="s">
        <v>441</v>
      </c>
      <c r="M504" s="76" t="s">
        <v>441</v>
      </c>
      <c r="N504" s="127" t="s">
        <v>421</v>
      </c>
      <c r="O504" s="92">
        <v>4</v>
      </c>
      <c r="P504" s="92">
        <v>61</v>
      </c>
      <c r="Q504" s="115" t="s">
        <v>442</v>
      </c>
      <c r="R504" s="115">
        <v>244</v>
      </c>
      <c r="S504" s="115">
        <v>0</v>
      </c>
      <c r="T504" s="115">
        <v>122</v>
      </c>
      <c r="U504" s="115">
        <v>0</v>
      </c>
      <c r="V504" s="115">
        <v>0</v>
      </c>
      <c r="W504" s="115">
        <v>0</v>
      </c>
      <c r="X504" s="115">
        <v>0</v>
      </c>
      <c r="Y504" s="115">
        <v>0</v>
      </c>
      <c r="Z504" s="115">
        <v>122</v>
      </c>
      <c r="AA504" s="115">
        <v>0</v>
      </c>
      <c r="AB504" s="115">
        <v>0</v>
      </c>
      <c r="AC504" s="115">
        <v>0</v>
      </c>
      <c r="AD504" s="115">
        <v>0</v>
      </c>
    </row>
    <row r="505" spans="1:30" s="116" customFormat="1" ht="30" customHeight="1" x14ac:dyDescent="0.3">
      <c r="A505" s="144" t="s">
        <v>840</v>
      </c>
      <c r="B505" s="159" t="s">
        <v>841</v>
      </c>
      <c r="C505" s="77" t="s">
        <v>438</v>
      </c>
      <c r="D505" s="71" t="s">
        <v>61</v>
      </c>
      <c r="E505" s="77" t="s">
        <v>65</v>
      </c>
      <c r="F505" s="126">
        <v>88</v>
      </c>
      <c r="G505" s="77" t="s">
        <v>163</v>
      </c>
      <c r="H505" s="152">
        <v>21101</v>
      </c>
      <c r="I505" s="85" t="s">
        <v>319</v>
      </c>
      <c r="J505" s="68" t="s">
        <v>684</v>
      </c>
      <c r="K505" s="85" t="s">
        <v>685</v>
      </c>
      <c r="L505" s="92" t="s">
        <v>441</v>
      </c>
      <c r="M505" s="76" t="s">
        <v>441</v>
      </c>
      <c r="N505" s="127" t="s">
        <v>421</v>
      </c>
      <c r="O505" s="92">
        <v>6</v>
      </c>
      <c r="P505" s="92">
        <v>33</v>
      </c>
      <c r="Q505" s="115" t="s">
        <v>442</v>
      </c>
      <c r="R505" s="115">
        <v>198</v>
      </c>
      <c r="S505" s="115">
        <v>0</v>
      </c>
      <c r="T505" s="115">
        <v>66</v>
      </c>
      <c r="U505" s="115">
        <v>0</v>
      </c>
      <c r="V505" s="115">
        <v>0</v>
      </c>
      <c r="W505" s="115">
        <v>66</v>
      </c>
      <c r="X505" s="115">
        <v>0</v>
      </c>
      <c r="Y505" s="115">
        <v>0</v>
      </c>
      <c r="Z505" s="115">
        <v>0</v>
      </c>
      <c r="AA505" s="115">
        <v>0</v>
      </c>
      <c r="AB505" s="115">
        <v>0</v>
      </c>
      <c r="AC505" s="115">
        <v>66</v>
      </c>
      <c r="AD505" s="115">
        <v>0</v>
      </c>
    </row>
    <row r="506" spans="1:30" s="116" customFormat="1" ht="30" customHeight="1" x14ac:dyDescent="0.3">
      <c r="A506" s="144" t="s">
        <v>840</v>
      </c>
      <c r="B506" s="159" t="s">
        <v>841</v>
      </c>
      <c r="C506" s="77" t="s">
        <v>438</v>
      </c>
      <c r="D506" s="71" t="s">
        <v>61</v>
      </c>
      <c r="E506" s="77" t="s">
        <v>65</v>
      </c>
      <c r="F506" s="126">
        <v>88</v>
      </c>
      <c r="G506" s="77" t="s">
        <v>163</v>
      </c>
      <c r="H506" s="152">
        <v>21101</v>
      </c>
      <c r="I506" s="85" t="s">
        <v>319</v>
      </c>
      <c r="J506" s="68" t="s">
        <v>686</v>
      </c>
      <c r="K506" s="85" t="s">
        <v>687</v>
      </c>
      <c r="L506" s="92" t="s">
        <v>441</v>
      </c>
      <c r="M506" s="76" t="s">
        <v>441</v>
      </c>
      <c r="N506" s="127" t="s">
        <v>421</v>
      </c>
      <c r="O506" s="92">
        <v>5</v>
      </c>
      <c r="P506" s="92">
        <v>34</v>
      </c>
      <c r="Q506" s="115" t="s">
        <v>442</v>
      </c>
      <c r="R506" s="115">
        <v>170</v>
      </c>
      <c r="S506" s="115">
        <v>0</v>
      </c>
      <c r="T506" s="115">
        <v>68</v>
      </c>
      <c r="U506" s="115">
        <v>0</v>
      </c>
      <c r="V506" s="115">
        <v>0</v>
      </c>
      <c r="W506" s="115">
        <v>0</v>
      </c>
      <c r="X506" s="115">
        <v>0</v>
      </c>
      <c r="Y506" s="115">
        <v>0</v>
      </c>
      <c r="Z506" s="115">
        <v>34</v>
      </c>
      <c r="AA506" s="115">
        <v>0</v>
      </c>
      <c r="AB506" s="115">
        <v>0</v>
      </c>
      <c r="AC506" s="115">
        <v>69</v>
      </c>
      <c r="AD506" s="115">
        <v>0</v>
      </c>
    </row>
    <row r="507" spans="1:30" s="116" customFormat="1" ht="30" customHeight="1" x14ac:dyDescent="0.3">
      <c r="A507" s="144" t="s">
        <v>840</v>
      </c>
      <c r="B507" s="159" t="s">
        <v>841</v>
      </c>
      <c r="C507" s="77" t="s">
        <v>438</v>
      </c>
      <c r="D507" s="71" t="s">
        <v>61</v>
      </c>
      <c r="E507" s="77" t="s">
        <v>65</v>
      </c>
      <c r="F507" s="126">
        <v>88</v>
      </c>
      <c r="G507" s="77" t="s">
        <v>163</v>
      </c>
      <c r="H507" s="152">
        <v>21101</v>
      </c>
      <c r="I507" s="85" t="s">
        <v>319</v>
      </c>
      <c r="J507" s="68" t="s">
        <v>174</v>
      </c>
      <c r="K507" s="85" t="s">
        <v>167</v>
      </c>
      <c r="L507" s="92" t="s">
        <v>441</v>
      </c>
      <c r="M507" s="76" t="s">
        <v>441</v>
      </c>
      <c r="N507" s="127" t="s">
        <v>652</v>
      </c>
      <c r="O507" s="92">
        <v>10</v>
      </c>
      <c r="P507" s="92">
        <v>14</v>
      </c>
      <c r="Q507" s="115" t="s">
        <v>442</v>
      </c>
      <c r="R507" s="115">
        <v>140</v>
      </c>
      <c r="S507" s="115">
        <v>0</v>
      </c>
      <c r="T507" s="115">
        <v>70</v>
      </c>
      <c r="U507" s="115">
        <v>0</v>
      </c>
      <c r="V507" s="115">
        <v>0</v>
      </c>
      <c r="W507" s="115">
        <v>0</v>
      </c>
      <c r="X507" s="115">
        <v>0</v>
      </c>
      <c r="Y507" s="115">
        <v>0</v>
      </c>
      <c r="Z507" s="115">
        <v>70</v>
      </c>
      <c r="AA507" s="115">
        <v>0</v>
      </c>
      <c r="AB507" s="115">
        <v>0</v>
      </c>
      <c r="AC507" s="115">
        <v>0</v>
      </c>
      <c r="AD507" s="115">
        <v>0</v>
      </c>
    </row>
    <row r="508" spans="1:30" s="116" customFormat="1" ht="30" customHeight="1" x14ac:dyDescent="0.3">
      <c r="A508" s="144" t="s">
        <v>840</v>
      </c>
      <c r="B508" s="159" t="s">
        <v>841</v>
      </c>
      <c r="C508" s="77" t="s">
        <v>438</v>
      </c>
      <c r="D508" s="71" t="s">
        <v>61</v>
      </c>
      <c r="E508" s="77" t="s">
        <v>65</v>
      </c>
      <c r="F508" s="126">
        <v>88</v>
      </c>
      <c r="G508" s="77" t="s">
        <v>163</v>
      </c>
      <c r="H508" s="152">
        <v>21101</v>
      </c>
      <c r="I508" s="85" t="s">
        <v>319</v>
      </c>
      <c r="J508" s="68" t="s">
        <v>175</v>
      </c>
      <c r="K508" s="85" t="s">
        <v>168</v>
      </c>
      <c r="L508" s="92" t="s">
        <v>441</v>
      </c>
      <c r="M508" s="76" t="s">
        <v>441</v>
      </c>
      <c r="N508" s="127" t="s">
        <v>652</v>
      </c>
      <c r="O508" s="92">
        <v>12</v>
      </c>
      <c r="P508" s="92">
        <v>16</v>
      </c>
      <c r="Q508" s="115" t="s">
        <v>442</v>
      </c>
      <c r="R508" s="115">
        <v>192</v>
      </c>
      <c r="S508" s="115">
        <v>0</v>
      </c>
      <c r="T508" s="115">
        <v>64</v>
      </c>
      <c r="U508" s="115">
        <v>0</v>
      </c>
      <c r="V508" s="115">
        <v>0</v>
      </c>
      <c r="W508" s="115">
        <v>64</v>
      </c>
      <c r="X508" s="115">
        <v>0</v>
      </c>
      <c r="Y508" s="115">
        <v>0</v>
      </c>
      <c r="Z508" s="115">
        <v>64</v>
      </c>
      <c r="AA508" s="115">
        <v>0</v>
      </c>
      <c r="AB508" s="115">
        <v>0</v>
      </c>
      <c r="AC508" s="115">
        <v>0</v>
      </c>
      <c r="AD508" s="115">
        <v>0</v>
      </c>
    </row>
    <row r="509" spans="1:30" s="116" customFormat="1" ht="30" customHeight="1" x14ac:dyDescent="0.3">
      <c r="A509" s="144" t="s">
        <v>840</v>
      </c>
      <c r="B509" s="159" t="s">
        <v>841</v>
      </c>
      <c r="C509" s="77" t="s">
        <v>438</v>
      </c>
      <c r="D509" s="71" t="s">
        <v>61</v>
      </c>
      <c r="E509" s="77" t="s">
        <v>65</v>
      </c>
      <c r="F509" s="126">
        <v>88</v>
      </c>
      <c r="G509" s="77" t="s">
        <v>163</v>
      </c>
      <c r="H509" s="152">
        <v>21101</v>
      </c>
      <c r="I509" s="85" t="s">
        <v>319</v>
      </c>
      <c r="J509" s="68" t="s">
        <v>239</v>
      </c>
      <c r="K509" s="85" t="s">
        <v>242</v>
      </c>
      <c r="L509" s="92" t="s">
        <v>441</v>
      </c>
      <c r="M509" s="76" t="s">
        <v>441</v>
      </c>
      <c r="N509" s="127" t="s">
        <v>652</v>
      </c>
      <c r="O509" s="92">
        <v>12</v>
      </c>
      <c r="P509" s="92">
        <v>69</v>
      </c>
      <c r="Q509" s="115" t="s">
        <v>442</v>
      </c>
      <c r="R509" s="115">
        <v>828</v>
      </c>
      <c r="S509" s="115">
        <v>0</v>
      </c>
      <c r="T509" s="115">
        <v>345</v>
      </c>
      <c r="U509" s="115">
        <v>0</v>
      </c>
      <c r="V509" s="115">
        <v>0</v>
      </c>
      <c r="W509" s="115">
        <v>345</v>
      </c>
      <c r="X509" s="115">
        <v>0</v>
      </c>
      <c r="Y509" s="115">
        <v>0</v>
      </c>
      <c r="Z509" s="115">
        <v>138</v>
      </c>
      <c r="AA509" s="115">
        <v>0</v>
      </c>
      <c r="AB509" s="115">
        <v>0</v>
      </c>
      <c r="AC509" s="115">
        <v>0</v>
      </c>
      <c r="AD509" s="115">
        <v>0</v>
      </c>
    </row>
    <row r="510" spans="1:30" s="116" customFormat="1" ht="30" customHeight="1" x14ac:dyDescent="0.3">
      <c r="A510" s="144" t="s">
        <v>840</v>
      </c>
      <c r="B510" s="159" t="s">
        <v>841</v>
      </c>
      <c r="C510" s="77" t="s">
        <v>438</v>
      </c>
      <c r="D510" s="71" t="s">
        <v>61</v>
      </c>
      <c r="E510" s="77" t="s">
        <v>65</v>
      </c>
      <c r="F510" s="126">
        <v>88</v>
      </c>
      <c r="G510" s="77" t="s">
        <v>163</v>
      </c>
      <c r="H510" s="152">
        <v>21101</v>
      </c>
      <c r="I510" s="85" t="s">
        <v>319</v>
      </c>
      <c r="J510" s="68" t="s">
        <v>688</v>
      </c>
      <c r="K510" s="85" t="s">
        <v>689</v>
      </c>
      <c r="L510" s="92" t="s">
        <v>441</v>
      </c>
      <c r="M510" s="76" t="s">
        <v>441</v>
      </c>
      <c r="N510" s="127" t="s">
        <v>421</v>
      </c>
      <c r="O510" s="92">
        <v>24</v>
      </c>
      <c r="P510" s="92">
        <v>5.7200000000000006</v>
      </c>
      <c r="Q510" s="115" t="s">
        <v>442</v>
      </c>
      <c r="R510" s="115">
        <v>143.00000000000003</v>
      </c>
      <c r="S510" s="115">
        <v>0</v>
      </c>
      <c r="T510" s="115">
        <v>143.00000000000003</v>
      </c>
      <c r="U510" s="115">
        <v>0</v>
      </c>
      <c r="V510" s="115">
        <v>0</v>
      </c>
      <c r="W510" s="115">
        <v>0</v>
      </c>
      <c r="X510" s="115">
        <v>0</v>
      </c>
      <c r="Y510" s="115">
        <v>0</v>
      </c>
      <c r="Z510" s="115">
        <v>0</v>
      </c>
      <c r="AA510" s="115">
        <v>0</v>
      </c>
      <c r="AB510" s="115">
        <v>0</v>
      </c>
      <c r="AC510" s="115">
        <v>0</v>
      </c>
      <c r="AD510" s="115">
        <v>0</v>
      </c>
    </row>
    <row r="511" spans="1:30" s="116" customFormat="1" ht="30" customHeight="1" x14ac:dyDescent="0.3">
      <c r="A511" s="144" t="s">
        <v>840</v>
      </c>
      <c r="B511" s="159" t="s">
        <v>841</v>
      </c>
      <c r="C511" s="77" t="s">
        <v>438</v>
      </c>
      <c r="D511" s="71" t="s">
        <v>61</v>
      </c>
      <c r="E511" s="77" t="s">
        <v>65</v>
      </c>
      <c r="F511" s="126">
        <v>88</v>
      </c>
      <c r="G511" s="77" t="s">
        <v>163</v>
      </c>
      <c r="H511" s="152">
        <v>21101</v>
      </c>
      <c r="I511" s="85" t="s">
        <v>319</v>
      </c>
      <c r="J511" s="68" t="s">
        <v>249</v>
      </c>
      <c r="K511" s="85" t="s">
        <v>250</v>
      </c>
      <c r="L511" s="92" t="s">
        <v>441</v>
      </c>
      <c r="M511" s="76" t="s">
        <v>441</v>
      </c>
      <c r="N511" s="127" t="s">
        <v>421</v>
      </c>
      <c r="O511" s="92">
        <v>6</v>
      </c>
      <c r="P511" s="92">
        <v>32</v>
      </c>
      <c r="Q511" s="115" t="s">
        <v>442</v>
      </c>
      <c r="R511" s="115">
        <v>192</v>
      </c>
      <c r="S511" s="115">
        <v>0</v>
      </c>
      <c r="T511" s="115">
        <v>64</v>
      </c>
      <c r="U511" s="115">
        <v>0</v>
      </c>
      <c r="V511" s="115">
        <v>0</v>
      </c>
      <c r="W511" s="115">
        <v>0</v>
      </c>
      <c r="X511" s="115">
        <v>0</v>
      </c>
      <c r="Y511" s="115">
        <v>0</v>
      </c>
      <c r="Z511" s="115">
        <v>64</v>
      </c>
      <c r="AA511" s="115">
        <v>0</v>
      </c>
      <c r="AB511" s="115">
        <v>0</v>
      </c>
      <c r="AC511" s="115">
        <v>64</v>
      </c>
      <c r="AD511" s="115">
        <v>0</v>
      </c>
    </row>
    <row r="512" spans="1:30" s="116" customFormat="1" ht="30" customHeight="1" x14ac:dyDescent="0.3">
      <c r="A512" s="144" t="s">
        <v>840</v>
      </c>
      <c r="B512" s="159" t="s">
        <v>841</v>
      </c>
      <c r="C512" s="77" t="s">
        <v>438</v>
      </c>
      <c r="D512" s="71" t="s">
        <v>61</v>
      </c>
      <c r="E512" s="77" t="s">
        <v>65</v>
      </c>
      <c r="F512" s="126">
        <v>88</v>
      </c>
      <c r="G512" s="77" t="s">
        <v>163</v>
      </c>
      <c r="H512" s="152">
        <v>21101</v>
      </c>
      <c r="I512" s="85" t="s">
        <v>319</v>
      </c>
      <c r="J512" s="68" t="s">
        <v>96</v>
      </c>
      <c r="K512" s="85" t="s">
        <v>76</v>
      </c>
      <c r="L512" s="92" t="s">
        <v>441</v>
      </c>
      <c r="M512" s="76" t="s">
        <v>441</v>
      </c>
      <c r="N512" s="127" t="s">
        <v>421</v>
      </c>
      <c r="O512" s="92">
        <v>6</v>
      </c>
      <c r="P512" s="92">
        <v>28.698999999999998</v>
      </c>
      <c r="Q512" s="115" t="s">
        <v>442</v>
      </c>
      <c r="R512" s="115">
        <v>172.19399999999999</v>
      </c>
      <c r="S512" s="115">
        <v>0</v>
      </c>
      <c r="T512" s="115">
        <v>57.397999999999996</v>
      </c>
      <c r="U512" s="115">
        <v>0</v>
      </c>
      <c r="V512" s="115">
        <v>0</v>
      </c>
      <c r="W512" s="115">
        <v>57.397999999999996</v>
      </c>
      <c r="X512" s="115">
        <v>0</v>
      </c>
      <c r="Y512" s="115">
        <v>0</v>
      </c>
      <c r="Z512" s="115">
        <v>57.397999999999996</v>
      </c>
      <c r="AA512" s="115">
        <v>0</v>
      </c>
      <c r="AB512" s="115">
        <v>0</v>
      </c>
      <c r="AC512" s="115">
        <v>0</v>
      </c>
      <c r="AD512" s="115">
        <v>0</v>
      </c>
    </row>
    <row r="513" spans="1:30" s="116" customFormat="1" ht="30" customHeight="1" x14ac:dyDescent="0.3">
      <c r="A513" s="144" t="s">
        <v>840</v>
      </c>
      <c r="B513" s="159" t="s">
        <v>841</v>
      </c>
      <c r="C513" s="77" t="s">
        <v>438</v>
      </c>
      <c r="D513" s="71" t="s">
        <v>61</v>
      </c>
      <c r="E513" s="77" t="s">
        <v>65</v>
      </c>
      <c r="F513" s="126">
        <v>88</v>
      </c>
      <c r="G513" s="77" t="s">
        <v>163</v>
      </c>
      <c r="H513" s="152">
        <v>21101</v>
      </c>
      <c r="I513" s="85" t="s">
        <v>319</v>
      </c>
      <c r="J513" s="68" t="s">
        <v>89</v>
      </c>
      <c r="K513" s="85" t="s">
        <v>83</v>
      </c>
      <c r="L513" s="92" t="s">
        <v>441</v>
      </c>
      <c r="M513" s="76" t="s">
        <v>441</v>
      </c>
      <c r="N513" s="127" t="s">
        <v>421</v>
      </c>
      <c r="O513" s="92">
        <v>3</v>
      </c>
      <c r="P513" s="92">
        <v>30</v>
      </c>
      <c r="Q513" s="115" t="s">
        <v>442</v>
      </c>
      <c r="R513" s="115">
        <v>90</v>
      </c>
      <c r="S513" s="115">
        <v>0</v>
      </c>
      <c r="T513" s="115">
        <v>30</v>
      </c>
      <c r="U513" s="115">
        <v>0</v>
      </c>
      <c r="V513" s="115">
        <v>0</v>
      </c>
      <c r="W513" s="115">
        <v>30</v>
      </c>
      <c r="X513" s="115">
        <v>0</v>
      </c>
      <c r="Y513" s="115">
        <v>0</v>
      </c>
      <c r="Z513" s="115">
        <v>30</v>
      </c>
      <c r="AA513" s="115">
        <v>0</v>
      </c>
      <c r="AB513" s="115">
        <v>0</v>
      </c>
      <c r="AC513" s="115">
        <v>0</v>
      </c>
      <c r="AD513" s="115">
        <v>0</v>
      </c>
    </row>
    <row r="514" spans="1:30" s="116" customFormat="1" ht="30" customHeight="1" x14ac:dyDescent="0.3">
      <c r="A514" s="144" t="s">
        <v>840</v>
      </c>
      <c r="B514" s="159" t="s">
        <v>841</v>
      </c>
      <c r="C514" s="77" t="s">
        <v>438</v>
      </c>
      <c r="D514" s="71" t="s">
        <v>61</v>
      </c>
      <c r="E514" s="77" t="s">
        <v>65</v>
      </c>
      <c r="F514" s="126">
        <v>88</v>
      </c>
      <c r="G514" s="77" t="s">
        <v>163</v>
      </c>
      <c r="H514" s="152">
        <v>21101</v>
      </c>
      <c r="I514" s="85" t="s">
        <v>319</v>
      </c>
      <c r="J514" s="68" t="s">
        <v>690</v>
      </c>
      <c r="K514" s="85" t="s">
        <v>81</v>
      </c>
      <c r="L514" s="92" t="s">
        <v>441</v>
      </c>
      <c r="M514" s="76" t="s">
        <v>441</v>
      </c>
      <c r="N514" s="127" t="s">
        <v>652</v>
      </c>
      <c r="O514" s="92">
        <v>1</v>
      </c>
      <c r="P514" s="92">
        <v>232</v>
      </c>
      <c r="Q514" s="115" t="s">
        <v>442</v>
      </c>
      <c r="R514" s="115">
        <v>232</v>
      </c>
      <c r="S514" s="115">
        <v>0</v>
      </c>
      <c r="T514" s="115">
        <v>232</v>
      </c>
      <c r="U514" s="115">
        <v>0</v>
      </c>
      <c r="V514" s="115">
        <v>0</v>
      </c>
      <c r="W514" s="115">
        <v>0</v>
      </c>
      <c r="X514" s="115">
        <v>0</v>
      </c>
      <c r="Y514" s="115">
        <v>0</v>
      </c>
      <c r="Z514" s="115">
        <v>0</v>
      </c>
      <c r="AA514" s="115">
        <v>0</v>
      </c>
      <c r="AB514" s="115">
        <v>0</v>
      </c>
      <c r="AC514" s="115">
        <v>0</v>
      </c>
      <c r="AD514" s="115">
        <v>0</v>
      </c>
    </row>
    <row r="515" spans="1:30" s="116" customFormat="1" ht="30" customHeight="1" x14ac:dyDescent="0.3">
      <c r="A515" s="144" t="s">
        <v>840</v>
      </c>
      <c r="B515" s="159" t="s">
        <v>841</v>
      </c>
      <c r="C515" s="77" t="s">
        <v>438</v>
      </c>
      <c r="D515" s="71" t="s">
        <v>61</v>
      </c>
      <c r="E515" s="77" t="s">
        <v>65</v>
      </c>
      <c r="F515" s="126">
        <v>88</v>
      </c>
      <c r="G515" s="77" t="s">
        <v>163</v>
      </c>
      <c r="H515" s="152">
        <v>21101</v>
      </c>
      <c r="I515" s="85" t="s">
        <v>319</v>
      </c>
      <c r="J515" s="68" t="s">
        <v>464</v>
      </c>
      <c r="K515" s="85" t="s">
        <v>691</v>
      </c>
      <c r="L515" s="92" t="s">
        <v>441</v>
      </c>
      <c r="M515" s="76" t="s">
        <v>441</v>
      </c>
      <c r="N515" s="127" t="s">
        <v>421</v>
      </c>
      <c r="O515" s="92">
        <v>3</v>
      </c>
      <c r="P515" s="92">
        <v>121</v>
      </c>
      <c r="Q515" s="115" t="s">
        <v>442</v>
      </c>
      <c r="R515" s="115">
        <v>363</v>
      </c>
      <c r="S515" s="115">
        <v>0</v>
      </c>
      <c r="T515" s="115">
        <v>0</v>
      </c>
      <c r="U515" s="115">
        <v>0</v>
      </c>
      <c r="V515" s="115">
        <v>0</v>
      </c>
      <c r="W515" s="115">
        <v>363</v>
      </c>
      <c r="X515" s="115">
        <v>0</v>
      </c>
      <c r="Y515" s="115">
        <v>0</v>
      </c>
      <c r="Z515" s="115">
        <v>0</v>
      </c>
      <c r="AA515" s="115">
        <v>0</v>
      </c>
      <c r="AB515" s="115">
        <v>0</v>
      </c>
      <c r="AC515" s="115">
        <v>0</v>
      </c>
      <c r="AD515" s="115">
        <v>0</v>
      </c>
    </row>
    <row r="516" spans="1:30" s="116" customFormat="1" ht="30" customHeight="1" x14ac:dyDescent="0.3">
      <c r="A516" s="144" t="s">
        <v>840</v>
      </c>
      <c r="B516" s="159" t="s">
        <v>841</v>
      </c>
      <c r="C516" s="77" t="s">
        <v>438</v>
      </c>
      <c r="D516" s="71" t="s">
        <v>61</v>
      </c>
      <c r="E516" s="77" t="s">
        <v>65</v>
      </c>
      <c r="F516" s="126">
        <v>88</v>
      </c>
      <c r="G516" s="77" t="s">
        <v>163</v>
      </c>
      <c r="H516" s="152">
        <v>21101</v>
      </c>
      <c r="I516" s="85" t="s">
        <v>319</v>
      </c>
      <c r="J516" s="68" t="s">
        <v>692</v>
      </c>
      <c r="K516" s="85" t="s">
        <v>470</v>
      </c>
      <c r="L516" s="92" t="s">
        <v>441</v>
      </c>
      <c r="M516" s="76" t="s">
        <v>441</v>
      </c>
      <c r="N516" s="127" t="s">
        <v>652</v>
      </c>
      <c r="O516" s="92">
        <v>5</v>
      </c>
      <c r="P516" s="92">
        <v>33</v>
      </c>
      <c r="Q516" s="115" t="s">
        <v>442</v>
      </c>
      <c r="R516" s="115">
        <v>165</v>
      </c>
      <c r="S516" s="115">
        <v>0</v>
      </c>
      <c r="T516" s="115">
        <v>99</v>
      </c>
      <c r="U516" s="115">
        <v>0</v>
      </c>
      <c r="V516" s="115">
        <v>0</v>
      </c>
      <c r="W516" s="115">
        <v>0</v>
      </c>
      <c r="X516" s="115">
        <v>0</v>
      </c>
      <c r="Y516" s="115">
        <v>0</v>
      </c>
      <c r="Z516" s="115">
        <v>66</v>
      </c>
      <c r="AA516" s="115">
        <v>0</v>
      </c>
      <c r="AB516" s="115">
        <v>0</v>
      </c>
      <c r="AC516" s="115">
        <v>0</v>
      </c>
      <c r="AD516" s="115">
        <v>0</v>
      </c>
    </row>
    <row r="517" spans="1:30" s="116" customFormat="1" ht="30" customHeight="1" x14ac:dyDescent="0.3">
      <c r="A517" s="144" t="s">
        <v>840</v>
      </c>
      <c r="B517" s="159" t="s">
        <v>841</v>
      </c>
      <c r="C517" s="77" t="s">
        <v>438</v>
      </c>
      <c r="D517" s="71" t="s">
        <v>61</v>
      </c>
      <c r="E517" s="77" t="s">
        <v>65</v>
      </c>
      <c r="F517" s="126">
        <v>88</v>
      </c>
      <c r="G517" s="77" t="s">
        <v>163</v>
      </c>
      <c r="H517" s="152">
        <v>21101</v>
      </c>
      <c r="I517" s="85" t="s">
        <v>319</v>
      </c>
      <c r="J517" s="68" t="s">
        <v>173</v>
      </c>
      <c r="K517" s="85" t="s">
        <v>77</v>
      </c>
      <c r="L517" s="92" t="s">
        <v>441</v>
      </c>
      <c r="M517" s="76" t="s">
        <v>441</v>
      </c>
      <c r="N517" s="127" t="s">
        <v>421</v>
      </c>
      <c r="O517" s="92">
        <v>24</v>
      </c>
      <c r="P517" s="92">
        <v>7</v>
      </c>
      <c r="Q517" s="115" t="s">
        <v>442</v>
      </c>
      <c r="R517" s="115">
        <v>168</v>
      </c>
      <c r="S517" s="115">
        <v>0</v>
      </c>
      <c r="T517" s="115">
        <v>84</v>
      </c>
      <c r="U517" s="115">
        <v>0</v>
      </c>
      <c r="V517" s="115">
        <v>0</v>
      </c>
      <c r="W517" s="115">
        <v>0</v>
      </c>
      <c r="X517" s="115">
        <v>0</v>
      </c>
      <c r="Y517" s="115">
        <v>0</v>
      </c>
      <c r="Z517" s="115">
        <v>84</v>
      </c>
      <c r="AA517" s="115">
        <v>0</v>
      </c>
      <c r="AB517" s="115">
        <v>0</v>
      </c>
      <c r="AC517" s="115">
        <v>0</v>
      </c>
      <c r="AD517" s="115">
        <v>0</v>
      </c>
    </row>
    <row r="518" spans="1:30" s="116" customFormat="1" ht="30" customHeight="1" x14ac:dyDescent="0.3">
      <c r="A518" s="144" t="s">
        <v>840</v>
      </c>
      <c r="B518" s="159" t="s">
        <v>841</v>
      </c>
      <c r="C518" s="77" t="s">
        <v>438</v>
      </c>
      <c r="D518" s="71" t="s">
        <v>61</v>
      </c>
      <c r="E518" s="77" t="s">
        <v>65</v>
      </c>
      <c r="F518" s="126">
        <v>88</v>
      </c>
      <c r="G518" s="77" t="s">
        <v>163</v>
      </c>
      <c r="H518" s="152">
        <v>21101</v>
      </c>
      <c r="I518" s="85" t="s">
        <v>319</v>
      </c>
      <c r="J518" s="68" t="s">
        <v>693</v>
      </c>
      <c r="K518" s="85" t="s">
        <v>694</v>
      </c>
      <c r="L518" s="92" t="s">
        <v>441</v>
      </c>
      <c r="M518" s="76" t="s">
        <v>441</v>
      </c>
      <c r="N518" s="127" t="s">
        <v>656</v>
      </c>
      <c r="O518" s="92">
        <v>1</v>
      </c>
      <c r="P518" s="92">
        <v>220</v>
      </c>
      <c r="Q518" s="115" t="s">
        <v>442</v>
      </c>
      <c r="R518" s="115">
        <v>220</v>
      </c>
      <c r="S518" s="115">
        <v>0</v>
      </c>
      <c r="T518" s="115">
        <v>220</v>
      </c>
      <c r="U518" s="115">
        <v>0</v>
      </c>
      <c r="V518" s="115">
        <v>0</v>
      </c>
      <c r="W518" s="115">
        <v>0</v>
      </c>
      <c r="X518" s="115">
        <v>0</v>
      </c>
      <c r="Y518" s="115">
        <v>0</v>
      </c>
      <c r="Z518" s="115">
        <v>0</v>
      </c>
      <c r="AA518" s="115">
        <v>0</v>
      </c>
      <c r="AB518" s="115">
        <v>0</v>
      </c>
      <c r="AC518" s="115">
        <v>0</v>
      </c>
      <c r="AD518" s="115">
        <v>0</v>
      </c>
    </row>
    <row r="519" spans="1:30" s="116" customFormat="1" ht="30" customHeight="1" x14ac:dyDescent="0.3">
      <c r="A519" s="144" t="s">
        <v>840</v>
      </c>
      <c r="B519" s="159" t="s">
        <v>841</v>
      </c>
      <c r="C519" s="77" t="s">
        <v>438</v>
      </c>
      <c r="D519" s="71" t="s">
        <v>61</v>
      </c>
      <c r="E519" s="77" t="s">
        <v>65</v>
      </c>
      <c r="F519" s="126">
        <v>88</v>
      </c>
      <c r="G519" s="77" t="s">
        <v>163</v>
      </c>
      <c r="H519" s="152">
        <v>21101</v>
      </c>
      <c r="I519" s="85" t="s">
        <v>319</v>
      </c>
      <c r="J519" s="68" t="s">
        <v>695</v>
      </c>
      <c r="K519" s="85" t="s">
        <v>696</v>
      </c>
      <c r="L519" s="92" t="s">
        <v>441</v>
      </c>
      <c r="M519" s="76" t="s">
        <v>441</v>
      </c>
      <c r="N519" s="127" t="s">
        <v>421</v>
      </c>
      <c r="O519" s="92">
        <v>5</v>
      </c>
      <c r="P519" s="92">
        <v>69</v>
      </c>
      <c r="Q519" s="115" t="s">
        <v>442</v>
      </c>
      <c r="R519" s="115">
        <v>345</v>
      </c>
      <c r="S519" s="115">
        <v>0</v>
      </c>
      <c r="T519" s="115">
        <v>138</v>
      </c>
      <c r="U519" s="115">
        <v>0</v>
      </c>
      <c r="V519" s="115">
        <v>0</v>
      </c>
      <c r="W519" s="115">
        <v>0</v>
      </c>
      <c r="X519" s="115">
        <v>0</v>
      </c>
      <c r="Y519" s="115">
        <v>0</v>
      </c>
      <c r="Z519" s="115">
        <v>207</v>
      </c>
      <c r="AA519" s="115">
        <v>0</v>
      </c>
      <c r="AB519" s="115">
        <v>0</v>
      </c>
      <c r="AC519" s="115">
        <v>0</v>
      </c>
      <c r="AD519" s="115">
        <v>0</v>
      </c>
    </row>
    <row r="520" spans="1:30" s="116" customFormat="1" ht="30" customHeight="1" x14ac:dyDescent="0.3">
      <c r="A520" s="144" t="s">
        <v>840</v>
      </c>
      <c r="B520" s="159" t="s">
        <v>841</v>
      </c>
      <c r="C520" s="77" t="s">
        <v>438</v>
      </c>
      <c r="D520" s="71" t="s">
        <v>61</v>
      </c>
      <c r="E520" s="77" t="s">
        <v>65</v>
      </c>
      <c r="F520" s="126">
        <v>88</v>
      </c>
      <c r="G520" s="77" t="s">
        <v>163</v>
      </c>
      <c r="H520" s="152">
        <v>21101</v>
      </c>
      <c r="I520" s="85" t="s">
        <v>319</v>
      </c>
      <c r="J520" s="68" t="s">
        <v>697</v>
      </c>
      <c r="K520" s="85" t="s">
        <v>698</v>
      </c>
      <c r="L520" s="92" t="s">
        <v>441</v>
      </c>
      <c r="M520" s="76" t="s">
        <v>441</v>
      </c>
      <c r="N520" s="127" t="s">
        <v>699</v>
      </c>
      <c r="O520" s="92">
        <v>10</v>
      </c>
      <c r="P520" s="92">
        <v>70</v>
      </c>
      <c r="Q520" s="115" t="s">
        <v>442</v>
      </c>
      <c r="R520" s="115">
        <v>700</v>
      </c>
      <c r="S520" s="115">
        <v>0</v>
      </c>
      <c r="T520" s="115">
        <v>280</v>
      </c>
      <c r="U520" s="115">
        <v>0</v>
      </c>
      <c r="V520" s="115">
        <v>0</v>
      </c>
      <c r="W520" s="115">
        <v>210</v>
      </c>
      <c r="X520" s="115">
        <v>0</v>
      </c>
      <c r="Y520" s="115">
        <v>0</v>
      </c>
      <c r="Z520" s="115">
        <v>210</v>
      </c>
      <c r="AA520" s="115">
        <v>0</v>
      </c>
      <c r="AB520" s="115">
        <v>0</v>
      </c>
      <c r="AC520" s="115">
        <v>0</v>
      </c>
      <c r="AD520" s="115">
        <v>0</v>
      </c>
    </row>
    <row r="521" spans="1:30" s="116" customFormat="1" ht="30" customHeight="1" x14ac:dyDescent="0.3">
      <c r="A521" s="144" t="s">
        <v>840</v>
      </c>
      <c r="B521" s="159" t="s">
        <v>841</v>
      </c>
      <c r="C521" s="77" t="s">
        <v>438</v>
      </c>
      <c r="D521" s="71" t="s">
        <v>61</v>
      </c>
      <c r="E521" s="77" t="s">
        <v>65</v>
      </c>
      <c r="F521" s="126">
        <v>88</v>
      </c>
      <c r="G521" s="77" t="s">
        <v>163</v>
      </c>
      <c r="H521" s="152">
        <v>21101</v>
      </c>
      <c r="I521" s="85" t="s">
        <v>319</v>
      </c>
      <c r="J521" s="68" t="s">
        <v>700</v>
      </c>
      <c r="K521" s="85" t="s">
        <v>701</v>
      </c>
      <c r="L521" s="92" t="s">
        <v>441</v>
      </c>
      <c r="M521" s="76" t="s">
        <v>441</v>
      </c>
      <c r="N521" s="127" t="s">
        <v>656</v>
      </c>
      <c r="O521" s="92">
        <v>1</v>
      </c>
      <c r="P521" s="92">
        <v>20</v>
      </c>
      <c r="Q521" s="115" t="s">
        <v>442</v>
      </c>
      <c r="R521" s="115">
        <v>20</v>
      </c>
      <c r="S521" s="115">
        <v>0</v>
      </c>
      <c r="T521" s="115">
        <v>20</v>
      </c>
      <c r="U521" s="115">
        <v>0</v>
      </c>
      <c r="V521" s="115">
        <v>0</v>
      </c>
      <c r="W521" s="115">
        <v>0</v>
      </c>
      <c r="X521" s="115">
        <v>0</v>
      </c>
      <c r="Y521" s="115">
        <v>0</v>
      </c>
      <c r="Z521" s="115">
        <v>0</v>
      </c>
      <c r="AA521" s="115">
        <v>0</v>
      </c>
      <c r="AB521" s="115">
        <v>0</v>
      </c>
      <c r="AC521" s="115">
        <v>0</v>
      </c>
      <c r="AD521" s="115">
        <v>0</v>
      </c>
    </row>
    <row r="522" spans="1:30" s="116" customFormat="1" ht="30" customHeight="1" x14ac:dyDescent="0.3">
      <c r="A522" s="144" t="s">
        <v>840</v>
      </c>
      <c r="B522" s="159" t="s">
        <v>841</v>
      </c>
      <c r="C522" s="77" t="s">
        <v>438</v>
      </c>
      <c r="D522" s="71" t="s">
        <v>61</v>
      </c>
      <c r="E522" s="77" t="s">
        <v>65</v>
      </c>
      <c r="F522" s="126">
        <v>88</v>
      </c>
      <c r="G522" s="77" t="s">
        <v>163</v>
      </c>
      <c r="H522" s="152">
        <v>21101</v>
      </c>
      <c r="I522" s="85" t="s">
        <v>319</v>
      </c>
      <c r="J522" s="68" t="s">
        <v>702</v>
      </c>
      <c r="K522" s="85" t="s">
        <v>703</v>
      </c>
      <c r="L522" s="92" t="s">
        <v>441</v>
      </c>
      <c r="M522" s="76" t="s">
        <v>441</v>
      </c>
      <c r="N522" s="127" t="s">
        <v>656</v>
      </c>
      <c r="O522" s="92">
        <v>3</v>
      </c>
      <c r="P522" s="92">
        <v>115</v>
      </c>
      <c r="Q522" s="115" t="s">
        <v>442</v>
      </c>
      <c r="R522" s="115">
        <v>345</v>
      </c>
      <c r="S522" s="115">
        <v>0</v>
      </c>
      <c r="T522" s="115">
        <v>115</v>
      </c>
      <c r="U522" s="115">
        <v>0</v>
      </c>
      <c r="V522" s="115">
        <v>0</v>
      </c>
      <c r="W522" s="115">
        <v>115</v>
      </c>
      <c r="X522" s="115">
        <v>0</v>
      </c>
      <c r="Y522" s="115">
        <v>0</v>
      </c>
      <c r="Z522" s="115">
        <v>115</v>
      </c>
      <c r="AA522" s="115">
        <v>0</v>
      </c>
      <c r="AB522" s="115">
        <v>0</v>
      </c>
      <c r="AC522" s="115">
        <v>0</v>
      </c>
      <c r="AD522" s="115">
        <v>0</v>
      </c>
    </row>
    <row r="523" spans="1:30" s="116" customFormat="1" ht="30" customHeight="1" x14ac:dyDescent="0.3">
      <c r="A523" s="144" t="s">
        <v>840</v>
      </c>
      <c r="B523" s="159" t="s">
        <v>841</v>
      </c>
      <c r="C523" s="77" t="s">
        <v>438</v>
      </c>
      <c r="D523" s="71" t="s">
        <v>61</v>
      </c>
      <c r="E523" s="77" t="s">
        <v>65</v>
      </c>
      <c r="F523" s="126">
        <v>88</v>
      </c>
      <c r="G523" s="77" t="s">
        <v>163</v>
      </c>
      <c r="H523" s="152">
        <v>21101</v>
      </c>
      <c r="I523" s="85" t="s">
        <v>319</v>
      </c>
      <c r="J523" s="68" t="s">
        <v>704</v>
      </c>
      <c r="K523" s="85" t="s">
        <v>705</v>
      </c>
      <c r="L523" s="92" t="s">
        <v>441</v>
      </c>
      <c r="M523" s="76" t="s">
        <v>441</v>
      </c>
      <c r="N523" s="127" t="s">
        <v>421</v>
      </c>
      <c r="O523" s="92">
        <v>5</v>
      </c>
      <c r="P523" s="92">
        <v>20</v>
      </c>
      <c r="Q523" s="115" t="s">
        <v>442</v>
      </c>
      <c r="R523" s="115">
        <v>100</v>
      </c>
      <c r="S523" s="115">
        <v>0</v>
      </c>
      <c r="T523" s="115">
        <v>0</v>
      </c>
      <c r="U523" s="115">
        <v>0</v>
      </c>
      <c r="V523" s="115">
        <v>0</v>
      </c>
      <c r="W523" s="115">
        <v>0</v>
      </c>
      <c r="X523" s="115">
        <v>0</v>
      </c>
      <c r="Y523" s="115">
        <v>0</v>
      </c>
      <c r="Z523" s="115">
        <v>100</v>
      </c>
      <c r="AA523" s="115">
        <v>0</v>
      </c>
      <c r="AB523" s="115">
        <v>0</v>
      </c>
      <c r="AC523" s="115">
        <v>0</v>
      </c>
      <c r="AD523" s="115">
        <v>0</v>
      </c>
    </row>
    <row r="524" spans="1:30" s="116" customFormat="1" ht="30" customHeight="1" x14ac:dyDescent="0.3">
      <c r="A524" s="144" t="s">
        <v>840</v>
      </c>
      <c r="B524" s="159" t="s">
        <v>841</v>
      </c>
      <c r="C524" s="77" t="s">
        <v>438</v>
      </c>
      <c r="D524" s="71" t="s">
        <v>61</v>
      </c>
      <c r="E524" s="77" t="s">
        <v>65</v>
      </c>
      <c r="F524" s="126">
        <v>88</v>
      </c>
      <c r="G524" s="77" t="s">
        <v>163</v>
      </c>
      <c r="H524" s="152">
        <v>21101</v>
      </c>
      <c r="I524" s="85" t="s">
        <v>319</v>
      </c>
      <c r="J524" s="68" t="s">
        <v>476</v>
      </c>
      <c r="K524" s="85" t="s">
        <v>477</v>
      </c>
      <c r="L524" s="92" t="s">
        <v>441</v>
      </c>
      <c r="M524" s="76" t="s">
        <v>441</v>
      </c>
      <c r="N524" s="127" t="s">
        <v>652</v>
      </c>
      <c r="O524" s="92">
        <v>20</v>
      </c>
      <c r="P524" s="92">
        <v>45</v>
      </c>
      <c r="Q524" s="115" t="s">
        <v>442</v>
      </c>
      <c r="R524" s="115">
        <v>900</v>
      </c>
      <c r="S524" s="115">
        <v>0</v>
      </c>
      <c r="T524" s="115">
        <v>0</v>
      </c>
      <c r="U524" s="115">
        <v>0</v>
      </c>
      <c r="V524" s="115">
        <v>0</v>
      </c>
      <c r="W524" s="115">
        <v>450</v>
      </c>
      <c r="X524" s="115">
        <v>0</v>
      </c>
      <c r="Y524" s="115">
        <v>0</v>
      </c>
      <c r="Z524" s="115">
        <v>450</v>
      </c>
      <c r="AA524" s="115">
        <v>0</v>
      </c>
      <c r="AB524" s="115">
        <v>0</v>
      </c>
      <c r="AC524" s="115">
        <v>0</v>
      </c>
      <c r="AD524" s="115">
        <v>0</v>
      </c>
    </row>
    <row r="525" spans="1:30" s="116" customFormat="1" ht="30" customHeight="1" x14ac:dyDescent="0.3">
      <c r="A525" s="144" t="s">
        <v>840</v>
      </c>
      <c r="B525" s="159" t="s">
        <v>841</v>
      </c>
      <c r="C525" s="77" t="s">
        <v>438</v>
      </c>
      <c r="D525" s="71" t="s">
        <v>61</v>
      </c>
      <c r="E525" s="77" t="s">
        <v>65</v>
      </c>
      <c r="F525" s="126">
        <v>88</v>
      </c>
      <c r="G525" s="77" t="s">
        <v>163</v>
      </c>
      <c r="H525" s="152">
        <v>21101</v>
      </c>
      <c r="I525" s="85" t="s">
        <v>319</v>
      </c>
      <c r="J525" s="68" t="s">
        <v>478</v>
      </c>
      <c r="K525" s="85" t="s">
        <v>479</v>
      </c>
      <c r="L525" s="92" t="s">
        <v>441</v>
      </c>
      <c r="M525" s="76" t="s">
        <v>441</v>
      </c>
      <c r="N525" s="127" t="s">
        <v>656</v>
      </c>
      <c r="O525" s="92">
        <v>2</v>
      </c>
      <c r="P525" s="92">
        <v>80</v>
      </c>
      <c r="Q525" s="115" t="s">
        <v>442</v>
      </c>
      <c r="R525" s="115">
        <v>160</v>
      </c>
      <c r="S525" s="115">
        <v>0</v>
      </c>
      <c r="T525" s="115">
        <v>80</v>
      </c>
      <c r="U525" s="115">
        <v>0</v>
      </c>
      <c r="V525" s="115">
        <v>0</v>
      </c>
      <c r="W525" s="115">
        <v>0</v>
      </c>
      <c r="X525" s="115">
        <v>0</v>
      </c>
      <c r="Y525" s="115">
        <v>0</v>
      </c>
      <c r="Z525" s="115">
        <v>80</v>
      </c>
      <c r="AA525" s="115">
        <v>0</v>
      </c>
      <c r="AB525" s="115">
        <v>0</v>
      </c>
      <c r="AC525" s="115">
        <v>0</v>
      </c>
      <c r="AD525" s="115">
        <v>0</v>
      </c>
    </row>
    <row r="526" spans="1:30" s="116" customFormat="1" ht="30" customHeight="1" x14ac:dyDescent="0.3">
      <c r="A526" s="144" t="s">
        <v>840</v>
      </c>
      <c r="B526" s="159" t="s">
        <v>841</v>
      </c>
      <c r="C526" s="77" t="s">
        <v>438</v>
      </c>
      <c r="D526" s="71" t="s">
        <v>61</v>
      </c>
      <c r="E526" s="77" t="s">
        <v>65</v>
      </c>
      <c r="F526" s="126">
        <v>88</v>
      </c>
      <c r="G526" s="77" t="s">
        <v>163</v>
      </c>
      <c r="H526" s="152">
        <v>21101</v>
      </c>
      <c r="I526" s="85" t="s">
        <v>319</v>
      </c>
      <c r="J526" s="68" t="s">
        <v>272</v>
      </c>
      <c r="K526" s="85" t="s">
        <v>273</v>
      </c>
      <c r="L526" s="92" t="s">
        <v>441</v>
      </c>
      <c r="M526" s="76" t="s">
        <v>441</v>
      </c>
      <c r="N526" s="127" t="s">
        <v>652</v>
      </c>
      <c r="O526" s="92">
        <v>5</v>
      </c>
      <c r="P526" s="92">
        <v>1010</v>
      </c>
      <c r="Q526" s="115" t="s">
        <v>442</v>
      </c>
      <c r="R526" s="115">
        <v>5050</v>
      </c>
      <c r="S526" s="115">
        <v>0</v>
      </c>
      <c r="T526" s="115">
        <v>2020</v>
      </c>
      <c r="U526" s="115">
        <v>0</v>
      </c>
      <c r="V526" s="115">
        <v>0</v>
      </c>
      <c r="W526" s="115">
        <v>1010</v>
      </c>
      <c r="X526" s="115">
        <v>0</v>
      </c>
      <c r="Y526" s="115">
        <v>0</v>
      </c>
      <c r="Z526" s="115">
        <v>2020</v>
      </c>
      <c r="AA526" s="115">
        <v>0</v>
      </c>
      <c r="AB526" s="115">
        <v>0</v>
      </c>
      <c r="AC526" s="115">
        <v>0</v>
      </c>
      <c r="AD526" s="115">
        <v>0</v>
      </c>
    </row>
    <row r="527" spans="1:30" s="116" customFormat="1" ht="30" customHeight="1" x14ac:dyDescent="0.3">
      <c r="A527" s="144" t="s">
        <v>840</v>
      </c>
      <c r="B527" s="159" t="s">
        <v>841</v>
      </c>
      <c r="C527" s="77" t="s">
        <v>438</v>
      </c>
      <c r="D527" s="71" t="s">
        <v>61</v>
      </c>
      <c r="E527" s="77" t="s">
        <v>65</v>
      </c>
      <c r="F527" s="126">
        <v>88</v>
      </c>
      <c r="G527" s="77" t="s">
        <v>163</v>
      </c>
      <c r="H527" s="152">
        <v>21101</v>
      </c>
      <c r="I527" s="85" t="s">
        <v>319</v>
      </c>
      <c r="J527" s="68" t="s">
        <v>706</v>
      </c>
      <c r="K527" s="85" t="s">
        <v>707</v>
      </c>
      <c r="L527" s="92" t="s">
        <v>441</v>
      </c>
      <c r="M527" s="76" t="s">
        <v>441</v>
      </c>
      <c r="N527" s="127" t="s">
        <v>656</v>
      </c>
      <c r="O527" s="92">
        <v>2</v>
      </c>
      <c r="P527" s="92">
        <v>300</v>
      </c>
      <c r="Q527" s="115" t="s">
        <v>442</v>
      </c>
      <c r="R527" s="115">
        <v>600</v>
      </c>
      <c r="S527" s="115">
        <v>0</v>
      </c>
      <c r="T527" s="115">
        <v>600</v>
      </c>
      <c r="U527" s="115">
        <v>0</v>
      </c>
      <c r="V527" s="115">
        <v>0</v>
      </c>
      <c r="W527" s="115">
        <v>0</v>
      </c>
      <c r="X527" s="115">
        <v>0</v>
      </c>
      <c r="Y527" s="115">
        <v>0</v>
      </c>
      <c r="Z527" s="115">
        <v>0</v>
      </c>
      <c r="AA527" s="115">
        <v>0</v>
      </c>
      <c r="AB527" s="115">
        <v>0</v>
      </c>
      <c r="AC527" s="115">
        <v>0</v>
      </c>
      <c r="AD527" s="115">
        <v>0</v>
      </c>
    </row>
    <row r="528" spans="1:30" s="116" customFormat="1" ht="30" customHeight="1" x14ac:dyDescent="0.3">
      <c r="A528" s="144" t="s">
        <v>840</v>
      </c>
      <c r="B528" s="159" t="s">
        <v>841</v>
      </c>
      <c r="C528" s="77" t="s">
        <v>438</v>
      </c>
      <c r="D528" s="71" t="s">
        <v>61</v>
      </c>
      <c r="E528" s="77" t="s">
        <v>65</v>
      </c>
      <c r="F528" s="126">
        <v>88</v>
      </c>
      <c r="G528" s="77" t="s">
        <v>163</v>
      </c>
      <c r="H528" s="152">
        <v>21101</v>
      </c>
      <c r="I528" s="85" t="s">
        <v>319</v>
      </c>
      <c r="J528" s="68" t="s">
        <v>708</v>
      </c>
      <c r="K528" s="85" t="s">
        <v>709</v>
      </c>
      <c r="L528" s="92" t="s">
        <v>441</v>
      </c>
      <c r="M528" s="76" t="s">
        <v>441</v>
      </c>
      <c r="N528" s="127" t="s">
        <v>652</v>
      </c>
      <c r="O528" s="92">
        <v>5</v>
      </c>
      <c r="P528" s="92">
        <v>1500</v>
      </c>
      <c r="Q528" s="115" t="s">
        <v>442</v>
      </c>
      <c r="R528" s="115">
        <v>7500</v>
      </c>
      <c r="S528" s="115">
        <v>0</v>
      </c>
      <c r="T528" s="115">
        <v>4500</v>
      </c>
      <c r="U528" s="115">
        <v>0</v>
      </c>
      <c r="V528" s="115">
        <v>0</v>
      </c>
      <c r="W528" s="115">
        <v>1500</v>
      </c>
      <c r="X528" s="115">
        <v>0</v>
      </c>
      <c r="Y528" s="115">
        <v>0</v>
      </c>
      <c r="Z528" s="115">
        <v>1500</v>
      </c>
      <c r="AA528" s="115">
        <v>0</v>
      </c>
      <c r="AB528" s="115">
        <v>0</v>
      </c>
      <c r="AC528" s="115">
        <v>0</v>
      </c>
      <c r="AD528" s="115">
        <v>0</v>
      </c>
    </row>
    <row r="529" spans="1:30" s="116" customFormat="1" ht="30" customHeight="1" x14ac:dyDescent="0.3">
      <c r="A529" s="144" t="s">
        <v>840</v>
      </c>
      <c r="B529" s="159" t="s">
        <v>841</v>
      </c>
      <c r="C529" s="77" t="s">
        <v>438</v>
      </c>
      <c r="D529" s="71" t="s">
        <v>61</v>
      </c>
      <c r="E529" s="77" t="s">
        <v>65</v>
      </c>
      <c r="F529" s="126">
        <v>88</v>
      </c>
      <c r="G529" s="77" t="s">
        <v>163</v>
      </c>
      <c r="H529" s="152">
        <v>21101</v>
      </c>
      <c r="I529" s="85" t="s">
        <v>319</v>
      </c>
      <c r="J529" s="68" t="s">
        <v>710</v>
      </c>
      <c r="K529" s="85" t="s">
        <v>711</v>
      </c>
      <c r="L529" s="92" t="s">
        <v>441</v>
      </c>
      <c r="M529" s="76" t="s">
        <v>441</v>
      </c>
      <c r="N529" s="127" t="s">
        <v>421</v>
      </c>
      <c r="O529" s="92">
        <v>2</v>
      </c>
      <c r="P529" s="92">
        <v>48</v>
      </c>
      <c r="Q529" s="115" t="s">
        <v>442</v>
      </c>
      <c r="R529" s="115">
        <v>96</v>
      </c>
      <c r="S529" s="115">
        <v>0</v>
      </c>
      <c r="T529" s="115">
        <v>48</v>
      </c>
      <c r="U529" s="115">
        <v>0</v>
      </c>
      <c r="V529" s="115">
        <v>0</v>
      </c>
      <c r="W529" s="115">
        <v>0</v>
      </c>
      <c r="X529" s="115">
        <v>0</v>
      </c>
      <c r="Y529" s="115">
        <v>0</v>
      </c>
      <c r="Z529" s="115">
        <v>48</v>
      </c>
      <c r="AA529" s="115">
        <v>0</v>
      </c>
      <c r="AB529" s="115">
        <v>0</v>
      </c>
      <c r="AC529" s="115">
        <v>0</v>
      </c>
      <c r="AD529" s="115">
        <v>0</v>
      </c>
    </row>
    <row r="530" spans="1:30" s="116" customFormat="1" ht="30" customHeight="1" x14ac:dyDescent="0.3">
      <c r="A530" s="144" t="s">
        <v>840</v>
      </c>
      <c r="B530" s="159" t="s">
        <v>841</v>
      </c>
      <c r="C530" s="77" t="s">
        <v>438</v>
      </c>
      <c r="D530" s="71" t="s">
        <v>61</v>
      </c>
      <c r="E530" s="77" t="s">
        <v>65</v>
      </c>
      <c r="F530" s="126">
        <v>88</v>
      </c>
      <c r="G530" s="77" t="s">
        <v>163</v>
      </c>
      <c r="H530" s="152">
        <v>21101</v>
      </c>
      <c r="I530" s="85" t="s">
        <v>319</v>
      </c>
      <c r="J530" s="68" t="s">
        <v>482</v>
      </c>
      <c r="K530" s="85" t="s">
        <v>483</v>
      </c>
      <c r="L530" s="92" t="s">
        <v>441</v>
      </c>
      <c r="M530" s="76" t="s">
        <v>441</v>
      </c>
      <c r="N530" s="127" t="s">
        <v>656</v>
      </c>
      <c r="O530" s="92">
        <v>1</v>
      </c>
      <c r="P530" s="92">
        <v>200</v>
      </c>
      <c r="Q530" s="115" t="s">
        <v>442</v>
      </c>
      <c r="R530" s="115">
        <v>200</v>
      </c>
      <c r="S530" s="115">
        <v>0</v>
      </c>
      <c r="T530" s="115">
        <v>0</v>
      </c>
      <c r="U530" s="115">
        <v>0</v>
      </c>
      <c r="V530" s="115">
        <v>0</v>
      </c>
      <c r="W530" s="115">
        <v>200</v>
      </c>
      <c r="X530" s="115">
        <v>0</v>
      </c>
      <c r="Y530" s="115">
        <v>0</v>
      </c>
      <c r="Z530" s="115">
        <v>0</v>
      </c>
      <c r="AA530" s="115">
        <v>0</v>
      </c>
      <c r="AB530" s="115">
        <v>0</v>
      </c>
      <c r="AC530" s="115">
        <v>0</v>
      </c>
      <c r="AD530" s="115">
        <v>0</v>
      </c>
    </row>
    <row r="531" spans="1:30" s="116" customFormat="1" ht="30" customHeight="1" x14ac:dyDescent="0.3">
      <c r="A531" s="144" t="s">
        <v>840</v>
      </c>
      <c r="B531" s="159" t="s">
        <v>841</v>
      </c>
      <c r="C531" s="77" t="s">
        <v>438</v>
      </c>
      <c r="D531" s="71" t="s">
        <v>61</v>
      </c>
      <c r="E531" s="77" t="s">
        <v>65</v>
      </c>
      <c r="F531" s="126">
        <v>88</v>
      </c>
      <c r="G531" s="77" t="s">
        <v>163</v>
      </c>
      <c r="H531" s="152">
        <v>21101</v>
      </c>
      <c r="I531" s="85" t="s">
        <v>319</v>
      </c>
      <c r="J531" s="68" t="s">
        <v>712</v>
      </c>
      <c r="K531" s="85" t="s">
        <v>713</v>
      </c>
      <c r="L531" s="92" t="s">
        <v>441</v>
      </c>
      <c r="M531" s="76" t="s">
        <v>441</v>
      </c>
      <c r="N531" s="127" t="s">
        <v>421</v>
      </c>
      <c r="O531" s="92">
        <v>3</v>
      </c>
      <c r="P531" s="92">
        <v>28</v>
      </c>
      <c r="Q531" s="115" t="s">
        <v>442</v>
      </c>
      <c r="R531" s="115">
        <v>84</v>
      </c>
      <c r="S531" s="115">
        <v>0</v>
      </c>
      <c r="T531" s="115">
        <v>28</v>
      </c>
      <c r="U531" s="115">
        <v>0</v>
      </c>
      <c r="V531" s="115">
        <v>0</v>
      </c>
      <c r="W531" s="115">
        <v>28</v>
      </c>
      <c r="X531" s="115">
        <v>0</v>
      </c>
      <c r="Y531" s="115">
        <v>0</v>
      </c>
      <c r="Z531" s="115">
        <v>28</v>
      </c>
      <c r="AA531" s="115">
        <v>0</v>
      </c>
      <c r="AB531" s="115">
        <v>0</v>
      </c>
      <c r="AC531" s="115">
        <v>0</v>
      </c>
      <c r="AD531" s="115">
        <v>0</v>
      </c>
    </row>
    <row r="532" spans="1:30" s="116" customFormat="1" ht="30" customHeight="1" x14ac:dyDescent="0.3">
      <c r="A532" s="144" t="s">
        <v>840</v>
      </c>
      <c r="B532" s="159" t="s">
        <v>841</v>
      </c>
      <c r="C532" s="77" t="s">
        <v>438</v>
      </c>
      <c r="D532" s="71" t="s">
        <v>61</v>
      </c>
      <c r="E532" s="77" t="s">
        <v>65</v>
      </c>
      <c r="F532" s="126">
        <v>88</v>
      </c>
      <c r="G532" s="77" t="s">
        <v>163</v>
      </c>
      <c r="H532" s="152">
        <v>21101</v>
      </c>
      <c r="I532" s="85" t="s">
        <v>319</v>
      </c>
      <c r="J532" s="68" t="s">
        <v>714</v>
      </c>
      <c r="K532" s="85" t="s">
        <v>715</v>
      </c>
      <c r="L532" s="92" t="s">
        <v>441</v>
      </c>
      <c r="M532" s="76" t="s">
        <v>441</v>
      </c>
      <c r="N532" s="127" t="s">
        <v>421</v>
      </c>
      <c r="O532" s="92">
        <v>1</v>
      </c>
      <c r="P532" s="92">
        <v>50</v>
      </c>
      <c r="Q532" s="115" t="s">
        <v>442</v>
      </c>
      <c r="R532" s="115">
        <v>50</v>
      </c>
      <c r="S532" s="115">
        <v>0</v>
      </c>
      <c r="T532" s="115">
        <v>0</v>
      </c>
      <c r="U532" s="115">
        <v>0</v>
      </c>
      <c r="V532" s="115">
        <v>0</v>
      </c>
      <c r="W532" s="115">
        <v>0</v>
      </c>
      <c r="X532" s="115">
        <v>0</v>
      </c>
      <c r="Y532" s="115">
        <v>0</v>
      </c>
      <c r="Z532" s="115">
        <v>50</v>
      </c>
      <c r="AA532" s="115">
        <v>0</v>
      </c>
      <c r="AB532" s="115">
        <v>0</v>
      </c>
      <c r="AC532" s="115">
        <v>0</v>
      </c>
      <c r="AD532" s="115">
        <v>0</v>
      </c>
    </row>
    <row r="533" spans="1:30" s="116" customFormat="1" ht="30" customHeight="1" x14ac:dyDescent="0.3">
      <c r="A533" s="144" t="s">
        <v>840</v>
      </c>
      <c r="B533" s="159" t="s">
        <v>841</v>
      </c>
      <c r="C533" s="77" t="s">
        <v>438</v>
      </c>
      <c r="D533" s="71" t="s">
        <v>61</v>
      </c>
      <c r="E533" s="77" t="s">
        <v>65</v>
      </c>
      <c r="F533" s="126">
        <v>88</v>
      </c>
      <c r="G533" s="77" t="s">
        <v>163</v>
      </c>
      <c r="H533" s="152">
        <v>21101</v>
      </c>
      <c r="I533" s="85" t="s">
        <v>319</v>
      </c>
      <c r="J533" s="68" t="s">
        <v>716</v>
      </c>
      <c r="K533" s="85" t="s">
        <v>717</v>
      </c>
      <c r="L533" s="92" t="s">
        <v>441</v>
      </c>
      <c r="M533" s="76" t="s">
        <v>441</v>
      </c>
      <c r="N533" s="127" t="s">
        <v>421</v>
      </c>
      <c r="O533" s="92">
        <v>25</v>
      </c>
      <c r="P533" s="92">
        <v>61</v>
      </c>
      <c r="Q533" s="115" t="s">
        <v>442</v>
      </c>
      <c r="R533" s="115">
        <v>1525</v>
      </c>
      <c r="S533" s="115">
        <v>0</v>
      </c>
      <c r="T533" s="115">
        <v>1525</v>
      </c>
      <c r="U533" s="115">
        <v>0</v>
      </c>
      <c r="V533" s="115">
        <v>0</v>
      </c>
      <c r="W533" s="115">
        <v>0</v>
      </c>
      <c r="X533" s="115">
        <v>0</v>
      </c>
      <c r="Y533" s="115">
        <v>0</v>
      </c>
      <c r="Z533" s="115">
        <v>0</v>
      </c>
      <c r="AA533" s="115">
        <v>0</v>
      </c>
      <c r="AB533" s="115">
        <v>0</v>
      </c>
      <c r="AC533" s="115">
        <v>0</v>
      </c>
      <c r="AD533" s="115">
        <v>0</v>
      </c>
    </row>
    <row r="534" spans="1:30" s="116" customFormat="1" ht="30" customHeight="1" x14ac:dyDescent="0.3">
      <c r="A534" s="144" t="s">
        <v>840</v>
      </c>
      <c r="B534" s="159" t="s">
        <v>841</v>
      </c>
      <c r="C534" s="77" t="s">
        <v>438</v>
      </c>
      <c r="D534" s="71" t="s">
        <v>61</v>
      </c>
      <c r="E534" s="77" t="s">
        <v>65</v>
      </c>
      <c r="F534" s="126">
        <v>88</v>
      </c>
      <c r="G534" s="77" t="s">
        <v>163</v>
      </c>
      <c r="H534" s="152">
        <v>21101</v>
      </c>
      <c r="I534" s="85" t="s">
        <v>319</v>
      </c>
      <c r="J534" s="68" t="s">
        <v>718</v>
      </c>
      <c r="K534" s="85" t="s">
        <v>719</v>
      </c>
      <c r="L534" s="92" t="s">
        <v>441</v>
      </c>
      <c r="M534" s="76" t="s">
        <v>441</v>
      </c>
      <c r="N534" s="127" t="s">
        <v>656</v>
      </c>
      <c r="O534" s="92">
        <v>1</v>
      </c>
      <c r="P534" s="92">
        <v>112</v>
      </c>
      <c r="Q534" s="115" t="s">
        <v>442</v>
      </c>
      <c r="R534" s="115">
        <v>112</v>
      </c>
      <c r="S534" s="115">
        <v>0</v>
      </c>
      <c r="T534" s="115">
        <v>112</v>
      </c>
      <c r="U534" s="115">
        <v>0</v>
      </c>
      <c r="V534" s="115">
        <v>0</v>
      </c>
      <c r="W534" s="115">
        <v>0</v>
      </c>
      <c r="X534" s="115">
        <v>0</v>
      </c>
      <c r="Y534" s="115">
        <v>0</v>
      </c>
      <c r="Z534" s="115">
        <v>0</v>
      </c>
      <c r="AA534" s="115">
        <v>0</v>
      </c>
      <c r="AB534" s="115">
        <v>0</v>
      </c>
      <c r="AC534" s="115">
        <v>0</v>
      </c>
      <c r="AD534" s="115">
        <v>0</v>
      </c>
    </row>
    <row r="535" spans="1:30" s="116" customFormat="1" ht="30" customHeight="1" x14ac:dyDescent="0.3">
      <c r="A535" s="144" t="s">
        <v>840</v>
      </c>
      <c r="B535" s="159" t="s">
        <v>841</v>
      </c>
      <c r="C535" s="77" t="s">
        <v>438</v>
      </c>
      <c r="D535" s="71" t="s">
        <v>61</v>
      </c>
      <c r="E535" s="77" t="s">
        <v>65</v>
      </c>
      <c r="F535" s="126">
        <v>88</v>
      </c>
      <c r="G535" s="77" t="s">
        <v>163</v>
      </c>
      <c r="H535" s="152">
        <v>21101</v>
      </c>
      <c r="I535" s="85" t="s">
        <v>319</v>
      </c>
      <c r="J535" s="68" t="s">
        <v>490</v>
      </c>
      <c r="K535" s="85" t="s">
        <v>720</v>
      </c>
      <c r="L535" s="92" t="s">
        <v>441</v>
      </c>
      <c r="M535" s="76" t="s">
        <v>441</v>
      </c>
      <c r="N535" s="127" t="s">
        <v>421</v>
      </c>
      <c r="O535" s="92">
        <v>5</v>
      </c>
      <c r="P535" s="92">
        <v>120</v>
      </c>
      <c r="Q535" s="115" t="s">
        <v>442</v>
      </c>
      <c r="R535" s="115">
        <v>600</v>
      </c>
      <c r="S535" s="115">
        <v>0</v>
      </c>
      <c r="T535" s="115">
        <v>360</v>
      </c>
      <c r="U535" s="115">
        <v>0</v>
      </c>
      <c r="V535" s="115">
        <v>0</v>
      </c>
      <c r="W535" s="115">
        <v>0</v>
      </c>
      <c r="X535" s="115">
        <v>0</v>
      </c>
      <c r="Y535" s="115">
        <v>0</v>
      </c>
      <c r="Z535" s="115">
        <v>240</v>
      </c>
      <c r="AA535" s="115">
        <v>0</v>
      </c>
      <c r="AB535" s="115">
        <v>0</v>
      </c>
      <c r="AC535" s="115">
        <v>0</v>
      </c>
      <c r="AD535" s="115">
        <v>0</v>
      </c>
    </row>
    <row r="536" spans="1:30" s="116" customFormat="1" ht="30" customHeight="1" x14ac:dyDescent="0.3">
      <c r="A536" s="144" t="s">
        <v>840</v>
      </c>
      <c r="B536" s="159" t="s">
        <v>841</v>
      </c>
      <c r="C536" s="77" t="s">
        <v>438</v>
      </c>
      <c r="D536" s="71" t="s">
        <v>61</v>
      </c>
      <c r="E536" s="77" t="s">
        <v>65</v>
      </c>
      <c r="F536" s="126">
        <v>88</v>
      </c>
      <c r="G536" s="77" t="s">
        <v>163</v>
      </c>
      <c r="H536" s="152">
        <v>21101</v>
      </c>
      <c r="I536" s="85" t="s">
        <v>319</v>
      </c>
      <c r="J536" s="68" t="s">
        <v>721</v>
      </c>
      <c r="K536" s="85" t="s">
        <v>722</v>
      </c>
      <c r="L536" s="92" t="s">
        <v>441</v>
      </c>
      <c r="M536" s="76" t="s">
        <v>441</v>
      </c>
      <c r="N536" s="127" t="s">
        <v>421</v>
      </c>
      <c r="O536" s="92">
        <v>1</v>
      </c>
      <c r="P536" s="92">
        <v>45</v>
      </c>
      <c r="Q536" s="115" t="s">
        <v>442</v>
      </c>
      <c r="R536" s="115">
        <v>45</v>
      </c>
      <c r="S536" s="115">
        <v>0</v>
      </c>
      <c r="T536" s="115">
        <v>0</v>
      </c>
      <c r="U536" s="115">
        <v>0</v>
      </c>
      <c r="V536" s="115">
        <v>0</v>
      </c>
      <c r="W536" s="115">
        <v>45</v>
      </c>
      <c r="X536" s="115">
        <v>0</v>
      </c>
      <c r="Y536" s="115">
        <v>0</v>
      </c>
      <c r="Z536" s="115">
        <v>0</v>
      </c>
      <c r="AA536" s="115">
        <v>0</v>
      </c>
      <c r="AB536" s="115">
        <v>0</v>
      </c>
      <c r="AC536" s="115">
        <v>0</v>
      </c>
      <c r="AD536" s="115">
        <v>0</v>
      </c>
    </row>
    <row r="537" spans="1:30" s="116" customFormat="1" ht="30" customHeight="1" x14ac:dyDescent="0.3">
      <c r="A537" s="144" t="s">
        <v>840</v>
      </c>
      <c r="B537" s="159" t="s">
        <v>841</v>
      </c>
      <c r="C537" s="77" t="s">
        <v>438</v>
      </c>
      <c r="D537" s="71" t="s">
        <v>61</v>
      </c>
      <c r="E537" s="77" t="s">
        <v>65</v>
      </c>
      <c r="F537" s="126">
        <v>88</v>
      </c>
      <c r="G537" s="77" t="s">
        <v>163</v>
      </c>
      <c r="H537" s="152">
        <v>21101</v>
      </c>
      <c r="I537" s="85" t="s">
        <v>319</v>
      </c>
      <c r="J537" s="68" t="s">
        <v>723</v>
      </c>
      <c r="K537" s="85" t="s">
        <v>724</v>
      </c>
      <c r="L537" s="92" t="s">
        <v>441</v>
      </c>
      <c r="M537" s="76" t="s">
        <v>441</v>
      </c>
      <c r="N537" s="127" t="s">
        <v>421</v>
      </c>
      <c r="O537" s="92">
        <v>6</v>
      </c>
      <c r="P537" s="92">
        <v>1500</v>
      </c>
      <c r="Q537" s="115" t="s">
        <v>442</v>
      </c>
      <c r="R537" s="115">
        <v>9000</v>
      </c>
      <c r="S537" s="115">
        <v>0</v>
      </c>
      <c r="T537" s="115">
        <v>4500</v>
      </c>
      <c r="U537" s="115">
        <v>0</v>
      </c>
      <c r="V537" s="115">
        <v>0</v>
      </c>
      <c r="W537" s="115">
        <v>4500</v>
      </c>
      <c r="X537" s="115">
        <v>0</v>
      </c>
      <c r="Y537" s="115">
        <v>0</v>
      </c>
      <c r="Z537" s="115">
        <v>0</v>
      </c>
      <c r="AA537" s="115">
        <v>0</v>
      </c>
      <c r="AB537" s="115">
        <v>0</v>
      </c>
      <c r="AC537" s="115">
        <v>0</v>
      </c>
      <c r="AD537" s="115">
        <v>0</v>
      </c>
    </row>
    <row r="538" spans="1:30" s="116" customFormat="1" ht="30" customHeight="1" x14ac:dyDescent="0.3">
      <c r="A538" s="144" t="s">
        <v>840</v>
      </c>
      <c r="B538" s="159" t="s">
        <v>841</v>
      </c>
      <c r="C538" s="77" t="s">
        <v>438</v>
      </c>
      <c r="D538" s="71" t="s">
        <v>61</v>
      </c>
      <c r="E538" s="77" t="s">
        <v>65</v>
      </c>
      <c r="F538" s="126">
        <v>88</v>
      </c>
      <c r="G538" s="77" t="s">
        <v>163</v>
      </c>
      <c r="H538" s="152">
        <v>21401</v>
      </c>
      <c r="I538" s="85" t="s">
        <v>342</v>
      </c>
      <c r="J538" s="68" t="s">
        <v>725</v>
      </c>
      <c r="K538" s="85" t="s">
        <v>726</v>
      </c>
      <c r="L538" s="92" t="s">
        <v>441</v>
      </c>
      <c r="M538" s="76" t="s">
        <v>441</v>
      </c>
      <c r="N538" s="127" t="s">
        <v>421</v>
      </c>
      <c r="O538" s="92">
        <v>1</v>
      </c>
      <c r="P538" s="92">
        <v>2312</v>
      </c>
      <c r="Q538" s="115" t="s">
        <v>442</v>
      </c>
      <c r="R538" s="115">
        <v>2312</v>
      </c>
      <c r="S538" s="115">
        <v>0</v>
      </c>
      <c r="T538" s="115">
        <v>2312</v>
      </c>
      <c r="U538" s="115">
        <v>0</v>
      </c>
      <c r="V538" s="115">
        <v>0</v>
      </c>
      <c r="W538" s="115">
        <v>0</v>
      </c>
      <c r="X538" s="115">
        <v>0</v>
      </c>
      <c r="Y538" s="115">
        <v>0</v>
      </c>
      <c r="Z538" s="115">
        <v>0</v>
      </c>
      <c r="AA538" s="115">
        <v>0</v>
      </c>
      <c r="AB538" s="115">
        <v>0</v>
      </c>
      <c r="AC538" s="115">
        <v>0</v>
      </c>
      <c r="AD538" s="115">
        <v>0</v>
      </c>
    </row>
    <row r="539" spans="1:30" s="116" customFormat="1" ht="30" customHeight="1" x14ac:dyDescent="0.3">
      <c r="A539" s="144" t="s">
        <v>840</v>
      </c>
      <c r="B539" s="159" t="s">
        <v>841</v>
      </c>
      <c r="C539" s="77" t="s">
        <v>438</v>
      </c>
      <c r="D539" s="71" t="s">
        <v>61</v>
      </c>
      <c r="E539" s="77" t="s">
        <v>65</v>
      </c>
      <c r="F539" s="126">
        <v>88</v>
      </c>
      <c r="G539" s="77" t="s">
        <v>163</v>
      </c>
      <c r="H539" s="152">
        <v>21401</v>
      </c>
      <c r="I539" s="85" t="s">
        <v>342</v>
      </c>
      <c r="J539" s="68" t="s">
        <v>727</v>
      </c>
      <c r="K539" s="85" t="s">
        <v>728</v>
      </c>
      <c r="L539" s="92" t="s">
        <v>441</v>
      </c>
      <c r="M539" s="76" t="s">
        <v>441</v>
      </c>
      <c r="N539" s="127" t="s">
        <v>421</v>
      </c>
      <c r="O539" s="92">
        <v>20</v>
      </c>
      <c r="P539" s="92">
        <v>203</v>
      </c>
      <c r="Q539" s="115" t="s">
        <v>442</v>
      </c>
      <c r="R539" s="115">
        <v>4060</v>
      </c>
      <c r="S539" s="115">
        <v>0</v>
      </c>
      <c r="T539" s="115">
        <v>2030</v>
      </c>
      <c r="U539" s="115">
        <v>0</v>
      </c>
      <c r="V539" s="115">
        <v>0</v>
      </c>
      <c r="W539" s="115">
        <v>0</v>
      </c>
      <c r="X539" s="115">
        <v>0</v>
      </c>
      <c r="Y539" s="115">
        <v>0</v>
      </c>
      <c r="Z539" s="115">
        <v>2030</v>
      </c>
      <c r="AA539" s="115">
        <v>0</v>
      </c>
      <c r="AB539" s="115">
        <v>0</v>
      </c>
      <c r="AC539" s="115">
        <v>0</v>
      </c>
      <c r="AD539" s="115">
        <v>0</v>
      </c>
    </row>
    <row r="540" spans="1:30" s="116" customFormat="1" ht="30" customHeight="1" x14ac:dyDescent="0.3">
      <c r="A540" s="144" t="s">
        <v>840</v>
      </c>
      <c r="B540" s="159" t="s">
        <v>841</v>
      </c>
      <c r="C540" s="77" t="s">
        <v>438</v>
      </c>
      <c r="D540" s="71" t="s">
        <v>61</v>
      </c>
      <c r="E540" s="77" t="s">
        <v>65</v>
      </c>
      <c r="F540" s="126">
        <v>88</v>
      </c>
      <c r="G540" s="77" t="s">
        <v>163</v>
      </c>
      <c r="H540" s="152">
        <v>21601</v>
      </c>
      <c r="I540" s="85" t="s">
        <v>653</v>
      </c>
      <c r="J540" s="68" t="s">
        <v>729</v>
      </c>
      <c r="K540" s="85" t="s">
        <v>730</v>
      </c>
      <c r="L540" s="92" t="s">
        <v>441</v>
      </c>
      <c r="M540" s="76" t="s">
        <v>441</v>
      </c>
      <c r="N540" s="127" t="s">
        <v>421</v>
      </c>
      <c r="O540" s="92">
        <v>4</v>
      </c>
      <c r="P540" s="92">
        <v>50</v>
      </c>
      <c r="Q540" s="115" t="s">
        <v>442</v>
      </c>
      <c r="R540" s="115">
        <v>200</v>
      </c>
      <c r="S540" s="115">
        <v>0</v>
      </c>
      <c r="T540" s="115">
        <v>100</v>
      </c>
      <c r="U540" s="115">
        <v>0</v>
      </c>
      <c r="V540" s="115">
        <v>0</v>
      </c>
      <c r="W540" s="115">
        <v>0</v>
      </c>
      <c r="X540" s="115">
        <v>0</v>
      </c>
      <c r="Y540" s="115">
        <v>0</v>
      </c>
      <c r="Z540" s="115">
        <v>100</v>
      </c>
      <c r="AA540" s="115">
        <v>0</v>
      </c>
      <c r="AB540" s="115">
        <v>0</v>
      </c>
      <c r="AC540" s="115">
        <v>0</v>
      </c>
      <c r="AD540" s="115">
        <v>0</v>
      </c>
    </row>
    <row r="541" spans="1:30" s="116" customFormat="1" ht="30" customHeight="1" x14ac:dyDescent="0.3">
      <c r="A541" s="144" t="s">
        <v>840</v>
      </c>
      <c r="B541" s="159" t="s">
        <v>841</v>
      </c>
      <c r="C541" s="77" t="s">
        <v>438</v>
      </c>
      <c r="D541" s="71" t="s">
        <v>61</v>
      </c>
      <c r="E541" s="77" t="s">
        <v>65</v>
      </c>
      <c r="F541" s="126">
        <v>88</v>
      </c>
      <c r="G541" s="77" t="s">
        <v>163</v>
      </c>
      <c r="H541" s="152">
        <v>21601</v>
      </c>
      <c r="I541" s="85" t="s">
        <v>653</v>
      </c>
      <c r="J541" s="68" t="s">
        <v>546</v>
      </c>
      <c r="K541" s="85" t="s">
        <v>548</v>
      </c>
      <c r="L541" s="92" t="s">
        <v>441</v>
      </c>
      <c r="M541" s="76" t="s">
        <v>441</v>
      </c>
      <c r="N541" s="127" t="s">
        <v>661</v>
      </c>
      <c r="O541" s="92">
        <v>2</v>
      </c>
      <c r="P541" s="92">
        <v>60</v>
      </c>
      <c r="Q541" s="115" t="s">
        <v>442</v>
      </c>
      <c r="R541" s="115">
        <v>120</v>
      </c>
      <c r="S541" s="115">
        <v>0</v>
      </c>
      <c r="T541" s="115">
        <v>60</v>
      </c>
      <c r="U541" s="115">
        <v>0</v>
      </c>
      <c r="V541" s="115">
        <v>0</v>
      </c>
      <c r="W541" s="115">
        <v>0</v>
      </c>
      <c r="X541" s="115">
        <v>0</v>
      </c>
      <c r="Y541" s="115">
        <v>0</v>
      </c>
      <c r="Z541" s="115">
        <v>60</v>
      </c>
      <c r="AA541" s="115">
        <v>0</v>
      </c>
      <c r="AB541" s="115">
        <v>0</v>
      </c>
      <c r="AC541" s="115">
        <v>0</v>
      </c>
      <c r="AD541" s="115">
        <v>0</v>
      </c>
    </row>
    <row r="542" spans="1:30" s="116" customFormat="1" ht="30" customHeight="1" x14ac:dyDescent="0.3">
      <c r="A542" s="144" t="s">
        <v>840</v>
      </c>
      <c r="B542" s="159" t="s">
        <v>841</v>
      </c>
      <c r="C542" s="77" t="s">
        <v>438</v>
      </c>
      <c r="D542" s="71" t="s">
        <v>61</v>
      </c>
      <c r="E542" s="77" t="s">
        <v>65</v>
      </c>
      <c r="F542" s="126">
        <v>88</v>
      </c>
      <c r="G542" s="77" t="s">
        <v>163</v>
      </c>
      <c r="H542" s="152">
        <v>21601</v>
      </c>
      <c r="I542" s="85" t="s">
        <v>653</v>
      </c>
      <c r="J542" s="68" t="s">
        <v>731</v>
      </c>
      <c r="K542" s="85" t="s">
        <v>732</v>
      </c>
      <c r="L542" s="92" t="s">
        <v>441</v>
      </c>
      <c r="M542" s="76" t="s">
        <v>441</v>
      </c>
      <c r="N542" s="127" t="s">
        <v>421</v>
      </c>
      <c r="O542" s="92">
        <v>40</v>
      </c>
      <c r="P542" s="92">
        <v>23</v>
      </c>
      <c r="Q542" s="115" t="s">
        <v>442</v>
      </c>
      <c r="R542" s="115">
        <v>920</v>
      </c>
      <c r="S542" s="115">
        <v>0</v>
      </c>
      <c r="T542" s="115">
        <v>230</v>
      </c>
      <c r="U542" s="115">
        <v>0</v>
      </c>
      <c r="V542" s="115">
        <v>0</v>
      </c>
      <c r="W542" s="115">
        <v>230</v>
      </c>
      <c r="X542" s="115">
        <v>0</v>
      </c>
      <c r="Y542" s="115">
        <v>0</v>
      </c>
      <c r="Z542" s="115">
        <v>230</v>
      </c>
      <c r="AA542" s="115">
        <v>0</v>
      </c>
      <c r="AB542" s="115">
        <v>0</v>
      </c>
      <c r="AC542" s="115">
        <v>230</v>
      </c>
      <c r="AD542" s="115">
        <v>0</v>
      </c>
    </row>
    <row r="543" spans="1:30" s="116" customFormat="1" ht="30" customHeight="1" x14ac:dyDescent="0.3">
      <c r="A543" s="144" t="s">
        <v>840</v>
      </c>
      <c r="B543" s="159" t="s">
        <v>841</v>
      </c>
      <c r="C543" s="77" t="s">
        <v>438</v>
      </c>
      <c r="D543" s="71" t="s">
        <v>61</v>
      </c>
      <c r="E543" s="77" t="s">
        <v>65</v>
      </c>
      <c r="F543" s="126">
        <v>88</v>
      </c>
      <c r="G543" s="77" t="s">
        <v>163</v>
      </c>
      <c r="H543" s="152">
        <v>21601</v>
      </c>
      <c r="I543" s="85" t="s">
        <v>653</v>
      </c>
      <c r="J543" s="68" t="s">
        <v>733</v>
      </c>
      <c r="K543" s="85" t="s">
        <v>734</v>
      </c>
      <c r="L543" s="92" t="s">
        <v>441</v>
      </c>
      <c r="M543" s="76" t="s">
        <v>441</v>
      </c>
      <c r="N543" s="127" t="s">
        <v>421</v>
      </c>
      <c r="O543" s="92">
        <v>15</v>
      </c>
      <c r="P543" s="92">
        <v>19</v>
      </c>
      <c r="Q543" s="115" t="s">
        <v>442</v>
      </c>
      <c r="R543" s="115">
        <v>285</v>
      </c>
      <c r="S543" s="115">
        <v>0</v>
      </c>
      <c r="T543" s="115">
        <v>95</v>
      </c>
      <c r="U543" s="115">
        <v>0</v>
      </c>
      <c r="V543" s="115">
        <v>0</v>
      </c>
      <c r="W543" s="115">
        <v>95</v>
      </c>
      <c r="X543" s="115">
        <v>0</v>
      </c>
      <c r="Y543" s="115">
        <v>0</v>
      </c>
      <c r="Z543" s="115">
        <v>0</v>
      </c>
      <c r="AA543" s="115">
        <v>0</v>
      </c>
      <c r="AB543" s="115">
        <v>0</v>
      </c>
      <c r="AC543" s="115">
        <v>95</v>
      </c>
      <c r="AD543" s="115">
        <v>0</v>
      </c>
    </row>
    <row r="544" spans="1:30" s="116" customFormat="1" ht="30" customHeight="1" x14ac:dyDescent="0.3">
      <c r="A544" s="144" t="s">
        <v>840</v>
      </c>
      <c r="B544" s="159" t="s">
        <v>841</v>
      </c>
      <c r="C544" s="77" t="s">
        <v>438</v>
      </c>
      <c r="D544" s="71" t="s">
        <v>61</v>
      </c>
      <c r="E544" s="77" t="s">
        <v>65</v>
      </c>
      <c r="F544" s="126">
        <v>88</v>
      </c>
      <c r="G544" s="77" t="s">
        <v>163</v>
      </c>
      <c r="H544" s="152">
        <v>21601</v>
      </c>
      <c r="I544" s="85" t="s">
        <v>653</v>
      </c>
      <c r="J544" s="68" t="s">
        <v>735</v>
      </c>
      <c r="K544" s="85" t="s">
        <v>736</v>
      </c>
      <c r="L544" s="92" t="s">
        <v>441</v>
      </c>
      <c r="M544" s="76" t="s">
        <v>441</v>
      </c>
      <c r="N544" s="127" t="s">
        <v>421</v>
      </c>
      <c r="O544" s="92">
        <v>35</v>
      </c>
      <c r="P544" s="92">
        <v>52</v>
      </c>
      <c r="Q544" s="115" t="s">
        <v>442</v>
      </c>
      <c r="R544" s="115">
        <v>1820</v>
      </c>
      <c r="S544" s="115">
        <v>0</v>
      </c>
      <c r="T544" s="115">
        <v>624</v>
      </c>
      <c r="U544" s="115">
        <v>0</v>
      </c>
      <c r="V544" s="115">
        <v>0</v>
      </c>
      <c r="W544" s="115">
        <v>624</v>
      </c>
      <c r="X544" s="115">
        <v>0</v>
      </c>
      <c r="Y544" s="115">
        <v>0</v>
      </c>
      <c r="Z544" s="115">
        <v>0</v>
      </c>
      <c r="AA544" s="115">
        <v>0</v>
      </c>
      <c r="AB544" s="115">
        <v>0</v>
      </c>
      <c r="AC544" s="115">
        <v>572</v>
      </c>
      <c r="AD544" s="115">
        <v>0</v>
      </c>
    </row>
    <row r="545" spans="1:30" s="116" customFormat="1" ht="30" customHeight="1" x14ac:dyDescent="0.3">
      <c r="A545" s="144" t="s">
        <v>840</v>
      </c>
      <c r="B545" s="159" t="s">
        <v>841</v>
      </c>
      <c r="C545" s="77" t="s">
        <v>438</v>
      </c>
      <c r="D545" s="71" t="s">
        <v>61</v>
      </c>
      <c r="E545" s="77" t="s">
        <v>65</v>
      </c>
      <c r="F545" s="126">
        <v>88</v>
      </c>
      <c r="G545" s="77" t="s">
        <v>163</v>
      </c>
      <c r="H545" s="152">
        <v>21601</v>
      </c>
      <c r="I545" s="85" t="s">
        <v>653</v>
      </c>
      <c r="J545" s="68" t="s">
        <v>737</v>
      </c>
      <c r="K545" s="85" t="s">
        <v>738</v>
      </c>
      <c r="L545" s="92" t="s">
        <v>441</v>
      </c>
      <c r="M545" s="76" t="s">
        <v>441</v>
      </c>
      <c r="N545" s="127" t="s">
        <v>421</v>
      </c>
      <c r="O545" s="92">
        <v>15</v>
      </c>
      <c r="P545" s="92">
        <v>20</v>
      </c>
      <c r="Q545" s="115" t="s">
        <v>442</v>
      </c>
      <c r="R545" s="115">
        <v>300</v>
      </c>
      <c r="S545" s="115">
        <v>0</v>
      </c>
      <c r="T545" s="115">
        <v>100</v>
      </c>
      <c r="U545" s="115">
        <v>0</v>
      </c>
      <c r="V545" s="115">
        <v>0</v>
      </c>
      <c r="W545" s="115">
        <v>0</v>
      </c>
      <c r="X545" s="115">
        <v>0</v>
      </c>
      <c r="Y545" s="115">
        <v>0</v>
      </c>
      <c r="Z545" s="115">
        <v>100</v>
      </c>
      <c r="AA545" s="115">
        <v>0</v>
      </c>
      <c r="AB545" s="115">
        <v>0</v>
      </c>
      <c r="AC545" s="115">
        <v>100</v>
      </c>
      <c r="AD545" s="115">
        <v>0</v>
      </c>
    </row>
    <row r="546" spans="1:30" s="116" customFormat="1" ht="30" customHeight="1" x14ac:dyDescent="0.3">
      <c r="A546" s="144" t="s">
        <v>840</v>
      </c>
      <c r="B546" s="159" t="s">
        <v>841</v>
      </c>
      <c r="C546" s="77" t="s">
        <v>438</v>
      </c>
      <c r="D546" s="71" t="s">
        <v>61</v>
      </c>
      <c r="E546" s="77" t="s">
        <v>65</v>
      </c>
      <c r="F546" s="126">
        <v>88</v>
      </c>
      <c r="G546" s="77" t="s">
        <v>163</v>
      </c>
      <c r="H546" s="152">
        <v>21601</v>
      </c>
      <c r="I546" s="85" t="s">
        <v>653</v>
      </c>
      <c r="J546" s="68" t="s">
        <v>739</v>
      </c>
      <c r="K546" s="85" t="s">
        <v>740</v>
      </c>
      <c r="L546" s="92" t="s">
        <v>441</v>
      </c>
      <c r="M546" s="76" t="s">
        <v>441</v>
      </c>
      <c r="N546" s="127" t="s">
        <v>421</v>
      </c>
      <c r="O546" s="92">
        <v>3</v>
      </c>
      <c r="P546" s="92">
        <v>69</v>
      </c>
      <c r="Q546" s="115" t="s">
        <v>442</v>
      </c>
      <c r="R546" s="115">
        <v>207</v>
      </c>
      <c r="S546" s="115">
        <v>0</v>
      </c>
      <c r="T546" s="115">
        <v>69</v>
      </c>
      <c r="U546" s="115">
        <v>0</v>
      </c>
      <c r="V546" s="115">
        <v>0</v>
      </c>
      <c r="W546" s="115">
        <v>69</v>
      </c>
      <c r="X546" s="115">
        <v>0</v>
      </c>
      <c r="Y546" s="115">
        <v>0</v>
      </c>
      <c r="Z546" s="115">
        <v>69</v>
      </c>
      <c r="AA546" s="115">
        <v>0</v>
      </c>
      <c r="AB546" s="115">
        <v>0</v>
      </c>
      <c r="AC546" s="115">
        <v>0</v>
      </c>
      <c r="AD546" s="115">
        <v>0</v>
      </c>
    </row>
    <row r="547" spans="1:30" s="116" customFormat="1" ht="30" customHeight="1" x14ac:dyDescent="0.3">
      <c r="A547" s="144" t="s">
        <v>840</v>
      </c>
      <c r="B547" s="159" t="s">
        <v>841</v>
      </c>
      <c r="C547" s="77" t="s">
        <v>438</v>
      </c>
      <c r="D547" s="71" t="s">
        <v>61</v>
      </c>
      <c r="E547" s="77" t="s">
        <v>65</v>
      </c>
      <c r="F547" s="126">
        <v>88</v>
      </c>
      <c r="G547" s="77" t="s">
        <v>163</v>
      </c>
      <c r="H547" s="152">
        <v>21601</v>
      </c>
      <c r="I547" s="85" t="s">
        <v>653</v>
      </c>
      <c r="J547" s="68" t="s">
        <v>741</v>
      </c>
      <c r="K547" s="85" t="s">
        <v>742</v>
      </c>
      <c r="L547" s="92" t="s">
        <v>441</v>
      </c>
      <c r="M547" s="76" t="s">
        <v>441</v>
      </c>
      <c r="N547" s="127" t="s">
        <v>421</v>
      </c>
      <c r="O547" s="92">
        <v>2</v>
      </c>
      <c r="P547" s="92">
        <v>20</v>
      </c>
      <c r="Q547" s="115" t="s">
        <v>442</v>
      </c>
      <c r="R547" s="115">
        <v>40</v>
      </c>
      <c r="S547" s="115">
        <v>0</v>
      </c>
      <c r="T547" s="115">
        <v>20</v>
      </c>
      <c r="U547" s="115">
        <v>0</v>
      </c>
      <c r="V547" s="115">
        <v>0</v>
      </c>
      <c r="W547" s="115">
        <v>0</v>
      </c>
      <c r="X547" s="115">
        <v>0</v>
      </c>
      <c r="Y547" s="115">
        <v>0</v>
      </c>
      <c r="Z547" s="115">
        <v>20</v>
      </c>
      <c r="AA547" s="115">
        <v>0</v>
      </c>
      <c r="AB547" s="115">
        <v>0</v>
      </c>
      <c r="AC547" s="115">
        <v>0</v>
      </c>
      <c r="AD547" s="115">
        <v>0</v>
      </c>
    </row>
    <row r="548" spans="1:30" s="116" customFormat="1" ht="30" customHeight="1" x14ac:dyDescent="0.3">
      <c r="A548" s="144" t="s">
        <v>840</v>
      </c>
      <c r="B548" s="159" t="s">
        <v>841</v>
      </c>
      <c r="C548" s="77" t="s">
        <v>438</v>
      </c>
      <c r="D548" s="71" t="s">
        <v>61</v>
      </c>
      <c r="E548" s="77" t="s">
        <v>65</v>
      </c>
      <c r="F548" s="126">
        <v>88</v>
      </c>
      <c r="G548" s="77" t="s">
        <v>163</v>
      </c>
      <c r="H548" s="152">
        <v>21601</v>
      </c>
      <c r="I548" s="85" t="s">
        <v>653</v>
      </c>
      <c r="J548" s="68" t="s">
        <v>743</v>
      </c>
      <c r="K548" s="85" t="s">
        <v>744</v>
      </c>
      <c r="L548" s="92" t="s">
        <v>441</v>
      </c>
      <c r="M548" s="76" t="s">
        <v>441</v>
      </c>
      <c r="N548" s="127" t="s">
        <v>421</v>
      </c>
      <c r="O548" s="92">
        <v>20</v>
      </c>
      <c r="P548" s="92">
        <v>23</v>
      </c>
      <c r="Q548" s="115" t="s">
        <v>442</v>
      </c>
      <c r="R548" s="115">
        <v>460</v>
      </c>
      <c r="S548" s="115">
        <v>0</v>
      </c>
      <c r="T548" s="115">
        <v>230</v>
      </c>
      <c r="U548" s="115">
        <v>0</v>
      </c>
      <c r="V548" s="115">
        <v>0</v>
      </c>
      <c r="W548" s="115">
        <v>0</v>
      </c>
      <c r="X548" s="115">
        <v>0</v>
      </c>
      <c r="Y548" s="115">
        <v>0</v>
      </c>
      <c r="Z548" s="115">
        <v>230</v>
      </c>
      <c r="AA548" s="115">
        <v>0</v>
      </c>
      <c r="AB548" s="115">
        <v>0</v>
      </c>
      <c r="AC548" s="115">
        <v>0</v>
      </c>
      <c r="AD548" s="115">
        <v>0</v>
      </c>
    </row>
    <row r="549" spans="1:30" s="116" customFormat="1" ht="30" customHeight="1" x14ac:dyDescent="0.3">
      <c r="A549" s="144" t="s">
        <v>840</v>
      </c>
      <c r="B549" s="159" t="s">
        <v>841</v>
      </c>
      <c r="C549" s="77" t="s">
        <v>438</v>
      </c>
      <c r="D549" s="71" t="s">
        <v>61</v>
      </c>
      <c r="E549" s="77" t="s">
        <v>65</v>
      </c>
      <c r="F549" s="126">
        <v>88</v>
      </c>
      <c r="G549" s="77" t="s">
        <v>163</v>
      </c>
      <c r="H549" s="152">
        <v>21601</v>
      </c>
      <c r="I549" s="85" t="s">
        <v>653</v>
      </c>
      <c r="J549" s="68" t="s">
        <v>745</v>
      </c>
      <c r="K549" s="85" t="s">
        <v>746</v>
      </c>
      <c r="L549" s="92" t="s">
        <v>441</v>
      </c>
      <c r="M549" s="76" t="s">
        <v>441</v>
      </c>
      <c r="N549" s="127" t="s">
        <v>747</v>
      </c>
      <c r="O549" s="92">
        <v>6</v>
      </c>
      <c r="P549" s="92">
        <v>52</v>
      </c>
      <c r="Q549" s="115" t="s">
        <v>442</v>
      </c>
      <c r="R549" s="115">
        <v>312</v>
      </c>
      <c r="S549" s="115">
        <v>0</v>
      </c>
      <c r="T549" s="115">
        <v>104</v>
      </c>
      <c r="U549" s="115">
        <v>0</v>
      </c>
      <c r="V549" s="115">
        <v>0</v>
      </c>
      <c r="W549" s="115">
        <v>104</v>
      </c>
      <c r="X549" s="115">
        <v>0</v>
      </c>
      <c r="Y549" s="115">
        <v>0</v>
      </c>
      <c r="Z549" s="115">
        <v>104</v>
      </c>
      <c r="AA549" s="115">
        <v>0</v>
      </c>
      <c r="AB549" s="115">
        <v>0</v>
      </c>
      <c r="AC549" s="115">
        <v>0</v>
      </c>
      <c r="AD549" s="115">
        <v>0</v>
      </c>
    </row>
    <row r="550" spans="1:30" s="116" customFormat="1" ht="30" customHeight="1" x14ac:dyDescent="0.3">
      <c r="A550" s="144" t="s">
        <v>840</v>
      </c>
      <c r="B550" s="159" t="s">
        <v>841</v>
      </c>
      <c r="C550" s="77" t="s">
        <v>438</v>
      </c>
      <c r="D550" s="71" t="s">
        <v>61</v>
      </c>
      <c r="E550" s="77" t="s">
        <v>65</v>
      </c>
      <c r="F550" s="126">
        <v>88</v>
      </c>
      <c r="G550" s="77" t="s">
        <v>163</v>
      </c>
      <c r="H550" s="152">
        <v>21601</v>
      </c>
      <c r="I550" s="85" t="s">
        <v>653</v>
      </c>
      <c r="J550" s="68" t="s">
        <v>419</v>
      </c>
      <c r="K550" s="85" t="s">
        <v>420</v>
      </c>
      <c r="L550" s="92" t="s">
        <v>441</v>
      </c>
      <c r="M550" s="76" t="s">
        <v>441</v>
      </c>
      <c r="N550" s="127" t="s">
        <v>661</v>
      </c>
      <c r="O550" s="92">
        <v>12</v>
      </c>
      <c r="P550" s="92">
        <v>50</v>
      </c>
      <c r="Q550" s="115" t="s">
        <v>442</v>
      </c>
      <c r="R550" s="115">
        <v>600</v>
      </c>
      <c r="S550" s="115">
        <v>0</v>
      </c>
      <c r="T550" s="115">
        <v>150</v>
      </c>
      <c r="U550" s="115">
        <v>0</v>
      </c>
      <c r="V550" s="115">
        <v>0</v>
      </c>
      <c r="W550" s="115">
        <v>150</v>
      </c>
      <c r="X550" s="115">
        <v>0</v>
      </c>
      <c r="Y550" s="115">
        <v>0</v>
      </c>
      <c r="Z550" s="115">
        <v>150</v>
      </c>
      <c r="AA550" s="115">
        <v>0</v>
      </c>
      <c r="AB550" s="115">
        <v>0</v>
      </c>
      <c r="AC550" s="115">
        <v>150</v>
      </c>
      <c r="AD550" s="115">
        <v>0</v>
      </c>
    </row>
    <row r="551" spans="1:30" s="116" customFormat="1" ht="30" customHeight="1" x14ac:dyDescent="0.3">
      <c r="A551" s="144" t="s">
        <v>840</v>
      </c>
      <c r="B551" s="159" t="s">
        <v>841</v>
      </c>
      <c r="C551" s="77" t="s">
        <v>438</v>
      </c>
      <c r="D551" s="71" t="s">
        <v>61</v>
      </c>
      <c r="E551" s="77" t="s">
        <v>65</v>
      </c>
      <c r="F551" s="126">
        <v>88</v>
      </c>
      <c r="G551" s="77" t="s">
        <v>163</v>
      </c>
      <c r="H551" s="152">
        <v>21601</v>
      </c>
      <c r="I551" s="85" t="s">
        <v>653</v>
      </c>
      <c r="J551" s="68" t="s">
        <v>748</v>
      </c>
      <c r="K551" s="85" t="s">
        <v>749</v>
      </c>
      <c r="L551" s="92" t="s">
        <v>441</v>
      </c>
      <c r="M551" s="76" t="s">
        <v>441</v>
      </c>
      <c r="N551" s="127" t="s">
        <v>421</v>
      </c>
      <c r="O551" s="92">
        <v>20</v>
      </c>
      <c r="P551" s="92">
        <v>40</v>
      </c>
      <c r="Q551" s="115" t="s">
        <v>442</v>
      </c>
      <c r="R551" s="115">
        <v>800</v>
      </c>
      <c r="S551" s="115">
        <v>0</v>
      </c>
      <c r="T551" s="115">
        <v>400</v>
      </c>
      <c r="U551" s="115">
        <v>0</v>
      </c>
      <c r="V551" s="115">
        <v>0</v>
      </c>
      <c r="W551" s="115">
        <v>0</v>
      </c>
      <c r="X551" s="115">
        <v>0</v>
      </c>
      <c r="Y551" s="115">
        <v>0</v>
      </c>
      <c r="Z551" s="115">
        <v>400</v>
      </c>
      <c r="AA551" s="115">
        <v>0</v>
      </c>
      <c r="AB551" s="115">
        <v>0</v>
      </c>
      <c r="AC551" s="115">
        <v>0</v>
      </c>
      <c r="AD551" s="115">
        <v>0</v>
      </c>
    </row>
    <row r="552" spans="1:30" s="116" customFormat="1" ht="30" customHeight="1" x14ac:dyDescent="0.3">
      <c r="A552" s="144" t="s">
        <v>840</v>
      </c>
      <c r="B552" s="159" t="s">
        <v>841</v>
      </c>
      <c r="C552" s="77" t="s">
        <v>438</v>
      </c>
      <c r="D552" s="71" t="s">
        <v>61</v>
      </c>
      <c r="E552" s="77" t="s">
        <v>65</v>
      </c>
      <c r="F552" s="126">
        <v>88</v>
      </c>
      <c r="G552" s="77" t="s">
        <v>163</v>
      </c>
      <c r="H552" s="152">
        <v>21601</v>
      </c>
      <c r="I552" s="85" t="s">
        <v>653</v>
      </c>
      <c r="J552" s="68" t="s">
        <v>554</v>
      </c>
      <c r="K552" s="85" t="s">
        <v>556</v>
      </c>
      <c r="L552" s="92" t="s">
        <v>441</v>
      </c>
      <c r="M552" s="76" t="s">
        <v>441</v>
      </c>
      <c r="N552" s="127" t="s">
        <v>421</v>
      </c>
      <c r="O552" s="92">
        <v>8</v>
      </c>
      <c r="P552" s="92">
        <v>42</v>
      </c>
      <c r="Q552" s="115" t="s">
        <v>442</v>
      </c>
      <c r="R552" s="115">
        <v>336</v>
      </c>
      <c r="S552" s="115">
        <v>0</v>
      </c>
      <c r="T552" s="115">
        <v>84</v>
      </c>
      <c r="U552" s="115">
        <v>0</v>
      </c>
      <c r="V552" s="115">
        <v>0</v>
      </c>
      <c r="W552" s="115">
        <v>84</v>
      </c>
      <c r="X552" s="115">
        <v>0</v>
      </c>
      <c r="Y552" s="115">
        <v>0</v>
      </c>
      <c r="Z552" s="115">
        <v>84</v>
      </c>
      <c r="AA552" s="115">
        <v>0</v>
      </c>
      <c r="AB552" s="115">
        <v>0</v>
      </c>
      <c r="AC552" s="115">
        <v>84</v>
      </c>
      <c r="AD552" s="115">
        <v>0</v>
      </c>
    </row>
    <row r="553" spans="1:30" s="116" customFormat="1" ht="30" customHeight="1" x14ac:dyDescent="0.3">
      <c r="A553" s="144" t="s">
        <v>840</v>
      </c>
      <c r="B553" s="159" t="s">
        <v>841</v>
      </c>
      <c r="C553" s="77" t="s">
        <v>438</v>
      </c>
      <c r="D553" s="71" t="s">
        <v>61</v>
      </c>
      <c r="E553" s="77" t="s">
        <v>65</v>
      </c>
      <c r="F553" s="126">
        <v>88</v>
      </c>
      <c r="G553" s="77" t="s">
        <v>163</v>
      </c>
      <c r="H553" s="152">
        <v>21601</v>
      </c>
      <c r="I553" s="85" t="s">
        <v>653</v>
      </c>
      <c r="J553" s="68" t="s">
        <v>422</v>
      </c>
      <c r="K553" s="85" t="s">
        <v>423</v>
      </c>
      <c r="L553" s="92" t="s">
        <v>441</v>
      </c>
      <c r="M553" s="76" t="s">
        <v>441</v>
      </c>
      <c r="N553" s="127" t="s">
        <v>421</v>
      </c>
      <c r="O553" s="92">
        <v>1</v>
      </c>
      <c r="P553" s="92">
        <v>70</v>
      </c>
      <c r="Q553" s="115" t="s">
        <v>442</v>
      </c>
      <c r="R553" s="115">
        <v>70</v>
      </c>
      <c r="S553" s="115">
        <v>0</v>
      </c>
      <c r="T553" s="115">
        <v>70</v>
      </c>
      <c r="U553" s="115">
        <v>0</v>
      </c>
      <c r="V553" s="115">
        <v>0</v>
      </c>
      <c r="W553" s="115">
        <v>0</v>
      </c>
      <c r="X553" s="115">
        <v>0</v>
      </c>
      <c r="Y553" s="115">
        <v>0</v>
      </c>
      <c r="Z553" s="115">
        <v>0</v>
      </c>
      <c r="AA553" s="115">
        <v>0</v>
      </c>
      <c r="AB553" s="115">
        <v>0</v>
      </c>
      <c r="AC553" s="115">
        <v>0</v>
      </c>
      <c r="AD553" s="115">
        <v>0</v>
      </c>
    </row>
    <row r="554" spans="1:30" s="116" customFormat="1" ht="30" customHeight="1" x14ac:dyDescent="0.3">
      <c r="A554" s="144" t="s">
        <v>840</v>
      </c>
      <c r="B554" s="159" t="s">
        <v>841</v>
      </c>
      <c r="C554" s="77" t="s">
        <v>438</v>
      </c>
      <c r="D554" s="71" t="s">
        <v>61</v>
      </c>
      <c r="E554" s="77" t="s">
        <v>65</v>
      </c>
      <c r="F554" s="126">
        <v>88</v>
      </c>
      <c r="G554" s="77" t="s">
        <v>163</v>
      </c>
      <c r="H554" s="152">
        <v>21601</v>
      </c>
      <c r="I554" s="85" t="s">
        <v>653</v>
      </c>
      <c r="J554" s="68" t="s">
        <v>530</v>
      </c>
      <c r="K554" s="85" t="s">
        <v>533</v>
      </c>
      <c r="L554" s="92" t="s">
        <v>441</v>
      </c>
      <c r="M554" s="76" t="s">
        <v>441</v>
      </c>
      <c r="N554" s="127" t="s">
        <v>421</v>
      </c>
      <c r="O554" s="92">
        <v>1</v>
      </c>
      <c r="P554" s="92">
        <v>55</v>
      </c>
      <c r="Q554" s="115" t="s">
        <v>442</v>
      </c>
      <c r="R554" s="115">
        <v>55</v>
      </c>
      <c r="S554" s="115">
        <v>0</v>
      </c>
      <c r="T554" s="115">
        <v>0</v>
      </c>
      <c r="U554" s="115">
        <v>0</v>
      </c>
      <c r="V554" s="115">
        <v>0</v>
      </c>
      <c r="W554" s="115">
        <v>55</v>
      </c>
      <c r="X554" s="115">
        <v>0</v>
      </c>
      <c r="Y554" s="115">
        <v>0</v>
      </c>
      <c r="Z554" s="115">
        <v>0</v>
      </c>
      <c r="AA554" s="115">
        <v>0</v>
      </c>
      <c r="AB554" s="115">
        <v>0</v>
      </c>
      <c r="AC554" s="115">
        <v>0</v>
      </c>
      <c r="AD554" s="115">
        <v>0</v>
      </c>
    </row>
    <row r="555" spans="1:30" s="116" customFormat="1" ht="30" customHeight="1" x14ac:dyDescent="0.3">
      <c r="A555" s="144" t="s">
        <v>840</v>
      </c>
      <c r="B555" s="159" t="s">
        <v>841</v>
      </c>
      <c r="C555" s="77" t="s">
        <v>438</v>
      </c>
      <c r="D555" s="71" t="s">
        <v>61</v>
      </c>
      <c r="E555" s="77" t="s">
        <v>65</v>
      </c>
      <c r="F555" s="126">
        <v>88</v>
      </c>
      <c r="G555" s="77" t="s">
        <v>163</v>
      </c>
      <c r="H555" s="152">
        <v>21601</v>
      </c>
      <c r="I555" s="85" t="s">
        <v>653</v>
      </c>
      <c r="J555" s="68" t="s">
        <v>750</v>
      </c>
      <c r="K555" s="85" t="s">
        <v>751</v>
      </c>
      <c r="L555" s="92" t="s">
        <v>441</v>
      </c>
      <c r="M555" s="76" t="s">
        <v>441</v>
      </c>
      <c r="N555" s="127" t="s">
        <v>421</v>
      </c>
      <c r="O555" s="92">
        <v>3</v>
      </c>
      <c r="P555" s="92">
        <v>20</v>
      </c>
      <c r="Q555" s="115" t="s">
        <v>442</v>
      </c>
      <c r="R555" s="115">
        <v>60</v>
      </c>
      <c r="S555" s="115">
        <v>0</v>
      </c>
      <c r="T555" s="115">
        <v>20</v>
      </c>
      <c r="U555" s="115">
        <v>0</v>
      </c>
      <c r="V555" s="115">
        <v>0</v>
      </c>
      <c r="W555" s="115">
        <v>0</v>
      </c>
      <c r="X555" s="115">
        <v>0</v>
      </c>
      <c r="Y555" s="115">
        <v>0</v>
      </c>
      <c r="Z555" s="115">
        <v>20</v>
      </c>
      <c r="AA555" s="115">
        <v>0</v>
      </c>
      <c r="AB555" s="115">
        <v>0</v>
      </c>
      <c r="AC555" s="115">
        <v>20</v>
      </c>
      <c r="AD555" s="115">
        <v>0</v>
      </c>
    </row>
    <row r="556" spans="1:30" s="116" customFormat="1" ht="30" customHeight="1" x14ac:dyDescent="0.3">
      <c r="A556" s="144" t="s">
        <v>840</v>
      </c>
      <c r="B556" s="159" t="s">
        <v>841</v>
      </c>
      <c r="C556" s="77" t="s">
        <v>438</v>
      </c>
      <c r="D556" s="71" t="s">
        <v>61</v>
      </c>
      <c r="E556" s="77" t="s">
        <v>65</v>
      </c>
      <c r="F556" s="126">
        <v>88</v>
      </c>
      <c r="G556" s="77" t="s">
        <v>163</v>
      </c>
      <c r="H556" s="152">
        <v>21601</v>
      </c>
      <c r="I556" s="85" t="s">
        <v>653</v>
      </c>
      <c r="J556" s="68" t="s">
        <v>752</v>
      </c>
      <c r="K556" s="85" t="s">
        <v>753</v>
      </c>
      <c r="L556" s="92" t="s">
        <v>441</v>
      </c>
      <c r="M556" s="76" t="s">
        <v>441</v>
      </c>
      <c r="N556" s="127" t="s">
        <v>421</v>
      </c>
      <c r="O556" s="92">
        <v>1</v>
      </c>
      <c r="P556" s="92">
        <v>43</v>
      </c>
      <c r="Q556" s="115" t="s">
        <v>442</v>
      </c>
      <c r="R556" s="115">
        <v>43</v>
      </c>
      <c r="S556" s="115">
        <v>0</v>
      </c>
      <c r="T556" s="115">
        <v>43</v>
      </c>
      <c r="U556" s="115">
        <v>0</v>
      </c>
      <c r="V556" s="115">
        <v>0</v>
      </c>
      <c r="W556" s="115">
        <v>0</v>
      </c>
      <c r="X556" s="115">
        <v>0</v>
      </c>
      <c r="Y556" s="115">
        <v>0</v>
      </c>
      <c r="Z556" s="115">
        <v>0</v>
      </c>
      <c r="AA556" s="115">
        <v>0</v>
      </c>
      <c r="AB556" s="115">
        <v>0</v>
      </c>
      <c r="AC556" s="115">
        <v>0</v>
      </c>
      <c r="AD556" s="115">
        <v>0</v>
      </c>
    </row>
    <row r="557" spans="1:30" s="116" customFormat="1" ht="30" customHeight="1" x14ac:dyDescent="0.3">
      <c r="A557" s="144" t="s">
        <v>840</v>
      </c>
      <c r="B557" s="159" t="s">
        <v>841</v>
      </c>
      <c r="C557" s="77" t="s">
        <v>438</v>
      </c>
      <c r="D557" s="71" t="s">
        <v>61</v>
      </c>
      <c r="E557" s="77" t="s">
        <v>65</v>
      </c>
      <c r="F557" s="126">
        <v>88</v>
      </c>
      <c r="G557" s="77" t="s">
        <v>163</v>
      </c>
      <c r="H557" s="152">
        <v>21601</v>
      </c>
      <c r="I557" s="85" t="s">
        <v>653</v>
      </c>
      <c r="J557" s="68" t="s">
        <v>532</v>
      </c>
      <c r="K557" s="85" t="s">
        <v>534</v>
      </c>
      <c r="L557" s="92" t="s">
        <v>441</v>
      </c>
      <c r="M557" s="76" t="s">
        <v>441</v>
      </c>
      <c r="N557" s="127" t="s">
        <v>421</v>
      </c>
      <c r="O557" s="92">
        <v>2</v>
      </c>
      <c r="P557" s="92">
        <v>55</v>
      </c>
      <c r="Q557" s="115" t="s">
        <v>442</v>
      </c>
      <c r="R557" s="115">
        <v>110</v>
      </c>
      <c r="S557" s="115">
        <v>0</v>
      </c>
      <c r="T557" s="115">
        <v>55</v>
      </c>
      <c r="U557" s="115">
        <v>0</v>
      </c>
      <c r="V557" s="115">
        <v>0</v>
      </c>
      <c r="W557" s="115">
        <v>0</v>
      </c>
      <c r="X557" s="115">
        <v>0</v>
      </c>
      <c r="Y557" s="115">
        <v>0</v>
      </c>
      <c r="Z557" s="115">
        <v>55</v>
      </c>
      <c r="AA557" s="115">
        <v>0</v>
      </c>
      <c r="AB557" s="115">
        <v>0</v>
      </c>
      <c r="AC557" s="115">
        <v>0</v>
      </c>
      <c r="AD557" s="115">
        <v>0</v>
      </c>
    </row>
    <row r="558" spans="1:30" s="116" customFormat="1" ht="30" customHeight="1" x14ac:dyDescent="0.3">
      <c r="A558" s="144" t="s">
        <v>840</v>
      </c>
      <c r="B558" s="159" t="s">
        <v>841</v>
      </c>
      <c r="C558" s="77" t="s">
        <v>438</v>
      </c>
      <c r="D558" s="71" t="s">
        <v>61</v>
      </c>
      <c r="E558" s="77" t="s">
        <v>65</v>
      </c>
      <c r="F558" s="126">
        <v>88</v>
      </c>
      <c r="G558" s="77" t="s">
        <v>163</v>
      </c>
      <c r="H558" s="152">
        <v>21601</v>
      </c>
      <c r="I558" s="85" t="s">
        <v>653</v>
      </c>
      <c r="J558" s="68" t="s">
        <v>754</v>
      </c>
      <c r="K558" s="85" t="s">
        <v>755</v>
      </c>
      <c r="L558" s="92" t="s">
        <v>441</v>
      </c>
      <c r="M558" s="76" t="s">
        <v>441</v>
      </c>
      <c r="N558" s="127" t="s">
        <v>421</v>
      </c>
      <c r="O558" s="92">
        <v>2</v>
      </c>
      <c r="P558" s="92">
        <v>228</v>
      </c>
      <c r="Q558" s="115" t="s">
        <v>442</v>
      </c>
      <c r="R558" s="115">
        <v>456</v>
      </c>
      <c r="S558" s="115">
        <v>0</v>
      </c>
      <c r="T558" s="115">
        <v>228</v>
      </c>
      <c r="U558" s="115">
        <v>0</v>
      </c>
      <c r="V558" s="115">
        <v>0</v>
      </c>
      <c r="W558" s="115">
        <v>0</v>
      </c>
      <c r="X558" s="115">
        <v>0</v>
      </c>
      <c r="Y558" s="115">
        <v>0</v>
      </c>
      <c r="Z558" s="115">
        <v>228</v>
      </c>
      <c r="AA558" s="115">
        <v>0</v>
      </c>
      <c r="AB558" s="115">
        <v>0</v>
      </c>
      <c r="AC558" s="115">
        <v>0</v>
      </c>
      <c r="AD558" s="115">
        <v>0</v>
      </c>
    </row>
    <row r="559" spans="1:30" s="116" customFormat="1" ht="30" customHeight="1" x14ac:dyDescent="0.3">
      <c r="A559" s="144" t="s">
        <v>840</v>
      </c>
      <c r="B559" s="159" t="s">
        <v>841</v>
      </c>
      <c r="C559" s="77" t="s">
        <v>438</v>
      </c>
      <c r="D559" s="71" t="s">
        <v>61</v>
      </c>
      <c r="E559" s="77" t="s">
        <v>65</v>
      </c>
      <c r="F559" s="126">
        <v>88</v>
      </c>
      <c r="G559" s="77" t="s">
        <v>163</v>
      </c>
      <c r="H559" s="152">
        <v>21601</v>
      </c>
      <c r="I559" s="85" t="s">
        <v>653</v>
      </c>
      <c r="J559" s="68" t="s">
        <v>114</v>
      </c>
      <c r="K559" s="85" t="s">
        <v>275</v>
      </c>
      <c r="L559" s="92" t="s">
        <v>441</v>
      </c>
      <c r="M559" s="76" t="s">
        <v>441</v>
      </c>
      <c r="N559" s="127" t="s">
        <v>756</v>
      </c>
      <c r="O559" s="92">
        <v>54</v>
      </c>
      <c r="P559" s="92">
        <v>9</v>
      </c>
      <c r="Q559" s="115" t="s">
        <v>442</v>
      </c>
      <c r="R559" s="115">
        <v>486</v>
      </c>
      <c r="S559" s="115">
        <v>0</v>
      </c>
      <c r="T559" s="115">
        <v>135</v>
      </c>
      <c r="U559" s="115">
        <v>0</v>
      </c>
      <c r="V559" s="115">
        <v>0</v>
      </c>
      <c r="W559" s="115">
        <v>135</v>
      </c>
      <c r="X559" s="115">
        <v>0</v>
      </c>
      <c r="Y559" s="115">
        <v>0</v>
      </c>
      <c r="Z559" s="115">
        <v>108</v>
      </c>
      <c r="AA559" s="115">
        <v>0</v>
      </c>
      <c r="AB559" s="115">
        <v>0</v>
      </c>
      <c r="AC559" s="115">
        <v>108</v>
      </c>
      <c r="AD559" s="115">
        <v>0</v>
      </c>
    </row>
    <row r="560" spans="1:30" s="116" customFormat="1" ht="30" customHeight="1" x14ac:dyDescent="0.3">
      <c r="A560" s="144" t="s">
        <v>840</v>
      </c>
      <c r="B560" s="159" t="s">
        <v>841</v>
      </c>
      <c r="C560" s="77" t="s">
        <v>438</v>
      </c>
      <c r="D560" s="71" t="s">
        <v>61</v>
      </c>
      <c r="E560" s="77" t="s">
        <v>65</v>
      </c>
      <c r="F560" s="126">
        <v>88</v>
      </c>
      <c r="G560" s="77" t="s">
        <v>163</v>
      </c>
      <c r="H560" s="152">
        <v>21601</v>
      </c>
      <c r="I560" s="85" t="s">
        <v>653</v>
      </c>
      <c r="J560" s="68" t="s">
        <v>274</v>
      </c>
      <c r="K560" s="85" t="s">
        <v>275</v>
      </c>
      <c r="L560" s="92" t="s">
        <v>441</v>
      </c>
      <c r="M560" s="76" t="s">
        <v>441</v>
      </c>
      <c r="N560" s="127" t="s">
        <v>652</v>
      </c>
      <c r="O560" s="92">
        <v>6</v>
      </c>
      <c r="P560" s="92">
        <v>408</v>
      </c>
      <c r="Q560" s="115" t="s">
        <v>442</v>
      </c>
      <c r="R560" s="115">
        <v>2448</v>
      </c>
      <c r="S560" s="115">
        <v>0</v>
      </c>
      <c r="T560" s="115">
        <v>816</v>
      </c>
      <c r="U560" s="115">
        <v>0</v>
      </c>
      <c r="V560" s="115">
        <v>0</v>
      </c>
      <c r="W560" s="115">
        <v>816</v>
      </c>
      <c r="X560" s="115">
        <v>0</v>
      </c>
      <c r="Y560" s="115">
        <v>0</v>
      </c>
      <c r="Z560" s="115">
        <v>816</v>
      </c>
      <c r="AA560" s="115">
        <v>0</v>
      </c>
      <c r="AB560" s="115">
        <v>0</v>
      </c>
      <c r="AC560" s="115">
        <v>0</v>
      </c>
      <c r="AD560" s="115">
        <v>0</v>
      </c>
    </row>
    <row r="561" spans="1:30" s="116" customFormat="1" ht="30" customHeight="1" x14ac:dyDescent="0.3">
      <c r="A561" s="144" t="s">
        <v>840</v>
      </c>
      <c r="B561" s="159" t="s">
        <v>841</v>
      </c>
      <c r="C561" s="77" t="s">
        <v>438</v>
      </c>
      <c r="D561" s="71" t="s">
        <v>61</v>
      </c>
      <c r="E561" s="77" t="s">
        <v>65</v>
      </c>
      <c r="F561" s="126">
        <v>88</v>
      </c>
      <c r="G561" s="77" t="s">
        <v>163</v>
      </c>
      <c r="H561" s="152">
        <v>21601</v>
      </c>
      <c r="I561" s="85" t="s">
        <v>653</v>
      </c>
      <c r="J561" s="68" t="s">
        <v>116</v>
      </c>
      <c r="K561" s="85" t="s">
        <v>276</v>
      </c>
      <c r="L561" s="92" t="s">
        <v>441</v>
      </c>
      <c r="M561" s="76" t="s">
        <v>441</v>
      </c>
      <c r="N561" s="127" t="s">
        <v>652</v>
      </c>
      <c r="O561" s="92">
        <v>8</v>
      </c>
      <c r="P561" s="92">
        <v>348</v>
      </c>
      <c r="Q561" s="115" t="s">
        <v>442</v>
      </c>
      <c r="R561" s="115">
        <v>2784</v>
      </c>
      <c r="S561" s="115">
        <v>0</v>
      </c>
      <c r="T561" s="115">
        <v>696</v>
      </c>
      <c r="U561" s="115">
        <v>0</v>
      </c>
      <c r="V561" s="115">
        <v>0</v>
      </c>
      <c r="W561" s="115">
        <v>696</v>
      </c>
      <c r="X561" s="115">
        <v>0</v>
      </c>
      <c r="Y561" s="115">
        <v>0</v>
      </c>
      <c r="Z561" s="115">
        <v>696</v>
      </c>
      <c r="AA561" s="115">
        <v>0</v>
      </c>
      <c r="AB561" s="115">
        <v>0</v>
      </c>
      <c r="AC561" s="115">
        <v>696</v>
      </c>
      <c r="AD561" s="115">
        <v>0</v>
      </c>
    </row>
    <row r="562" spans="1:30" s="116" customFormat="1" ht="30" customHeight="1" x14ac:dyDescent="0.3">
      <c r="A562" s="144" t="s">
        <v>840</v>
      </c>
      <c r="B562" s="159" t="s">
        <v>841</v>
      </c>
      <c r="C562" s="77" t="s">
        <v>438</v>
      </c>
      <c r="D562" s="71" t="s">
        <v>61</v>
      </c>
      <c r="E562" s="77" t="s">
        <v>65</v>
      </c>
      <c r="F562" s="126">
        <v>88</v>
      </c>
      <c r="G562" s="77" t="s">
        <v>163</v>
      </c>
      <c r="H562" s="152">
        <v>21601</v>
      </c>
      <c r="I562" s="85" t="s">
        <v>653</v>
      </c>
      <c r="J562" s="68" t="s">
        <v>757</v>
      </c>
      <c r="K562" s="85" t="s">
        <v>758</v>
      </c>
      <c r="L562" s="92" t="s">
        <v>441</v>
      </c>
      <c r="M562" s="76" t="s">
        <v>441</v>
      </c>
      <c r="N562" s="127" t="s">
        <v>421</v>
      </c>
      <c r="O562" s="92">
        <v>2</v>
      </c>
      <c r="P562" s="92">
        <v>15</v>
      </c>
      <c r="Q562" s="115" t="s">
        <v>442</v>
      </c>
      <c r="R562" s="115">
        <v>30</v>
      </c>
      <c r="S562" s="115">
        <v>0</v>
      </c>
      <c r="T562" s="115">
        <v>15</v>
      </c>
      <c r="U562" s="115">
        <v>0</v>
      </c>
      <c r="V562" s="115">
        <v>0</v>
      </c>
      <c r="W562" s="115">
        <v>0</v>
      </c>
      <c r="X562" s="115">
        <v>0</v>
      </c>
      <c r="Y562" s="115">
        <v>0</v>
      </c>
      <c r="Z562" s="115">
        <v>15</v>
      </c>
      <c r="AA562" s="115">
        <v>0</v>
      </c>
      <c r="AB562" s="115">
        <v>0</v>
      </c>
      <c r="AC562" s="115">
        <v>0</v>
      </c>
      <c r="AD562" s="115">
        <v>0</v>
      </c>
    </row>
    <row r="563" spans="1:30" s="116" customFormat="1" ht="30" customHeight="1" x14ac:dyDescent="0.3">
      <c r="A563" s="144" t="s">
        <v>840</v>
      </c>
      <c r="B563" s="159" t="s">
        <v>841</v>
      </c>
      <c r="C563" s="77" t="s">
        <v>438</v>
      </c>
      <c r="D563" s="71" t="s">
        <v>61</v>
      </c>
      <c r="E563" s="77" t="s">
        <v>65</v>
      </c>
      <c r="F563" s="126">
        <v>88</v>
      </c>
      <c r="G563" s="77" t="s">
        <v>163</v>
      </c>
      <c r="H563" s="152">
        <v>21601</v>
      </c>
      <c r="I563" s="85" t="s">
        <v>653</v>
      </c>
      <c r="J563" s="68" t="s">
        <v>759</v>
      </c>
      <c r="K563" s="85" t="s">
        <v>760</v>
      </c>
      <c r="L563" s="92" t="s">
        <v>441</v>
      </c>
      <c r="M563" s="76" t="s">
        <v>441</v>
      </c>
      <c r="N563" s="127" t="s">
        <v>421</v>
      </c>
      <c r="O563" s="92">
        <v>30</v>
      </c>
      <c r="P563" s="92">
        <v>50</v>
      </c>
      <c r="Q563" s="115" t="s">
        <v>442</v>
      </c>
      <c r="R563" s="115">
        <v>1500</v>
      </c>
      <c r="S563" s="115">
        <v>0</v>
      </c>
      <c r="T563" s="115">
        <v>500</v>
      </c>
      <c r="U563" s="115">
        <v>0</v>
      </c>
      <c r="V563" s="115">
        <v>0</v>
      </c>
      <c r="W563" s="115">
        <v>500</v>
      </c>
      <c r="X563" s="115">
        <v>0</v>
      </c>
      <c r="Y563" s="115">
        <v>0</v>
      </c>
      <c r="Z563" s="115">
        <v>500</v>
      </c>
      <c r="AA563" s="115">
        <v>0</v>
      </c>
      <c r="AB563" s="115">
        <v>0</v>
      </c>
      <c r="AC563" s="115">
        <v>0</v>
      </c>
      <c r="AD563" s="115">
        <v>0</v>
      </c>
    </row>
    <row r="564" spans="1:30" s="116" customFormat="1" ht="30" customHeight="1" x14ac:dyDescent="0.3">
      <c r="A564" s="144" t="s">
        <v>840</v>
      </c>
      <c r="B564" s="159" t="s">
        <v>841</v>
      </c>
      <c r="C564" s="77" t="s">
        <v>438</v>
      </c>
      <c r="D564" s="71" t="s">
        <v>61</v>
      </c>
      <c r="E564" s="77" t="s">
        <v>65</v>
      </c>
      <c r="F564" s="126">
        <v>88</v>
      </c>
      <c r="G564" s="77" t="s">
        <v>163</v>
      </c>
      <c r="H564" s="152">
        <v>21601</v>
      </c>
      <c r="I564" s="85" t="s">
        <v>653</v>
      </c>
      <c r="J564" s="68" t="s">
        <v>430</v>
      </c>
      <c r="K564" s="85" t="s">
        <v>431</v>
      </c>
      <c r="L564" s="92" t="s">
        <v>441</v>
      </c>
      <c r="M564" s="76" t="s">
        <v>441</v>
      </c>
      <c r="N564" s="127" t="s">
        <v>421</v>
      </c>
      <c r="O564" s="92">
        <v>25</v>
      </c>
      <c r="P564" s="92">
        <v>73</v>
      </c>
      <c r="Q564" s="115" t="s">
        <v>442</v>
      </c>
      <c r="R564" s="115">
        <v>1825</v>
      </c>
      <c r="S564" s="115">
        <v>0</v>
      </c>
      <c r="T564" s="115">
        <v>730</v>
      </c>
      <c r="U564" s="115">
        <v>0</v>
      </c>
      <c r="V564" s="115">
        <v>0</v>
      </c>
      <c r="W564" s="115">
        <v>365</v>
      </c>
      <c r="X564" s="115">
        <v>0</v>
      </c>
      <c r="Y564" s="115">
        <v>0</v>
      </c>
      <c r="Z564" s="115">
        <v>730</v>
      </c>
      <c r="AA564" s="115">
        <v>0</v>
      </c>
      <c r="AB564" s="115">
        <v>0</v>
      </c>
      <c r="AC564" s="115">
        <v>0</v>
      </c>
      <c r="AD564" s="115">
        <v>0</v>
      </c>
    </row>
    <row r="565" spans="1:30" s="116" customFormat="1" ht="30" customHeight="1" x14ac:dyDescent="0.3">
      <c r="A565" s="144" t="s">
        <v>840</v>
      </c>
      <c r="B565" s="159" t="s">
        <v>841</v>
      </c>
      <c r="C565" s="111" t="s">
        <v>438</v>
      </c>
      <c r="D565" s="95" t="s">
        <v>61</v>
      </c>
      <c r="E565" s="61" t="s">
        <v>65</v>
      </c>
      <c r="F565" s="59">
        <v>88</v>
      </c>
      <c r="G565" s="77" t="s">
        <v>163</v>
      </c>
      <c r="H565" s="100">
        <v>21601</v>
      </c>
      <c r="I565" s="100" t="s">
        <v>653</v>
      </c>
      <c r="J565" s="100" t="s">
        <v>654</v>
      </c>
      <c r="K565" s="61" t="s">
        <v>655</v>
      </c>
      <c r="L565" s="92" t="s">
        <v>441</v>
      </c>
      <c r="M565" s="76" t="s">
        <v>441</v>
      </c>
      <c r="N565" s="61" t="s">
        <v>656</v>
      </c>
      <c r="O565" s="92">
        <v>20</v>
      </c>
      <c r="P565" s="92">
        <v>40</v>
      </c>
      <c r="Q565" s="115" t="s">
        <v>442</v>
      </c>
      <c r="R565" s="115">
        <v>800</v>
      </c>
      <c r="S565" s="115">
        <v>0</v>
      </c>
      <c r="T565" s="115">
        <v>400</v>
      </c>
      <c r="U565" s="115">
        <v>0</v>
      </c>
      <c r="V565" s="115">
        <v>0</v>
      </c>
      <c r="W565" s="115">
        <v>0</v>
      </c>
      <c r="X565" s="115">
        <v>0</v>
      </c>
      <c r="Y565" s="115">
        <v>0</v>
      </c>
      <c r="Z565" s="115">
        <v>400</v>
      </c>
      <c r="AA565" s="115">
        <v>0</v>
      </c>
      <c r="AB565" s="115">
        <v>0</v>
      </c>
      <c r="AC565" s="115">
        <v>0</v>
      </c>
      <c r="AD565" s="115">
        <v>0</v>
      </c>
    </row>
    <row r="566" spans="1:30" s="116" customFormat="1" ht="30" customHeight="1" x14ac:dyDescent="0.3">
      <c r="A566" s="144" t="s">
        <v>840</v>
      </c>
      <c r="B566" s="159" t="s">
        <v>841</v>
      </c>
      <c r="C566" s="77" t="s">
        <v>438</v>
      </c>
      <c r="D566" s="71" t="s">
        <v>61</v>
      </c>
      <c r="E566" s="77" t="s">
        <v>65</v>
      </c>
      <c r="F566" s="126">
        <v>88</v>
      </c>
      <c r="G566" s="77" t="s">
        <v>163</v>
      </c>
      <c r="H566" s="152">
        <v>21601</v>
      </c>
      <c r="I566" s="85" t="s">
        <v>653</v>
      </c>
      <c r="J566" s="70" t="s">
        <v>414</v>
      </c>
      <c r="K566" s="85" t="s">
        <v>415</v>
      </c>
      <c r="L566" s="92" t="s">
        <v>441</v>
      </c>
      <c r="M566" s="76" t="s">
        <v>441</v>
      </c>
      <c r="N566" s="131" t="s">
        <v>421</v>
      </c>
      <c r="O566" s="92">
        <v>15</v>
      </c>
      <c r="P566" s="92">
        <v>17</v>
      </c>
      <c r="Q566" s="115" t="s">
        <v>442</v>
      </c>
      <c r="R566" s="115">
        <v>255</v>
      </c>
      <c r="S566" s="115">
        <v>0</v>
      </c>
      <c r="T566" s="115">
        <v>85</v>
      </c>
      <c r="U566" s="115">
        <v>0</v>
      </c>
      <c r="V566" s="115">
        <v>0</v>
      </c>
      <c r="W566" s="115">
        <v>85</v>
      </c>
      <c r="X566" s="115">
        <v>0</v>
      </c>
      <c r="Y566" s="115">
        <v>0</v>
      </c>
      <c r="Z566" s="115">
        <v>0</v>
      </c>
      <c r="AA566" s="115">
        <v>0</v>
      </c>
      <c r="AB566" s="115">
        <v>0</v>
      </c>
      <c r="AC566" s="115">
        <v>85</v>
      </c>
      <c r="AD566" s="115">
        <v>0</v>
      </c>
    </row>
    <row r="567" spans="1:30" s="116" customFormat="1" ht="30" customHeight="1" x14ac:dyDescent="0.3">
      <c r="A567" s="144" t="s">
        <v>840</v>
      </c>
      <c r="B567" s="159" t="s">
        <v>841</v>
      </c>
      <c r="C567" s="77" t="s">
        <v>438</v>
      </c>
      <c r="D567" s="71" t="s">
        <v>61</v>
      </c>
      <c r="E567" s="77" t="s">
        <v>65</v>
      </c>
      <c r="F567" s="126">
        <v>88</v>
      </c>
      <c r="G567" s="77" t="s">
        <v>163</v>
      </c>
      <c r="H567" s="152">
        <v>22103</v>
      </c>
      <c r="I567" s="85" t="s">
        <v>761</v>
      </c>
      <c r="J567" s="70" t="s">
        <v>179</v>
      </c>
      <c r="K567" s="85" t="s">
        <v>180</v>
      </c>
      <c r="L567" s="92" t="s">
        <v>441</v>
      </c>
      <c r="M567" s="76" t="s">
        <v>441</v>
      </c>
      <c r="N567" s="131" t="s">
        <v>762</v>
      </c>
      <c r="O567" s="92">
        <v>2</v>
      </c>
      <c r="P567" s="92">
        <v>1200</v>
      </c>
      <c r="Q567" s="115" t="s">
        <v>442</v>
      </c>
      <c r="R567" s="115">
        <v>2400</v>
      </c>
      <c r="S567" s="115">
        <v>0</v>
      </c>
      <c r="T567" s="115">
        <v>0</v>
      </c>
      <c r="U567" s="115">
        <v>1200</v>
      </c>
      <c r="V567" s="115">
        <v>0</v>
      </c>
      <c r="W567" s="115">
        <v>0</v>
      </c>
      <c r="X567" s="115">
        <v>0</v>
      </c>
      <c r="Y567" s="115">
        <v>0</v>
      </c>
      <c r="Z567" s="115">
        <v>1200</v>
      </c>
      <c r="AA567" s="115">
        <v>0</v>
      </c>
      <c r="AB567" s="115">
        <v>0</v>
      </c>
      <c r="AC567" s="115">
        <v>0</v>
      </c>
      <c r="AD567" s="115">
        <v>0</v>
      </c>
    </row>
    <row r="568" spans="1:30" s="116" customFormat="1" ht="30" customHeight="1" x14ac:dyDescent="0.3">
      <c r="A568" s="144" t="s">
        <v>840</v>
      </c>
      <c r="B568" s="159" t="s">
        <v>841</v>
      </c>
      <c r="C568" s="77" t="s">
        <v>438</v>
      </c>
      <c r="D568" s="71" t="s">
        <v>61</v>
      </c>
      <c r="E568" s="77" t="s">
        <v>65</v>
      </c>
      <c r="F568" s="126">
        <v>88</v>
      </c>
      <c r="G568" s="77" t="s">
        <v>163</v>
      </c>
      <c r="H568" s="152">
        <v>22104</v>
      </c>
      <c r="I568" s="85" t="s">
        <v>350</v>
      </c>
      <c r="J568" s="70" t="s">
        <v>179</v>
      </c>
      <c r="K568" s="85" t="s">
        <v>180</v>
      </c>
      <c r="L568" s="92" t="s">
        <v>441</v>
      </c>
      <c r="M568" s="76" t="s">
        <v>441</v>
      </c>
      <c r="N568" s="131" t="s">
        <v>762</v>
      </c>
      <c r="O568" s="92">
        <v>5</v>
      </c>
      <c r="P568" s="92">
        <v>4000</v>
      </c>
      <c r="Q568" s="115" t="s">
        <v>442</v>
      </c>
      <c r="R568" s="115">
        <v>20000</v>
      </c>
      <c r="S568" s="115">
        <v>7500</v>
      </c>
      <c r="T568" s="115">
        <v>5500</v>
      </c>
      <c r="U568" s="115">
        <v>3500</v>
      </c>
      <c r="V568" s="115">
        <v>0</v>
      </c>
      <c r="W568" s="115">
        <v>3500</v>
      </c>
      <c r="X568" s="115">
        <v>0</v>
      </c>
      <c r="Y568" s="115">
        <v>0</v>
      </c>
      <c r="Z568" s="115">
        <v>0</v>
      </c>
      <c r="AA568" s="115">
        <v>0</v>
      </c>
      <c r="AB568" s="115">
        <v>0</v>
      </c>
      <c r="AC568" s="115">
        <v>0</v>
      </c>
      <c r="AD568" s="115">
        <v>0</v>
      </c>
    </row>
    <row r="569" spans="1:30" s="116" customFormat="1" ht="30" customHeight="1" x14ac:dyDescent="0.3">
      <c r="A569" s="144" t="s">
        <v>840</v>
      </c>
      <c r="B569" s="159" t="s">
        <v>841</v>
      </c>
      <c r="C569" s="77" t="s">
        <v>438</v>
      </c>
      <c r="D569" s="71" t="s">
        <v>61</v>
      </c>
      <c r="E569" s="77" t="s">
        <v>65</v>
      </c>
      <c r="F569" s="126">
        <v>88</v>
      </c>
      <c r="G569" s="77" t="s">
        <v>163</v>
      </c>
      <c r="H569" s="152">
        <v>22104</v>
      </c>
      <c r="I569" s="85" t="s">
        <v>350</v>
      </c>
      <c r="J569" s="70" t="s">
        <v>127</v>
      </c>
      <c r="K569" s="85" t="s">
        <v>763</v>
      </c>
      <c r="L569" s="92" t="s">
        <v>441</v>
      </c>
      <c r="M569" s="76" t="s">
        <v>441</v>
      </c>
      <c r="N569" s="131" t="s">
        <v>764</v>
      </c>
      <c r="O569" s="92">
        <v>25</v>
      </c>
      <c r="P569" s="92">
        <v>35</v>
      </c>
      <c r="Q569" s="115" t="s">
        <v>442</v>
      </c>
      <c r="R569" s="115">
        <v>875</v>
      </c>
      <c r="S569" s="115">
        <v>0</v>
      </c>
      <c r="T569" s="115">
        <v>280</v>
      </c>
      <c r="U569" s="115">
        <v>0</v>
      </c>
      <c r="V569" s="115">
        <v>0</v>
      </c>
      <c r="W569" s="115">
        <v>140</v>
      </c>
      <c r="X569" s="115">
        <v>0</v>
      </c>
      <c r="Y569" s="115">
        <v>0</v>
      </c>
      <c r="Z569" s="115">
        <v>175</v>
      </c>
      <c r="AA569" s="115">
        <v>0</v>
      </c>
      <c r="AB569" s="115">
        <v>0</v>
      </c>
      <c r="AC569" s="115">
        <v>280</v>
      </c>
      <c r="AD569" s="115">
        <v>0</v>
      </c>
    </row>
    <row r="570" spans="1:30" s="116" customFormat="1" ht="30" customHeight="1" x14ac:dyDescent="0.3">
      <c r="A570" s="144" t="s">
        <v>840</v>
      </c>
      <c r="B570" s="159" t="s">
        <v>841</v>
      </c>
      <c r="C570" s="77" t="s">
        <v>438</v>
      </c>
      <c r="D570" s="71" t="s">
        <v>61</v>
      </c>
      <c r="E570" s="77" t="s">
        <v>65</v>
      </c>
      <c r="F570" s="126">
        <v>88</v>
      </c>
      <c r="G570" s="77" t="s">
        <v>163</v>
      </c>
      <c r="H570" s="152">
        <v>22104</v>
      </c>
      <c r="I570" s="85" t="s">
        <v>350</v>
      </c>
      <c r="J570" s="70" t="s">
        <v>765</v>
      </c>
      <c r="K570" s="85" t="s">
        <v>766</v>
      </c>
      <c r="L570" s="92" t="s">
        <v>441</v>
      </c>
      <c r="M570" s="76" t="s">
        <v>441</v>
      </c>
      <c r="N570" s="131" t="s">
        <v>767</v>
      </c>
      <c r="O570" s="92">
        <v>10</v>
      </c>
      <c r="P570" s="92">
        <v>181</v>
      </c>
      <c r="Q570" s="115" t="s">
        <v>442</v>
      </c>
      <c r="R570" s="115">
        <v>1810</v>
      </c>
      <c r="S570" s="115">
        <v>0</v>
      </c>
      <c r="T570" s="115">
        <v>543</v>
      </c>
      <c r="U570" s="115">
        <v>0</v>
      </c>
      <c r="V570" s="115">
        <v>0</v>
      </c>
      <c r="W570" s="115">
        <v>362</v>
      </c>
      <c r="X570" s="115">
        <v>0</v>
      </c>
      <c r="Y570" s="115">
        <v>0</v>
      </c>
      <c r="Z570" s="115">
        <v>362</v>
      </c>
      <c r="AA570" s="115">
        <v>0</v>
      </c>
      <c r="AB570" s="115">
        <v>0</v>
      </c>
      <c r="AC570" s="115">
        <v>543</v>
      </c>
      <c r="AD570" s="115">
        <v>0</v>
      </c>
    </row>
    <row r="571" spans="1:30" s="116" customFormat="1" ht="30" customHeight="1" x14ac:dyDescent="0.3">
      <c r="A571" s="144" t="s">
        <v>840</v>
      </c>
      <c r="B571" s="159" t="s">
        <v>841</v>
      </c>
      <c r="C571" s="77" t="s">
        <v>438</v>
      </c>
      <c r="D571" s="71" t="s">
        <v>61</v>
      </c>
      <c r="E571" s="77" t="s">
        <v>65</v>
      </c>
      <c r="F571" s="126">
        <v>88</v>
      </c>
      <c r="G571" s="77" t="s">
        <v>163</v>
      </c>
      <c r="H571" s="152">
        <v>22104</v>
      </c>
      <c r="I571" s="85" t="s">
        <v>350</v>
      </c>
      <c r="J571" s="70" t="s">
        <v>768</v>
      </c>
      <c r="K571" s="85" t="s">
        <v>769</v>
      </c>
      <c r="L571" s="92" t="s">
        <v>441</v>
      </c>
      <c r="M571" s="76" t="s">
        <v>441</v>
      </c>
      <c r="N571" s="131" t="s">
        <v>767</v>
      </c>
      <c r="O571" s="92">
        <v>13</v>
      </c>
      <c r="P571" s="92">
        <v>614</v>
      </c>
      <c r="Q571" s="115" t="s">
        <v>442</v>
      </c>
      <c r="R571" s="115">
        <v>7982</v>
      </c>
      <c r="S571" s="115">
        <v>0</v>
      </c>
      <c r="T571" s="115">
        <v>3070</v>
      </c>
      <c r="U571" s="115">
        <v>0</v>
      </c>
      <c r="V571" s="115">
        <v>0</v>
      </c>
      <c r="W571" s="115">
        <v>1228</v>
      </c>
      <c r="X571" s="115">
        <v>0</v>
      </c>
      <c r="Y571" s="115">
        <v>0</v>
      </c>
      <c r="Z571" s="115">
        <v>614</v>
      </c>
      <c r="AA571" s="115">
        <v>0</v>
      </c>
      <c r="AB571" s="115">
        <v>0</v>
      </c>
      <c r="AC571" s="115">
        <v>3070</v>
      </c>
      <c r="AD571" s="115">
        <v>0</v>
      </c>
    </row>
    <row r="572" spans="1:30" s="116" customFormat="1" ht="30" customHeight="1" x14ac:dyDescent="0.3">
      <c r="A572" s="144" t="s">
        <v>840</v>
      </c>
      <c r="B572" s="159" t="s">
        <v>841</v>
      </c>
      <c r="C572" s="77" t="s">
        <v>438</v>
      </c>
      <c r="D572" s="71" t="s">
        <v>61</v>
      </c>
      <c r="E572" s="77" t="s">
        <v>65</v>
      </c>
      <c r="F572" s="126">
        <v>88</v>
      </c>
      <c r="G572" s="77" t="s">
        <v>163</v>
      </c>
      <c r="H572" s="152">
        <v>22104</v>
      </c>
      <c r="I572" s="85" t="s">
        <v>350</v>
      </c>
      <c r="J572" s="70" t="s">
        <v>581</v>
      </c>
      <c r="K572" s="85" t="s">
        <v>770</v>
      </c>
      <c r="L572" s="92" t="s">
        <v>441</v>
      </c>
      <c r="M572" s="76" t="s">
        <v>441</v>
      </c>
      <c r="N572" s="131" t="s">
        <v>771</v>
      </c>
      <c r="O572" s="92">
        <v>17</v>
      </c>
      <c r="P572" s="92">
        <v>194</v>
      </c>
      <c r="Q572" s="115" t="s">
        <v>442</v>
      </c>
      <c r="R572" s="115">
        <v>3298</v>
      </c>
      <c r="S572" s="115">
        <v>0</v>
      </c>
      <c r="T572" s="115">
        <v>3298</v>
      </c>
      <c r="U572" s="115">
        <v>0</v>
      </c>
      <c r="V572" s="115">
        <v>0</v>
      </c>
      <c r="W572" s="115">
        <v>0</v>
      </c>
      <c r="X572" s="115">
        <v>0</v>
      </c>
      <c r="Y572" s="115">
        <v>0</v>
      </c>
      <c r="Z572" s="115">
        <v>0</v>
      </c>
      <c r="AA572" s="115">
        <v>0</v>
      </c>
      <c r="AB572" s="115">
        <v>0</v>
      </c>
      <c r="AC572" s="115">
        <v>0</v>
      </c>
      <c r="AD572" s="115">
        <v>0</v>
      </c>
    </row>
    <row r="573" spans="1:30" s="116" customFormat="1" ht="30" customHeight="1" x14ac:dyDescent="0.3">
      <c r="A573" s="144" t="s">
        <v>840</v>
      </c>
      <c r="B573" s="159" t="s">
        <v>841</v>
      </c>
      <c r="C573" s="77" t="s">
        <v>438</v>
      </c>
      <c r="D573" s="71" t="s">
        <v>61</v>
      </c>
      <c r="E573" s="77" t="s">
        <v>65</v>
      </c>
      <c r="F573" s="126">
        <v>88</v>
      </c>
      <c r="G573" s="77" t="s">
        <v>163</v>
      </c>
      <c r="H573" s="152">
        <v>22104</v>
      </c>
      <c r="I573" s="85" t="s">
        <v>350</v>
      </c>
      <c r="J573" s="70" t="s">
        <v>772</v>
      </c>
      <c r="K573" s="85" t="s">
        <v>773</v>
      </c>
      <c r="L573" s="92" t="s">
        <v>441</v>
      </c>
      <c r="M573" s="76" t="s">
        <v>441</v>
      </c>
      <c r="N573" s="131" t="s">
        <v>269</v>
      </c>
      <c r="O573" s="92">
        <v>10</v>
      </c>
      <c r="P573" s="92">
        <v>450</v>
      </c>
      <c r="Q573" s="115" t="s">
        <v>442</v>
      </c>
      <c r="R573" s="115">
        <v>4500</v>
      </c>
      <c r="S573" s="115">
        <v>0</v>
      </c>
      <c r="T573" s="115">
        <v>2250</v>
      </c>
      <c r="U573" s="115">
        <v>0</v>
      </c>
      <c r="V573" s="115">
        <v>0</v>
      </c>
      <c r="W573" s="115">
        <v>0</v>
      </c>
      <c r="X573" s="115">
        <v>0</v>
      </c>
      <c r="Y573" s="115">
        <v>0</v>
      </c>
      <c r="Z573" s="115">
        <v>2250</v>
      </c>
      <c r="AA573" s="115">
        <v>0</v>
      </c>
      <c r="AB573" s="115">
        <v>0</v>
      </c>
      <c r="AC573" s="115">
        <v>0</v>
      </c>
      <c r="AD573" s="115">
        <v>0</v>
      </c>
    </row>
    <row r="574" spans="1:30" s="116" customFormat="1" ht="30" customHeight="1" x14ac:dyDescent="0.3">
      <c r="A574" s="144" t="s">
        <v>840</v>
      </c>
      <c r="B574" s="159" t="s">
        <v>841</v>
      </c>
      <c r="C574" s="77" t="s">
        <v>438</v>
      </c>
      <c r="D574" s="71" t="s">
        <v>61</v>
      </c>
      <c r="E574" s="77" t="s">
        <v>65</v>
      </c>
      <c r="F574" s="126">
        <v>88</v>
      </c>
      <c r="G574" s="77" t="s">
        <v>163</v>
      </c>
      <c r="H574" s="152">
        <v>22104</v>
      </c>
      <c r="I574" s="85" t="s">
        <v>350</v>
      </c>
      <c r="J574" s="70" t="s">
        <v>774</v>
      </c>
      <c r="K574" s="85" t="s">
        <v>775</v>
      </c>
      <c r="L574" s="92" t="s">
        <v>441</v>
      </c>
      <c r="M574" s="76" t="s">
        <v>441</v>
      </c>
      <c r="N574" s="131" t="s">
        <v>269</v>
      </c>
      <c r="O574" s="92">
        <v>20</v>
      </c>
      <c r="P574" s="92">
        <v>118</v>
      </c>
      <c r="Q574" s="115" t="s">
        <v>442</v>
      </c>
      <c r="R574" s="115">
        <v>2360</v>
      </c>
      <c r="S574" s="115">
        <v>0</v>
      </c>
      <c r="T574" s="115">
        <v>826</v>
      </c>
      <c r="U574" s="115">
        <v>0</v>
      </c>
      <c r="V574" s="115">
        <v>0</v>
      </c>
      <c r="W574" s="115">
        <v>826</v>
      </c>
      <c r="X574" s="115">
        <v>0</v>
      </c>
      <c r="Y574" s="115">
        <v>0</v>
      </c>
      <c r="Z574" s="115">
        <v>708</v>
      </c>
      <c r="AA574" s="115">
        <v>0</v>
      </c>
      <c r="AB574" s="115">
        <v>0</v>
      </c>
      <c r="AC574" s="115">
        <v>0</v>
      </c>
      <c r="AD574" s="115">
        <v>0</v>
      </c>
    </row>
    <row r="575" spans="1:30" s="116" customFormat="1" ht="30" customHeight="1" x14ac:dyDescent="0.3">
      <c r="A575" s="144" t="s">
        <v>840</v>
      </c>
      <c r="B575" s="159" t="s">
        <v>841</v>
      </c>
      <c r="C575" s="77" t="s">
        <v>438</v>
      </c>
      <c r="D575" s="71" t="s">
        <v>61</v>
      </c>
      <c r="E575" s="77" t="s">
        <v>65</v>
      </c>
      <c r="F575" s="126">
        <v>88</v>
      </c>
      <c r="G575" s="77" t="s">
        <v>163</v>
      </c>
      <c r="H575" s="152">
        <v>22104</v>
      </c>
      <c r="I575" s="85" t="s">
        <v>350</v>
      </c>
      <c r="J575" s="70" t="s">
        <v>589</v>
      </c>
      <c r="K575" s="85" t="s">
        <v>776</v>
      </c>
      <c r="L575" s="92" t="s">
        <v>441</v>
      </c>
      <c r="M575" s="76" t="s">
        <v>441</v>
      </c>
      <c r="N575" s="131" t="s">
        <v>771</v>
      </c>
      <c r="O575" s="92">
        <v>6</v>
      </c>
      <c r="P575" s="92">
        <v>14</v>
      </c>
      <c r="Q575" s="115" t="s">
        <v>442</v>
      </c>
      <c r="R575" s="115">
        <v>84</v>
      </c>
      <c r="S575" s="115">
        <v>0</v>
      </c>
      <c r="T575" s="115">
        <v>14</v>
      </c>
      <c r="U575" s="115">
        <v>0</v>
      </c>
      <c r="V575" s="115">
        <v>0</v>
      </c>
      <c r="W575" s="115">
        <v>28</v>
      </c>
      <c r="X575" s="115">
        <v>0</v>
      </c>
      <c r="Y575" s="115">
        <v>0</v>
      </c>
      <c r="Z575" s="115">
        <v>28</v>
      </c>
      <c r="AA575" s="115">
        <v>0</v>
      </c>
      <c r="AB575" s="115">
        <v>0</v>
      </c>
      <c r="AC575" s="115">
        <v>14</v>
      </c>
      <c r="AD575" s="115">
        <v>0</v>
      </c>
    </row>
    <row r="576" spans="1:30" s="116" customFormat="1" ht="30" customHeight="1" x14ac:dyDescent="0.3">
      <c r="A576" s="144" t="s">
        <v>840</v>
      </c>
      <c r="B576" s="159" t="s">
        <v>841</v>
      </c>
      <c r="C576" s="77" t="s">
        <v>438</v>
      </c>
      <c r="D576" s="71" t="s">
        <v>61</v>
      </c>
      <c r="E576" s="77" t="s">
        <v>65</v>
      </c>
      <c r="F576" s="126">
        <v>88</v>
      </c>
      <c r="G576" s="77" t="s">
        <v>163</v>
      </c>
      <c r="H576" s="152">
        <v>22104</v>
      </c>
      <c r="I576" s="85" t="s">
        <v>350</v>
      </c>
      <c r="J576" s="70" t="s">
        <v>129</v>
      </c>
      <c r="K576" s="85" t="s">
        <v>777</v>
      </c>
      <c r="L576" s="92" t="s">
        <v>441</v>
      </c>
      <c r="M576" s="76" t="s">
        <v>441</v>
      </c>
      <c r="N576" s="131" t="s">
        <v>652</v>
      </c>
      <c r="O576" s="92">
        <v>1</v>
      </c>
      <c r="P576" s="92">
        <v>318</v>
      </c>
      <c r="Q576" s="115" t="s">
        <v>442</v>
      </c>
      <c r="R576" s="115">
        <v>318</v>
      </c>
      <c r="S576" s="115">
        <v>0</v>
      </c>
      <c r="T576" s="115">
        <v>318</v>
      </c>
      <c r="U576" s="115">
        <v>0</v>
      </c>
      <c r="V576" s="115">
        <v>0</v>
      </c>
      <c r="W576" s="115">
        <v>0</v>
      </c>
      <c r="X576" s="115">
        <v>0</v>
      </c>
      <c r="Y576" s="115">
        <v>0</v>
      </c>
      <c r="Z576" s="115">
        <v>0</v>
      </c>
      <c r="AA576" s="115">
        <v>0</v>
      </c>
      <c r="AB576" s="115">
        <v>0</v>
      </c>
      <c r="AC576" s="115">
        <v>0</v>
      </c>
      <c r="AD576" s="115">
        <v>0</v>
      </c>
    </row>
    <row r="577" spans="1:30" s="116" customFormat="1" ht="30" customHeight="1" x14ac:dyDescent="0.3">
      <c r="A577" s="144" t="s">
        <v>840</v>
      </c>
      <c r="B577" s="159" t="s">
        <v>841</v>
      </c>
      <c r="C577" s="77" t="s">
        <v>438</v>
      </c>
      <c r="D577" s="71" t="s">
        <v>61</v>
      </c>
      <c r="E577" s="77" t="s">
        <v>65</v>
      </c>
      <c r="F577" s="126">
        <v>88</v>
      </c>
      <c r="G577" s="77" t="s">
        <v>163</v>
      </c>
      <c r="H577" s="152">
        <v>22104</v>
      </c>
      <c r="I577" s="85" t="s">
        <v>350</v>
      </c>
      <c r="J577" s="70" t="s">
        <v>778</v>
      </c>
      <c r="K577" s="85" t="s">
        <v>292</v>
      </c>
      <c r="L577" s="92" t="s">
        <v>441</v>
      </c>
      <c r="M577" s="76" t="s">
        <v>441</v>
      </c>
      <c r="N577" s="131" t="s">
        <v>771</v>
      </c>
      <c r="O577" s="92">
        <v>40</v>
      </c>
      <c r="P577" s="92">
        <v>45</v>
      </c>
      <c r="Q577" s="115" t="s">
        <v>442</v>
      </c>
      <c r="R577" s="115">
        <v>1800</v>
      </c>
      <c r="S577" s="115">
        <v>0</v>
      </c>
      <c r="T577" s="115">
        <v>450</v>
      </c>
      <c r="U577" s="115">
        <v>0</v>
      </c>
      <c r="V577" s="115">
        <v>0</v>
      </c>
      <c r="W577" s="115">
        <v>450</v>
      </c>
      <c r="X577" s="115">
        <v>0</v>
      </c>
      <c r="Y577" s="115">
        <v>0</v>
      </c>
      <c r="Z577" s="115">
        <v>450</v>
      </c>
      <c r="AA577" s="115">
        <v>0</v>
      </c>
      <c r="AB577" s="115">
        <v>0</v>
      </c>
      <c r="AC577" s="115">
        <v>450</v>
      </c>
      <c r="AD577" s="115">
        <v>0</v>
      </c>
    </row>
    <row r="578" spans="1:30" s="116" customFormat="1" ht="30" customHeight="1" x14ac:dyDescent="0.3">
      <c r="A578" s="144" t="s">
        <v>840</v>
      </c>
      <c r="B578" s="159" t="s">
        <v>841</v>
      </c>
      <c r="C578" s="77" t="s">
        <v>438</v>
      </c>
      <c r="D578" s="71" t="s">
        <v>61</v>
      </c>
      <c r="E578" s="77" t="s">
        <v>65</v>
      </c>
      <c r="F578" s="126">
        <v>88</v>
      </c>
      <c r="G578" s="77" t="s">
        <v>163</v>
      </c>
      <c r="H578" s="152">
        <v>22104</v>
      </c>
      <c r="I578" s="85" t="s">
        <v>350</v>
      </c>
      <c r="J578" s="70" t="s">
        <v>351</v>
      </c>
      <c r="K578" s="85" t="s">
        <v>352</v>
      </c>
      <c r="L578" s="92" t="s">
        <v>441</v>
      </c>
      <c r="M578" s="76" t="s">
        <v>441</v>
      </c>
      <c r="N578" s="131" t="s">
        <v>771</v>
      </c>
      <c r="O578" s="92">
        <v>70</v>
      </c>
      <c r="P578" s="92">
        <v>40</v>
      </c>
      <c r="Q578" s="115" t="s">
        <v>442</v>
      </c>
      <c r="R578" s="115">
        <v>2800</v>
      </c>
      <c r="S578" s="115">
        <v>0</v>
      </c>
      <c r="T578" s="115">
        <v>600</v>
      </c>
      <c r="U578" s="115">
        <v>0</v>
      </c>
      <c r="V578" s="115">
        <v>0</v>
      </c>
      <c r="W578" s="115">
        <v>800</v>
      </c>
      <c r="X578" s="115">
        <v>0</v>
      </c>
      <c r="Y578" s="115">
        <v>0</v>
      </c>
      <c r="Z578" s="115">
        <v>800</v>
      </c>
      <c r="AA578" s="115">
        <v>0</v>
      </c>
      <c r="AB578" s="115">
        <v>0</v>
      </c>
      <c r="AC578" s="115">
        <v>600</v>
      </c>
      <c r="AD578" s="115">
        <v>0</v>
      </c>
    </row>
    <row r="579" spans="1:30" s="116" customFormat="1" ht="30" customHeight="1" x14ac:dyDescent="0.3">
      <c r="A579" s="144" t="s">
        <v>840</v>
      </c>
      <c r="B579" s="159" t="s">
        <v>841</v>
      </c>
      <c r="C579" s="77" t="s">
        <v>438</v>
      </c>
      <c r="D579" s="71" t="s">
        <v>61</v>
      </c>
      <c r="E579" s="77" t="s">
        <v>65</v>
      </c>
      <c r="F579" s="126">
        <v>88</v>
      </c>
      <c r="G579" s="77" t="s">
        <v>163</v>
      </c>
      <c r="H579" s="152">
        <v>22104</v>
      </c>
      <c r="I579" s="85" t="s">
        <v>350</v>
      </c>
      <c r="J579" s="70" t="s">
        <v>592</v>
      </c>
      <c r="K579" s="85" t="s">
        <v>779</v>
      </c>
      <c r="L579" s="92" t="s">
        <v>441</v>
      </c>
      <c r="M579" s="76" t="s">
        <v>441</v>
      </c>
      <c r="N579" s="131" t="s">
        <v>771</v>
      </c>
      <c r="O579" s="92">
        <v>70</v>
      </c>
      <c r="P579" s="92">
        <v>92</v>
      </c>
      <c r="Q579" s="115" t="s">
        <v>442</v>
      </c>
      <c r="R579" s="115">
        <v>6440</v>
      </c>
      <c r="S579" s="115">
        <v>0</v>
      </c>
      <c r="T579" s="115">
        <v>1840</v>
      </c>
      <c r="U579" s="115">
        <v>0</v>
      </c>
      <c r="V579" s="115">
        <v>0</v>
      </c>
      <c r="W579" s="115">
        <v>1840</v>
      </c>
      <c r="X579" s="115">
        <v>0</v>
      </c>
      <c r="Y579" s="115">
        <v>0</v>
      </c>
      <c r="Z579" s="115">
        <v>1380</v>
      </c>
      <c r="AA579" s="115">
        <v>0</v>
      </c>
      <c r="AB579" s="115">
        <v>0</v>
      </c>
      <c r="AC579" s="115">
        <v>1380</v>
      </c>
      <c r="AD579" s="115">
        <v>0</v>
      </c>
    </row>
    <row r="580" spans="1:30" s="116" customFormat="1" ht="30" customHeight="1" x14ac:dyDescent="0.3">
      <c r="A580" s="144" t="s">
        <v>840</v>
      </c>
      <c r="B580" s="159" t="s">
        <v>841</v>
      </c>
      <c r="C580" s="77" t="s">
        <v>438</v>
      </c>
      <c r="D580" s="71" t="s">
        <v>61</v>
      </c>
      <c r="E580" s="77" t="s">
        <v>65</v>
      </c>
      <c r="F580" s="126">
        <v>88</v>
      </c>
      <c r="G580" s="77" t="s">
        <v>163</v>
      </c>
      <c r="H580" s="152">
        <v>24601</v>
      </c>
      <c r="I580" s="85" t="s">
        <v>389</v>
      </c>
      <c r="J580" s="70" t="s">
        <v>390</v>
      </c>
      <c r="K580" s="85" t="s">
        <v>391</v>
      </c>
      <c r="L580" s="92" t="s">
        <v>441</v>
      </c>
      <c r="M580" s="76" t="s">
        <v>441</v>
      </c>
      <c r="N580" s="131" t="s">
        <v>421</v>
      </c>
      <c r="O580" s="92">
        <v>8</v>
      </c>
      <c r="P580" s="92">
        <v>265</v>
      </c>
      <c r="Q580" s="115" t="s">
        <v>442</v>
      </c>
      <c r="R580" s="115">
        <v>2120</v>
      </c>
      <c r="S580" s="115">
        <v>0</v>
      </c>
      <c r="T580" s="115">
        <v>530</v>
      </c>
      <c r="U580" s="115">
        <v>0</v>
      </c>
      <c r="V580" s="115">
        <v>0</v>
      </c>
      <c r="W580" s="115">
        <v>795</v>
      </c>
      <c r="X580" s="115">
        <v>0</v>
      </c>
      <c r="Y580" s="115">
        <v>0</v>
      </c>
      <c r="Z580" s="115">
        <v>795</v>
      </c>
      <c r="AA580" s="115">
        <v>0</v>
      </c>
      <c r="AB580" s="115">
        <v>0</v>
      </c>
      <c r="AC580" s="115">
        <v>0</v>
      </c>
      <c r="AD580" s="115">
        <v>0</v>
      </c>
    </row>
    <row r="581" spans="1:30" s="116" customFormat="1" ht="30" customHeight="1" x14ac:dyDescent="0.3">
      <c r="A581" s="144" t="s">
        <v>840</v>
      </c>
      <c r="B581" s="159" t="s">
        <v>841</v>
      </c>
      <c r="C581" s="77" t="s">
        <v>438</v>
      </c>
      <c r="D581" s="71" t="s">
        <v>61</v>
      </c>
      <c r="E581" s="77" t="s">
        <v>65</v>
      </c>
      <c r="F581" s="126">
        <v>88</v>
      </c>
      <c r="G581" s="77" t="s">
        <v>163</v>
      </c>
      <c r="H581" s="152">
        <v>24601</v>
      </c>
      <c r="I581" s="85" t="s">
        <v>389</v>
      </c>
      <c r="J581" s="70" t="s">
        <v>780</v>
      </c>
      <c r="K581" s="85" t="s">
        <v>781</v>
      </c>
      <c r="L581" s="92" t="s">
        <v>441</v>
      </c>
      <c r="M581" s="76" t="s">
        <v>441</v>
      </c>
      <c r="N581" s="131" t="s">
        <v>421</v>
      </c>
      <c r="O581" s="92">
        <v>5</v>
      </c>
      <c r="P581" s="92">
        <v>167</v>
      </c>
      <c r="Q581" s="115" t="s">
        <v>442</v>
      </c>
      <c r="R581" s="115">
        <v>835</v>
      </c>
      <c r="S581" s="115">
        <v>0</v>
      </c>
      <c r="T581" s="115">
        <v>334</v>
      </c>
      <c r="U581" s="115">
        <v>0</v>
      </c>
      <c r="V581" s="115">
        <v>0</v>
      </c>
      <c r="W581" s="115">
        <v>334</v>
      </c>
      <c r="X581" s="115">
        <v>0</v>
      </c>
      <c r="Y581" s="115">
        <v>0</v>
      </c>
      <c r="Z581" s="115">
        <v>167</v>
      </c>
      <c r="AA581" s="115">
        <v>0</v>
      </c>
      <c r="AB581" s="115">
        <v>0</v>
      </c>
      <c r="AC581" s="115">
        <v>0</v>
      </c>
      <c r="AD581" s="115">
        <v>0</v>
      </c>
    </row>
    <row r="582" spans="1:30" s="116" customFormat="1" ht="37.799999999999997" customHeight="1" x14ac:dyDescent="0.3">
      <c r="A582" s="144" t="s">
        <v>840</v>
      </c>
      <c r="B582" s="159" t="s">
        <v>841</v>
      </c>
      <c r="C582" s="77" t="s">
        <v>438</v>
      </c>
      <c r="D582" s="71" t="s">
        <v>61</v>
      </c>
      <c r="E582" s="77" t="s">
        <v>65</v>
      </c>
      <c r="F582" s="126">
        <v>88</v>
      </c>
      <c r="G582" s="77" t="s">
        <v>163</v>
      </c>
      <c r="H582" s="152">
        <v>25301</v>
      </c>
      <c r="I582" s="85" t="s">
        <v>782</v>
      </c>
      <c r="J582" s="70" t="s">
        <v>783</v>
      </c>
      <c r="K582" s="85" t="s">
        <v>784</v>
      </c>
      <c r="L582" s="92" t="s">
        <v>441</v>
      </c>
      <c r="M582" s="76" t="s">
        <v>441</v>
      </c>
      <c r="N582" s="131" t="s">
        <v>421</v>
      </c>
      <c r="O582" s="92">
        <v>3</v>
      </c>
      <c r="P582" s="92">
        <v>650</v>
      </c>
      <c r="Q582" s="115" t="s">
        <v>442</v>
      </c>
      <c r="R582" s="115">
        <v>1950</v>
      </c>
      <c r="S582" s="115">
        <v>0</v>
      </c>
      <c r="T582" s="115">
        <v>1950</v>
      </c>
      <c r="U582" s="115">
        <v>0</v>
      </c>
      <c r="V582" s="115">
        <v>0</v>
      </c>
      <c r="W582" s="115">
        <v>0</v>
      </c>
      <c r="X582" s="115">
        <v>0</v>
      </c>
      <c r="Y582" s="115">
        <v>0</v>
      </c>
      <c r="Z582" s="115">
        <v>0</v>
      </c>
      <c r="AA582" s="115">
        <v>0</v>
      </c>
      <c r="AB582" s="115">
        <v>0</v>
      </c>
      <c r="AC582" s="115">
        <v>0</v>
      </c>
      <c r="AD582" s="115">
        <v>0</v>
      </c>
    </row>
    <row r="583" spans="1:30" s="116" customFormat="1" ht="30" customHeight="1" x14ac:dyDescent="0.3">
      <c r="A583" s="144" t="s">
        <v>840</v>
      </c>
      <c r="B583" s="159" t="s">
        <v>841</v>
      </c>
      <c r="C583" s="77" t="s">
        <v>438</v>
      </c>
      <c r="D583" s="71" t="s">
        <v>61</v>
      </c>
      <c r="E583" s="77" t="s">
        <v>65</v>
      </c>
      <c r="F583" s="126">
        <v>88</v>
      </c>
      <c r="G583" s="77" t="s">
        <v>163</v>
      </c>
      <c r="H583" s="152">
        <v>26102</v>
      </c>
      <c r="I583" s="85" t="s">
        <v>657</v>
      </c>
      <c r="J583" s="68" t="s">
        <v>184</v>
      </c>
      <c r="K583" s="85" t="s">
        <v>185</v>
      </c>
      <c r="L583" s="115" t="s">
        <v>299</v>
      </c>
      <c r="M583" s="76" t="s">
        <v>302</v>
      </c>
      <c r="N583" s="131" t="s">
        <v>658</v>
      </c>
      <c r="O583" s="92">
        <v>12</v>
      </c>
      <c r="P583" s="92">
        <v>7084</v>
      </c>
      <c r="Q583" s="115" t="s">
        <v>442</v>
      </c>
      <c r="R583" s="115">
        <v>77924</v>
      </c>
      <c r="S583" s="115">
        <v>7084</v>
      </c>
      <c r="T583" s="115">
        <v>7084</v>
      </c>
      <c r="U583" s="115">
        <v>7084</v>
      </c>
      <c r="V583" s="115">
        <v>7084</v>
      </c>
      <c r="W583" s="115">
        <v>0</v>
      </c>
      <c r="X583" s="115">
        <v>7084</v>
      </c>
      <c r="Y583" s="115">
        <v>7084</v>
      </c>
      <c r="Z583" s="115">
        <v>7084</v>
      </c>
      <c r="AA583" s="115">
        <v>7084</v>
      </c>
      <c r="AB583" s="115">
        <v>7084</v>
      </c>
      <c r="AC583" s="115">
        <v>7084</v>
      </c>
      <c r="AD583" s="115">
        <v>7084</v>
      </c>
    </row>
    <row r="584" spans="1:30" s="116" customFormat="1" ht="30" customHeight="1" x14ac:dyDescent="0.3">
      <c r="A584" s="144" t="s">
        <v>840</v>
      </c>
      <c r="B584" s="159" t="s">
        <v>841</v>
      </c>
      <c r="C584" s="77" t="s">
        <v>438</v>
      </c>
      <c r="D584" s="71" t="s">
        <v>61</v>
      </c>
      <c r="E584" s="77" t="s">
        <v>65</v>
      </c>
      <c r="F584" s="126">
        <v>88</v>
      </c>
      <c r="G584" s="77" t="s">
        <v>163</v>
      </c>
      <c r="H584" s="152">
        <v>29301</v>
      </c>
      <c r="I584" s="85" t="s">
        <v>785</v>
      </c>
      <c r="J584" s="70" t="s">
        <v>786</v>
      </c>
      <c r="K584" s="85" t="s">
        <v>787</v>
      </c>
      <c r="L584" s="92" t="s">
        <v>441</v>
      </c>
      <c r="M584" s="76" t="s">
        <v>441</v>
      </c>
      <c r="N584" s="131" t="s">
        <v>421</v>
      </c>
      <c r="O584" s="92">
        <v>10</v>
      </c>
      <c r="P584" s="92">
        <v>998</v>
      </c>
      <c r="Q584" s="115" t="s">
        <v>442</v>
      </c>
      <c r="R584" s="115">
        <v>9980</v>
      </c>
      <c r="S584" s="115">
        <v>0</v>
      </c>
      <c r="T584" s="115">
        <v>9980</v>
      </c>
      <c r="U584" s="115">
        <v>0</v>
      </c>
      <c r="V584" s="115">
        <v>0</v>
      </c>
      <c r="W584" s="115">
        <v>0</v>
      </c>
      <c r="X584" s="115">
        <v>0</v>
      </c>
      <c r="Y584" s="115">
        <v>0</v>
      </c>
      <c r="Z584" s="115">
        <v>0</v>
      </c>
      <c r="AA584" s="115">
        <v>0</v>
      </c>
      <c r="AB584" s="115">
        <v>0</v>
      </c>
      <c r="AC584" s="115">
        <v>0</v>
      </c>
      <c r="AD584" s="115">
        <v>0</v>
      </c>
    </row>
    <row r="585" spans="1:30" s="116" customFormat="1" ht="30" customHeight="1" x14ac:dyDescent="0.3">
      <c r="A585" s="144" t="s">
        <v>840</v>
      </c>
      <c r="B585" s="159" t="s">
        <v>841</v>
      </c>
      <c r="C585" s="77" t="s">
        <v>438</v>
      </c>
      <c r="D585" s="71" t="s">
        <v>61</v>
      </c>
      <c r="E585" s="77" t="s">
        <v>65</v>
      </c>
      <c r="F585" s="126">
        <v>88</v>
      </c>
      <c r="G585" s="77" t="s">
        <v>163</v>
      </c>
      <c r="H585" s="152">
        <v>29401</v>
      </c>
      <c r="I585" s="85" t="s">
        <v>785</v>
      </c>
      <c r="J585" s="70" t="s">
        <v>788</v>
      </c>
      <c r="K585" s="85" t="s">
        <v>789</v>
      </c>
      <c r="L585" s="92" t="s">
        <v>441</v>
      </c>
      <c r="M585" s="76" t="s">
        <v>441</v>
      </c>
      <c r="N585" s="131" t="s">
        <v>421</v>
      </c>
      <c r="O585" s="92">
        <v>10</v>
      </c>
      <c r="P585" s="92">
        <v>180</v>
      </c>
      <c r="Q585" s="115" t="s">
        <v>442</v>
      </c>
      <c r="R585" s="115">
        <v>1800</v>
      </c>
      <c r="S585" s="115">
        <v>0</v>
      </c>
      <c r="T585" s="115">
        <v>900</v>
      </c>
      <c r="U585" s="115">
        <v>0</v>
      </c>
      <c r="V585" s="115">
        <v>0</v>
      </c>
      <c r="W585" s="115">
        <v>900</v>
      </c>
      <c r="X585" s="115">
        <v>0</v>
      </c>
      <c r="Y585" s="115">
        <v>0</v>
      </c>
      <c r="Z585" s="115">
        <v>0</v>
      </c>
      <c r="AA585" s="115">
        <v>0</v>
      </c>
      <c r="AB585" s="115">
        <v>0</v>
      </c>
      <c r="AC585" s="115">
        <v>0</v>
      </c>
      <c r="AD585" s="115">
        <v>0</v>
      </c>
    </row>
    <row r="586" spans="1:30" s="116" customFormat="1" ht="30" customHeight="1" x14ac:dyDescent="0.3">
      <c r="A586" s="144" t="s">
        <v>840</v>
      </c>
      <c r="B586" s="159" t="s">
        <v>841</v>
      </c>
      <c r="C586" s="77" t="s">
        <v>438</v>
      </c>
      <c r="D586" s="71" t="s">
        <v>61</v>
      </c>
      <c r="E586" s="77" t="s">
        <v>65</v>
      </c>
      <c r="F586" s="126">
        <v>88</v>
      </c>
      <c r="G586" s="77" t="s">
        <v>163</v>
      </c>
      <c r="H586" s="152" t="s">
        <v>790</v>
      </c>
      <c r="I586" s="85" t="s">
        <v>785</v>
      </c>
      <c r="J586" s="70" t="s">
        <v>791</v>
      </c>
      <c r="K586" s="85" t="s">
        <v>792</v>
      </c>
      <c r="L586" s="92" t="s">
        <v>441</v>
      </c>
      <c r="M586" s="76" t="s">
        <v>441</v>
      </c>
      <c r="N586" s="131" t="s">
        <v>421</v>
      </c>
      <c r="O586" s="92">
        <v>2</v>
      </c>
      <c r="P586" s="92">
        <v>250</v>
      </c>
      <c r="Q586" s="115" t="s">
        <v>442</v>
      </c>
      <c r="R586" s="115">
        <v>500</v>
      </c>
      <c r="S586" s="115">
        <v>0</v>
      </c>
      <c r="T586" s="115">
        <v>500</v>
      </c>
      <c r="U586" s="115">
        <v>0</v>
      </c>
      <c r="V586" s="115">
        <v>0</v>
      </c>
      <c r="W586" s="115">
        <v>0</v>
      </c>
      <c r="X586" s="115">
        <v>0</v>
      </c>
      <c r="Y586" s="115">
        <v>0</v>
      </c>
      <c r="Z586" s="115">
        <v>0</v>
      </c>
      <c r="AA586" s="115">
        <v>0</v>
      </c>
      <c r="AB586" s="115">
        <v>0</v>
      </c>
      <c r="AC586" s="115">
        <v>0</v>
      </c>
      <c r="AD586" s="115">
        <v>0</v>
      </c>
    </row>
    <row r="587" spans="1:30" s="116" customFormat="1" ht="30" customHeight="1" x14ac:dyDescent="0.3">
      <c r="A587" s="144" t="s">
        <v>840</v>
      </c>
      <c r="B587" s="159" t="s">
        <v>841</v>
      </c>
      <c r="C587" s="77" t="s">
        <v>438</v>
      </c>
      <c r="D587" s="71" t="s">
        <v>61</v>
      </c>
      <c r="E587" s="77" t="s">
        <v>65</v>
      </c>
      <c r="F587" s="126">
        <v>88</v>
      </c>
      <c r="G587" s="77" t="s">
        <v>163</v>
      </c>
      <c r="H587" s="152" t="s">
        <v>790</v>
      </c>
      <c r="I587" s="85" t="s">
        <v>785</v>
      </c>
      <c r="J587" s="70" t="s">
        <v>793</v>
      </c>
      <c r="K587" s="85" t="s">
        <v>794</v>
      </c>
      <c r="L587" s="92" t="s">
        <v>441</v>
      </c>
      <c r="M587" s="76" t="s">
        <v>441</v>
      </c>
      <c r="N587" s="131" t="s">
        <v>421</v>
      </c>
      <c r="O587" s="92">
        <v>1</v>
      </c>
      <c r="P587" s="92">
        <v>1900</v>
      </c>
      <c r="Q587" s="115" t="s">
        <v>442</v>
      </c>
      <c r="R587" s="115">
        <v>1900</v>
      </c>
      <c r="S587" s="115">
        <v>0</v>
      </c>
      <c r="T587" s="115">
        <v>1900</v>
      </c>
      <c r="U587" s="115">
        <v>0</v>
      </c>
      <c r="V587" s="115">
        <v>0</v>
      </c>
      <c r="W587" s="115">
        <v>0</v>
      </c>
      <c r="X587" s="115">
        <v>0</v>
      </c>
      <c r="Y587" s="115">
        <v>0</v>
      </c>
      <c r="Z587" s="115">
        <v>0</v>
      </c>
      <c r="AA587" s="115">
        <v>0</v>
      </c>
      <c r="AB587" s="115">
        <v>0</v>
      </c>
      <c r="AC587" s="115">
        <v>0</v>
      </c>
      <c r="AD587" s="115">
        <v>0</v>
      </c>
    </row>
    <row r="588" spans="1:30" s="116" customFormat="1" ht="30" customHeight="1" x14ac:dyDescent="0.3">
      <c r="A588" s="144" t="s">
        <v>840</v>
      </c>
      <c r="B588" s="159" t="s">
        <v>841</v>
      </c>
      <c r="C588" s="77" t="s">
        <v>438</v>
      </c>
      <c r="D588" s="71" t="s">
        <v>61</v>
      </c>
      <c r="E588" s="77" t="s">
        <v>65</v>
      </c>
      <c r="F588" s="126">
        <v>88</v>
      </c>
      <c r="G588" s="77" t="s">
        <v>163</v>
      </c>
      <c r="H588" s="152" t="s">
        <v>790</v>
      </c>
      <c r="I588" s="85" t="s">
        <v>785</v>
      </c>
      <c r="J588" s="70" t="s">
        <v>795</v>
      </c>
      <c r="K588" s="85" t="s">
        <v>796</v>
      </c>
      <c r="L588" s="92" t="s">
        <v>441</v>
      </c>
      <c r="M588" s="76" t="s">
        <v>441</v>
      </c>
      <c r="N588" s="131" t="s">
        <v>421</v>
      </c>
      <c r="O588" s="92">
        <v>3</v>
      </c>
      <c r="P588" s="92">
        <v>268</v>
      </c>
      <c r="Q588" s="115" t="s">
        <v>442</v>
      </c>
      <c r="R588" s="115">
        <v>804</v>
      </c>
      <c r="S588" s="115">
        <v>0</v>
      </c>
      <c r="T588" s="115">
        <v>268</v>
      </c>
      <c r="U588" s="115">
        <v>0</v>
      </c>
      <c r="V588" s="115">
        <v>0</v>
      </c>
      <c r="W588" s="115">
        <v>268</v>
      </c>
      <c r="X588" s="115">
        <v>0</v>
      </c>
      <c r="Y588" s="115">
        <v>0</v>
      </c>
      <c r="Z588" s="115">
        <v>268</v>
      </c>
      <c r="AA588" s="115">
        <v>0</v>
      </c>
      <c r="AB588" s="115">
        <v>0</v>
      </c>
      <c r="AC588" s="115">
        <v>0</v>
      </c>
      <c r="AD588" s="115">
        <v>0</v>
      </c>
    </row>
    <row r="589" spans="1:30" s="116" customFormat="1" ht="30" customHeight="1" x14ac:dyDescent="0.3">
      <c r="A589" s="144" t="s">
        <v>840</v>
      </c>
      <c r="B589" s="159" t="s">
        <v>841</v>
      </c>
      <c r="C589" s="168" t="s">
        <v>438</v>
      </c>
      <c r="D589" s="133" t="s">
        <v>61</v>
      </c>
      <c r="E589" s="61" t="s">
        <v>65</v>
      </c>
      <c r="F589" s="59">
        <v>88</v>
      </c>
      <c r="G589" s="77" t="s">
        <v>163</v>
      </c>
      <c r="H589" s="100">
        <v>32201</v>
      </c>
      <c r="I589" s="124" t="s">
        <v>636</v>
      </c>
      <c r="J589" s="100"/>
      <c r="K589" s="122" t="s">
        <v>797</v>
      </c>
      <c r="L589" s="125" t="s">
        <v>798</v>
      </c>
      <c r="M589" s="76" t="s">
        <v>639</v>
      </c>
      <c r="N589" s="95" t="s">
        <v>640</v>
      </c>
      <c r="O589" s="92">
        <v>1</v>
      </c>
      <c r="P589" s="92">
        <v>513788</v>
      </c>
      <c r="Q589" s="115" t="s">
        <v>442</v>
      </c>
      <c r="R589" s="115">
        <v>513788</v>
      </c>
      <c r="S589" s="115">
        <v>0</v>
      </c>
      <c r="T589" s="115">
        <v>42816</v>
      </c>
      <c r="U589" s="115">
        <v>42816</v>
      </c>
      <c r="V589" s="115">
        <v>42816</v>
      </c>
      <c r="W589" s="115">
        <v>42816</v>
      </c>
      <c r="X589" s="115">
        <v>42816</v>
      </c>
      <c r="Y589" s="115">
        <v>42816</v>
      </c>
      <c r="Z589" s="115">
        <v>42816</v>
      </c>
      <c r="AA589" s="115">
        <v>42815</v>
      </c>
      <c r="AB589" s="115">
        <v>42815</v>
      </c>
      <c r="AC589" s="115">
        <v>42815</v>
      </c>
      <c r="AD589" s="115">
        <v>85631</v>
      </c>
    </row>
    <row r="590" spans="1:30" s="116" customFormat="1" ht="30" customHeight="1" x14ac:dyDescent="0.3">
      <c r="A590" s="144" t="s">
        <v>840</v>
      </c>
      <c r="B590" s="159" t="s">
        <v>841</v>
      </c>
      <c r="C590" s="77" t="s">
        <v>438</v>
      </c>
      <c r="D590" s="71" t="s">
        <v>61</v>
      </c>
      <c r="E590" s="77" t="s">
        <v>65</v>
      </c>
      <c r="F590" s="126">
        <v>88</v>
      </c>
      <c r="G590" s="77" t="s">
        <v>163</v>
      </c>
      <c r="H590" s="152">
        <v>33604</v>
      </c>
      <c r="I590" s="85" t="s">
        <v>799</v>
      </c>
      <c r="J590" s="70"/>
      <c r="K590" s="85" t="s">
        <v>800</v>
      </c>
      <c r="L590" s="92" t="s">
        <v>441</v>
      </c>
      <c r="M590" s="76" t="s">
        <v>441</v>
      </c>
      <c r="N590" s="131" t="s">
        <v>421</v>
      </c>
      <c r="O590" s="92">
        <v>2</v>
      </c>
      <c r="P590" s="92">
        <v>5000</v>
      </c>
      <c r="Q590" s="115" t="s">
        <v>442</v>
      </c>
      <c r="R590" s="134">
        <v>10000</v>
      </c>
      <c r="S590" s="115">
        <v>0</v>
      </c>
      <c r="T590" s="115">
        <v>5000</v>
      </c>
      <c r="U590" s="115">
        <v>0</v>
      </c>
      <c r="V590" s="115">
        <v>0</v>
      </c>
      <c r="W590" s="115">
        <v>0</v>
      </c>
      <c r="X590" s="115">
        <v>0</v>
      </c>
      <c r="Y590" s="115">
        <v>0</v>
      </c>
      <c r="Z590" s="115">
        <v>5000</v>
      </c>
      <c r="AA590" s="115">
        <v>0</v>
      </c>
      <c r="AB590" s="115">
        <v>0</v>
      </c>
      <c r="AC590" s="115">
        <v>0</v>
      </c>
      <c r="AD590" s="115">
        <v>0</v>
      </c>
    </row>
    <row r="591" spans="1:30" s="116" customFormat="1" ht="30" customHeight="1" x14ac:dyDescent="0.3">
      <c r="A591" s="144" t="s">
        <v>840</v>
      </c>
      <c r="B591" s="159" t="s">
        <v>841</v>
      </c>
      <c r="C591" s="77" t="s">
        <v>438</v>
      </c>
      <c r="D591" s="71" t="s">
        <v>61</v>
      </c>
      <c r="E591" s="77" t="s">
        <v>65</v>
      </c>
      <c r="F591" s="126">
        <v>88</v>
      </c>
      <c r="G591" s="77" t="s">
        <v>163</v>
      </c>
      <c r="H591" s="152">
        <v>35201</v>
      </c>
      <c r="I591" s="85" t="s">
        <v>801</v>
      </c>
      <c r="J591" s="70"/>
      <c r="K591" s="85" t="s">
        <v>802</v>
      </c>
      <c r="L591" s="92" t="s">
        <v>441</v>
      </c>
      <c r="M591" s="76" t="s">
        <v>441</v>
      </c>
      <c r="N591" s="131" t="s">
        <v>620</v>
      </c>
      <c r="O591" s="92">
        <v>1</v>
      </c>
      <c r="P591" s="92">
        <v>5430</v>
      </c>
      <c r="Q591" s="115" t="s">
        <v>442</v>
      </c>
      <c r="R591" s="115">
        <v>5430</v>
      </c>
      <c r="S591" s="115">
        <v>0</v>
      </c>
      <c r="T591" s="115">
        <v>0</v>
      </c>
      <c r="U591" s="115">
        <v>0</v>
      </c>
      <c r="V591" s="115">
        <v>0</v>
      </c>
      <c r="W591" s="115">
        <v>0</v>
      </c>
      <c r="X591" s="115">
        <v>0</v>
      </c>
      <c r="Y591" s="115">
        <v>5430</v>
      </c>
      <c r="Z591" s="115">
        <v>0</v>
      </c>
      <c r="AA591" s="115">
        <v>0</v>
      </c>
      <c r="AB591" s="115">
        <v>0</v>
      </c>
      <c r="AC591" s="115">
        <v>0</v>
      </c>
      <c r="AD591" s="115">
        <v>0</v>
      </c>
    </row>
    <row r="592" spans="1:30" s="116" customFormat="1" ht="30" customHeight="1" x14ac:dyDescent="0.3">
      <c r="A592" s="144" t="s">
        <v>840</v>
      </c>
      <c r="B592" s="159" t="s">
        <v>841</v>
      </c>
      <c r="C592" s="77" t="s">
        <v>438</v>
      </c>
      <c r="D592" s="71" t="s">
        <v>61</v>
      </c>
      <c r="E592" s="77" t="s">
        <v>65</v>
      </c>
      <c r="F592" s="126">
        <v>88</v>
      </c>
      <c r="G592" s="77" t="s">
        <v>163</v>
      </c>
      <c r="H592" s="152">
        <v>39202</v>
      </c>
      <c r="I592" s="85" t="s">
        <v>633</v>
      </c>
      <c r="J592" s="70"/>
      <c r="K592" s="85" t="s">
        <v>803</v>
      </c>
      <c r="L592" s="92" t="s">
        <v>441</v>
      </c>
      <c r="M592" s="76" t="s">
        <v>441</v>
      </c>
      <c r="N592" s="127" t="s">
        <v>620</v>
      </c>
      <c r="O592" s="92">
        <v>2</v>
      </c>
      <c r="P592" s="92">
        <v>360</v>
      </c>
      <c r="Q592" s="115" t="s">
        <v>442</v>
      </c>
      <c r="R592" s="115">
        <v>720</v>
      </c>
      <c r="S592" s="115">
        <v>0</v>
      </c>
      <c r="T592" s="115">
        <v>0</v>
      </c>
      <c r="U592" s="115">
        <v>0</v>
      </c>
      <c r="V592" s="115">
        <v>360</v>
      </c>
      <c r="W592" s="115">
        <v>0</v>
      </c>
      <c r="X592" s="115">
        <v>0</v>
      </c>
      <c r="Y592" s="115">
        <v>0</v>
      </c>
      <c r="Z592" s="115">
        <v>0</v>
      </c>
      <c r="AA592" s="115">
        <v>360</v>
      </c>
      <c r="AB592" s="115">
        <v>0</v>
      </c>
      <c r="AC592" s="115">
        <v>0</v>
      </c>
      <c r="AD592" s="115">
        <v>0</v>
      </c>
    </row>
    <row r="593" spans="1:30" s="116" customFormat="1" ht="30" customHeight="1" x14ac:dyDescent="0.3">
      <c r="A593" s="144" t="s">
        <v>840</v>
      </c>
      <c r="B593" s="159" t="s">
        <v>841</v>
      </c>
      <c r="C593" s="135" t="s">
        <v>804</v>
      </c>
      <c r="D593" s="71" t="s">
        <v>61</v>
      </c>
      <c r="E593" s="135" t="s">
        <v>60</v>
      </c>
      <c r="F593" s="135" t="s">
        <v>61</v>
      </c>
      <c r="G593" s="135" t="s">
        <v>71</v>
      </c>
      <c r="H593" s="153" t="s">
        <v>805</v>
      </c>
      <c r="I593" s="135" t="s">
        <v>806</v>
      </c>
      <c r="J593" s="136" t="s">
        <v>664</v>
      </c>
      <c r="K593" s="137" t="s">
        <v>665</v>
      </c>
      <c r="L593" s="137" t="s">
        <v>62</v>
      </c>
      <c r="M593" s="138" t="s">
        <v>62</v>
      </c>
      <c r="N593" s="139" t="s">
        <v>421</v>
      </c>
      <c r="O593" s="137">
        <f>R593/P593</f>
        <v>8</v>
      </c>
      <c r="P593" s="140">
        <v>5</v>
      </c>
      <c r="Q593" s="140" t="s">
        <v>807</v>
      </c>
      <c r="R593" s="141">
        <v>40</v>
      </c>
      <c r="S593" s="135">
        <v>0</v>
      </c>
      <c r="T593" s="142">
        <v>0</v>
      </c>
      <c r="U593" s="143">
        <v>40</v>
      </c>
      <c r="V593" s="143">
        <v>0</v>
      </c>
      <c r="W593" s="143">
        <v>0</v>
      </c>
      <c r="X593" s="143">
        <v>0</v>
      </c>
      <c r="Y593" s="143">
        <v>0</v>
      </c>
      <c r="Z593" s="143">
        <v>0</v>
      </c>
      <c r="AA593" s="143">
        <v>0</v>
      </c>
      <c r="AB593" s="143">
        <v>0</v>
      </c>
      <c r="AC593" s="143">
        <v>0</v>
      </c>
      <c r="AD593" s="143">
        <v>0</v>
      </c>
    </row>
    <row r="594" spans="1:30" s="116" customFormat="1" ht="30" customHeight="1" x14ac:dyDescent="0.3">
      <c r="A594" s="144" t="s">
        <v>840</v>
      </c>
      <c r="B594" s="159" t="s">
        <v>841</v>
      </c>
      <c r="C594" s="135" t="s">
        <v>804</v>
      </c>
      <c r="D594" s="71" t="s">
        <v>61</v>
      </c>
      <c r="E594" s="135" t="s">
        <v>60</v>
      </c>
      <c r="F594" s="135" t="s">
        <v>61</v>
      </c>
      <c r="G594" s="135" t="s">
        <v>71</v>
      </c>
      <c r="H594" s="153" t="s">
        <v>805</v>
      </c>
      <c r="I594" s="135" t="s">
        <v>806</v>
      </c>
      <c r="J594" s="136" t="s">
        <v>223</v>
      </c>
      <c r="K594" s="137" t="s">
        <v>224</v>
      </c>
      <c r="L594" s="137" t="s">
        <v>62</v>
      </c>
      <c r="M594" s="138" t="s">
        <v>62</v>
      </c>
      <c r="N594" s="139" t="s">
        <v>421</v>
      </c>
      <c r="O594" s="137">
        <f t="shared" ref="O594:O623" si="35">R594/P594</f>
        <v>3</v>
      </c>
      <c r="P594" s="140">
        <v>12</v>
      </c>
      <c r="Q594" s="140" t="s">
        <v>807</v>
      </c>
      <c r="R594" s="141">
        <v>36</v>
      </c>
      <c r="S594" s="135">
        <v>0</v>
      </c>
      <c r="T594" s="142">
        <v>0</v>
      </c>
      <c r="U594" s="143">
        <v>36</v>
      </c>
      <c r="V594" s="143">
        <v>0</v>
      </c>
      <c r="W594" s="143">
        <v>0</v>
      </c>
      <c r="X594" s="143">
        <v>0</v>
      </c>
      <c r="Y594" s="143">
        <v>0</v>
      </c>
      <c r="Z594" s="143">
        <v>0</v>
      </c>
      <c r="AA594" s="143">
        <v>0</v>
      </c>
      <c r="AB594" s="143">
        <v>0</v>
      </c>
      <c r="AC594" s="143">
        <v>0</v>
      </c>
      <c r="AD594" s="143">
        <v>0</v>
      </c>
    </row>
    <row r="595" spans="1:30" s="116" customFormat="1" ht="30" customHeight="1" x14ac:dyDescent="0.3">
      <c r="A595" s="144" t="s">
        <v>840</v>
      </c>
      <c r="B595" s="159" t="s">
        <v>841</v>
      </c>
      <c r="C595" s="135" t="s">
        <v>804</v>
      </c>
      <c r="D595" s="71" t="s">
        <v>61</v>
      </c>
      <c r="E595" s="135" t="s">
        <v>60</v>
      </c>
      <c r="F595" s="135" t="s">
        <v>61</v>
      </c>
      <c r="G595" s="135" t="s">
        <v>71</v>
      </c>
      <c r="H595" s="153" t="s">
        <v>805</v>
      </c>
      <c r="I595" s="135" t="s">
        <v>806</v>
      </c>
      <c r="J595" s="136" t="s">
        <v>243</v>
      </c>
      <c r="K595" s="137" t="s">
        <v>244</v>
      </c>
      <c r="L595" s="137" t="s">
        <v>62</v>
      </c>
      <c r="M595" s="138" t="s">
        <v>62</v>
      </c>
      <c r="N595" s="139" t="s">
        <v>421</v>
      </c>
      <c r="O595" s="137">
        <f t="shared" si="35"/>
        <v>8</v>
      </c>
      <c r="P595" s="140">
        <v>45</v>
      </c>
      <c r="Q595" s="140" t="s">
        <v>807</v>
      </c>
      <c r="R595" s="141">
        <v>360</v>
      </c>
      <c r="S595" s="135">
        <v>0</v>
      </c>
      <c r="T595" s="142">
        <v>0</v>
      </c>
      <c r="U595" s="143">
        <v>360</v>
      </c>
      <c r="V595" s="143">
        <v>0</v>
      </c>
      <c r="W595" s="143">
        <v>0</v>
      </c>
      <c r="X595" s="143">
        <v>0</v>
      </c>
      <c r="Y595" s="143">
        <v>0</v>
      </c>
      <c r="Z595" s="143">
        <v>0</v>
      </c>
      <c r="AA595" s="143">
        <v>0</v>
      </c>
      <c r="AB595" s="143">
        <v>0</v>
      </c>
      <c r="AC595" s="143">
        <v>0</v>
      </c>
      <c r="AD595" s="143">
        <v>0</v>
      </c>
    </row>
    <row r="596" spans="1:30" s="116" customFormat="1" ht="30" customHeight="1" x14ac:dyDescent="0.3">
      <c r="A596" s="144" t="s">
        <v>840</v>
      </c>
      <c r="B596" s="159" t="s">
        <v>841</v>
      </c>
      <c r="C596" s="135" t="s">
        <v>804</v>
      </c>
      <c r="D596" s="71" t="s">
        <v>61</v>
      </c>
      <c r="E596" s="135" t="s">
        <v>60</v>
      </c>
      <c r="F596" s="135" t="s">
        <v>61</v>
      </c>
      <c r="G596" s="135" t="s">
        <v>71</v>
      </c>
      <c r="H596" s="153" t="s">
        <v>805</v>
      </c>
      <c r="I596" s="135" t="s">
        <v>806</v>
      </c>
      <c r="J596" s="136" t="s">
        <v>245</v>
      </c>
      <c r="K596" s="137" t="s">
        <v>246</v>
      </c>
      <c r="L596" s="137" t="s">
        <v>62</v>
      </c>
      <c r="M596" s="138" t="s">
        <v>62</v>
      </c>
      <c r="N596" s="139" t="s">
        <v>421</v>
      </c>
      <c r="O596" s="137">
        <f t="shared" si="35"/>
        <v>6</v>
      </c>
      <c r="P596" s="140">
        <v>52</v>
      </c>
      <c r="Q596" s="140" t="s">
        <v>807</v>
      </c>
      <c r="R596" s="141">
        <v>312</v>
      </c>
      <c r="S596" s="135">
        <v>0</v>
      </c>
      <c r="T596" s="142">
        <v>0</v>
      </c>
      <c r="U596" s="143">
        <v>312</v>
      </c>
      <c r="V596" s="143">
        <v>0</v>
      </c>
      <c r="W596" s="143">
        <v>0</v>
      </c>
      <c r="X596" s="143">
        <v>0</v>
      </c>
      <c r="Y596" s="143">
        <v>0</v>
      </c>
      <c r="Z596" s="143">
        <v>0</v>
      </c>
      <c r="AA596" s="143">
        <v>0</v>
      </c>
      <c r="AB596" s="143">
        <v>0</v>
      </c>
      <c r="AC596" s="143">
        <v>0</v>
      </c>
      <c r="AD596" s="143">
        <v>0</v>
      </c>
    </row>
    <row r="597" spans="1:30" s="116" customFormat="1" ht="30" customHeight="1" x14ac:dyDescent="0.3">
      <c r="A597" s="144" t="s">
        <v>840</v>
      </c>
      <c r="B597" s="159" t="s">
        <v>841</v>
      </c>
      <c r="C597" s="135" t="s">
        <v>804</v>
      </c>
      <c r="D597" s="71" t="s">
        <v>61</v>
      </c>
      <c r="E597" s="135" t="s">
        <v>60</v>
      </c>
      <c r="F597" s="135" t="s">
        <v>61</v>
      </c>
      <c r="G597" s="135" t="s">
        <v>71</v>
      </c>
      <c r="H597" s="153" t="s">
        <v>805</v>
      </c>
      <c r="I597" s="135" t="s">
        <v>806</v>
      </c>
      <c r="J597" s="136" t="s">
        <v>254</v>
      </c>
      <c r="K597" s="137" t="s">
        <v>255</v>
      </c>
      <c r="L597" s="137" t="s">
        <v>62</v>
      </c>
      <c r="M597" s="138" t="s">
        <v>62</v>
      </c>
      <c r="N597" s="139" t="s">
        <v>421</v>
      </c>
      <c r="O597" s="137">
        <f t="shared" si="35"/>
        <v>6</v>
      </c>
      <c r="P597" s="140">
        <v>83</v>
      </c>
      <c r="Q597" s="140" t="s">
        <v>807</v>
      </c>
      <c r="R597" s="141">
        <v>498</v>
      </c>
      <c r="S597" s="135">
        <v>0</v>
      </c>
      <c r="T597" s="142">
        <v>0</v>
      </c>
      <c r="U597" s="143">
        <v>498</v>
      </c>
      <c r="V597" s="143">
        <v>0</v>
      </c>
      <c r="W597" s="143">
        <v>0</v>
      </c>
      <c r="X597" s="143">
        <v>0</v>
      </c>
      <c r="Y597" s="143">
        <v>0</v>
      </c>
      <c r="Z597" s="143">
        <v>0</v>
      </c>
      <c r="AA597" s="143">
        <v>0</v>
      </c>
      <c r="AB597" s="143">
        <v>0</v>
      </c>
      <c r="AC597" s="143">
        <v>0</v>
      </c>
      <c r="AD597" s="143">
        <v>0</v>
      </c>
    </row>
    <row r="598" spans="1:30" s="116" customFormat="1" ht="30" customHeight="1" x14ac:dyDescent="0.3">
      <c r="A598" s="144" t="s">
        <v>840</v>
      </c>
      <c r="B598" s="159" t="s">
        <v>841</v>
      </c>
      <c r="C598" s="135" t="s">
        <v>804</v>
      </c>
      <c r="D598" s="71" t="s">
        <v>61</v>
      </c>
      <c r="E598" s="135" t="s">
        <v>60</v>
      </c>
      <c r="F598" s="135" t="s">
        <v>61</v>
      </c>
      <c r="G598" s="135" t="s">
        <v>71</v>
      </c>
      <c r="H598" s="153" t="s">
        <v>805</v>
      </c>
      <c r="I598" s="135" t="s">
        <v>806</v>
      </c>
      <c r="J598" s="136" t="s">
        <v>808</v>
      </c>
      <c r="K598" s="137" t="s">
        <v>809</v>
      </c>
      <c r="L598" s="137" t="s">
        <v>62</v>
      </c>
      <c r="M598" s="138" t="s">
        <v>62</v>
      </c>
      <c r="N598" s="139" t="s">
        <v>421</v>
      </c>
      <c r="O598" s="137">
        <f t="shared" si="35"/>
        <v>5</v>
      </c>
      <c r="P598" s="140">
        <v>51</v>
      </c>
      <c r="Q598" s="140" t="s">
        <v>807</v>
      </c>
      <c r="R598" s="141">
        <v>255</v>
      </c>
      <c r="S598" s="135">
        <v>0</v>
      </c>
      <c r="T598" s="142">
        <v>0</v>
      </c>
      <c r="U598" s="143">
        <v>255</v>
      </c>
      <c r="V598" s="143">
        <v>0</v>
      </c>
      <c r="W598" s="143">
        <v>0</v>
      </c>
      <c r="X598" s="143">
        <v>0</v>
      </c>
      <c r="Y598" s="143">
        <v>0</v>
      </c>
      <c r="Z598" s="143">
        <v>0</v>
      </c>
      <c r="AA598" s="143">
        <v>0</v>
      </c>
      <c r="AB598" s="143">
        <v>0</v>
      </c>
      <c r="AC598" s="143">
        <v>0</v>
      </c>
      <c r="AD598" s="143">
        <v>0</v>
      </c>
    </row>
    <row r="599" spans="1:30" s="116" customFormat="1" ht="30" customHeight="1" x14ac:dyDescent="0.3">
      <c r="A599" s="144" t="s">
        <v>840</v>
      </c>
      <c r="B599" s="159" t="s">
        <v>841</v>
      </c>
      <c r="C599" s="135" t="s">
        <v>804</v>
      </c>
      <c r="D599" s="71" t="s">
        <v>61</v>
      </c>
      <c r="E599" s="135" t="s">
        <v>60</v>
      </c>
      <c r="F599" s="135" t="s">
        <v>61</v>
      </c>
      <c r="G599" s="135" t="s">
        <v>71</v>
      </c>
      <c r="H599" s="153" t="s">
        <v>805</v>
      </c>
      <c r="I599" s="135" t="s">
        <v>806</v>
      </c>
      <c r="J599" s="136" t="s">
        <v>247</v>
      </c>
      <c r="K599" s="137" t="s">
        <v>248</v>
      </c>
      <c r="L599" s="137" t="s">
        <v>62</v>
      </c>
      <c r="M599" s="138" t="s">
        <v>62</v>
      </c>
      <c r="N599" s="139" t="s">
        <v>421</v>
      </c>
      <c r="O599" s="137">
        <f t="shared" si="35"/>
        <v>2</v>
      </c>
      <c r="P599" s="140">
        <v>197</v>
      </c>
      <c r="Q599" s="140" t="s">
        <v>807</v>
      </c>
      <c r="R599" s="141">
        <v>394</v>
      </c>
      <c r="S599" s="135">
        <v>0</v>
      </c>
      <c r="T599" s="142">
        <v>0</v>
      </c>
      <c r="U599" s="143">
        <v>394</v>
      </c>
      <c r="V599" s="143">
        <v>0</v>
      </c>
      <c r="W599" s="143">
        <v>0</v>
      </c>
      <c r="X599" s="143">
        <v>0</v>
      </c>
      <c r="Y599" s="143">
        <v>0</v>
      </c>
      <c r="Z599" s="143">
        <v>0</v>
      </c>
      <c r="AA599" s="143">
        <v>0</v>
      </c>
      <c r="AB599" s="143">
        <v>0</v>
      </c>
      <c r="AC599" s="143">
        <v>0</v>
      </c>
      <c r="AD599" s="143">
        <v>0</v>
      </c>
    </row>
    <row r="600" spans="1:30" s="116" customFormat="1" ht="30" customHeight="1" x14ac:dyDescent="0.3">
      <c r="A600" s="144" t="s">
        <v>840</v>
      </c>
      <c r="B600" s="159" t="s">
        <v>841</v>
      </c>
      <c r="C600" s="135" t="s">
        <v>804</v>
      </c>
      <c r="D600" s="71" t="s">
        <v>61</v>
      </c>
      <c r="E600" s="135" t="s">
        <v>60</v>
      </c>
      <c r="F600" s="135" t="s">
        <v>61</v>
      </c>
      <c r="G600" s="135" t="s">
        <v>71</v>
      </c>
      <c r="H600" s="153" t="s">
        <v>805</v>
      </c>
      <c r="I600" s="135" t="s">
        <v>806</v>
      </c>
      <c r="J600" s="136" t="s">
        <v>453</v>
      </c>
      <c r="K600" s="137" t="s">
        <v>454</v>
      </c>
      <c r="L600" s="137" t="s">
        <v>62</v>
      </c>
      <c r="M600" s="138" t="s">
        <v>62</v>
      </c>
      <c r="N600" s="139" t="s">
        <v>421</v>
      </c>
      <c r="O600" s="137">
        <f t="shared" si="35"/>
        <v>2</v>
      </c>
      <c r="P600" s="140">
        <v>21</v>
      </c>
      <c r="Q600" s="140" t="s">
        <v>807</v>
      </c>
      <c r="R600" s="141">
        <v>42</v>
      </c>
      <c r="S600" s="135">
        <v>0</v>
      </c>
      <c r="T600" s="142">
        <v>0</v>
      </c>
      <c r="U600" s="143">
        <v>42</v>
      </c>
      <c r="V600" s="143">
        <v>0</v>
      </c>
      <c r="W600" s="143">
        <v>0</v>
      </c>
      <c r="X600" s="143">
        <v>0</v>
      </c>
      <c r="Y600" s="143">
        <v>0</v>
      </c>
      <c r="Z600" s="143">
        <v>0</v>
      </c>
      <c r="AA600" s="143">
        <v>0</v>
      </c>
      <c r="AB600" s="143">
        <v>0</v>
      </c>
      <c r="AC600" s="143">
        <v>0</v>
      </c>
      <c r="AD600" s="143">
        <v>0</v>
      </c>
    </row>
    <row r="601" spans="1:30" s="116" customFormat="1" ht="30" customHeight="1" x14ac:dyDescent="0.3">
      <c r="A601" s="144" t="s">
        <v>840</v>
      </c>
      <c r="B601" s="159" t="s">
        <v>841</v>
      </c>
      <c r="C601" s="135" t="s">
        <v>804</v>
      </c>
      <c r="D601" s="71" t="s">
        <v>61</v>
      </c>
      <c r="E601" s="135" t="s">
        <v>60</v>
      </c>
      <c r="F601" s="135" t="s">
        <v>61</v>
      </c>
      <c r="G601" s="135" t="s">
        <v>71</v>
      </c>
      <c r="H601" s="153">
        <v>21101</v>
      </c>
      <c r="I601" s="135" t="s">
        <v>806</v>
      </c>
      <c r="J601" s="136" t="s">
        <v>96</v>
      </c>
      <c r="K601" s="137" t="s">
        <v>76</v>
      </c>
      <c r="L601" s="137" t="s">
        <v>62</v>
      </c>
      <c r="M601" s="138" t="s">
        <v>62</v>
      </c>
      <c r="N601" s="139" t="s">
        <v>421</v>
      </c>
      <c r="O601" s="137">
        <f t="shared" si="35"/>
        <v>2</v>
      </c>
      <c r="P601" s="140">
        <v>31</v>
      </c>
      <c r="Q601" s="140" t="s">
        <v>807</v>
      </c>
      <c r="R601" s="141">
        <v>62</v>
      </c>
      <c r="S601" s="135">
        <v>0</v>
      </c>
      <c r="T601" s="142">
        <v>0</v>
      </c>
      <c r="U601" s="143">
        <v>62</v>
      </c>
      <c r="V601" s="143">
        <v>0</v>
      </c>
      <c r="W601" s="143">
        <v>0</v>
      </c>
      <c r="X601" s="143">
        <v>0</v>
      </c>
      <c r="Y601" s="143">
        <v>0</v>
      </c>
      <c r="Z601" s="143">
        <v>0</v>
      </c>
      <c r="AA601" s="143">
        <v>0</v>
      </c>
      <c r="AB601" s="143">
        <v>0</v>
      </c>
      <c r="AC601" s="143">
        <v>0</v>
      </c>
      <c r="AD601" s="143">
        <v>0</v>
      </c>
    </row>
    <row r="602" spans="1:30" s="116" customFormat="1" ht="30" customHeight="1" x14ac:dyDescent="0.3">
      <c r="A602" s="144" t="s">
        <v>840</v>
      </c>
      <c r="B602" s="159" t="s">
        <v>841</v>
      </c>
      <c r="C602" s="135" t="s">
        <v>804</v>
      </c>
      <c r="D602" s="71" t="s">
        <v>61</v>
      </c>
      <c r="E602" s="135" t="s">
        <v>60</v>
      </c>
      <c r="F602" s="135" t="s">
        <v>61</v>
      </c>
      <c r="G602" s="135" t="s">
        <v>71</v>
      </c>
      <c r="H602" s="153">
        <v>21101</v>
      </c>
      <c r="I602" s="135" t="s">
        <v>806</v>
      </c>
      <c r="J602" s="136" t="s">
        <v>266</v>
      </c>
      <c r="K602" s="137" t="s">
        <v>267</v>
      </c>
      <c r="L602" s="137" t="s">
        <v>62</v>
      </c>
      <c r="M602" s="138" t="s">
        <v>62</v>
      </c>
      <c r="N602" s="139" t="s">
        <v>421</v>
      </c>
      <c r="O602" s="137">
        <f t="shared" si="35"/>
        <v>3</v>
      </c>
      <c r="P602" s="140">
        <v>42</v>
      </c>
      <c r="Q602" s="140" t="s">
        <v>807</v>
      </c>
      <c r="R602" s="141">
        <v>126</v>
      </c>
      <c r="S602" s="135">
        <v>0</v>
      </c>
      <c r="T602" s="142">
        <v>0</v>
      </c>
      <c r="U602" s="143">
        <v>126</v>
      </c>
      <c r="V602" s="143">
        <v>0</v>
      </c>
      <c r="W602" s="143">
        <v>0</v>
      </c>
      <c r="X602" s="143">
        <v>0</v>
      </c>
      <c r="Y602" s="143">
        <v>0</v>
      </c>
      <c r="Z602" s="143">
        <v>0</v>
      </c>
      <c r="AA602" s="143">
        <v>0</v>
      </c>
      <c r="AB602" s="143">
        <v>0</v>
      </c>
      <c r="AC602" s="143">
        <v>0</v>
      </c>
      <c r="AD602" s="143">
        <v>0</v>
      </c>
    </row>
    <row r="603" spans="1:30" s="116" customFormat="1" ht="30" customHeight="1" x14ac:dyDescent="0.3">
      <c r="A603" s="144" t="s">
        <v>840</v>
      </c>
      <c r="B603" s="159" t="s">
        <v>841</v>
      </c>
      <c r="C603" s="135" t="s">
        <v>804</v>
      </c>
      <c r="D603" s="71" t="s">
        <v>61</v>
      </c>
      <c r="E603" s="135" t="s">
        <v>60</v>
      </c>
      <c r="F603" s="135" t="s">
        <v>61</v>
      </c>
      <c r="G603" s="135" t="s">
        <v>71</v>
      </c>
      <c r="H603" s="153">
        <v>21101</v>
      </c>
      <c r="I603" s="135" t="s">
        <v>806</v>
      </c>
      <c r="J603" s="136" t="s">
        <v>272</v>
      </c>
      <c r="K603" s="137" t="s">
        <v>273</v>
      </c>
      <c r="L603" s="137" t="s">
        <v>62</v>
      </c>
      <c r="M603" s="138" t="s">
        <v>62</v>
      </c>
      <c r="N603" s="139" t="s">
        <v>117</v>
      </c>
      <c r="O603" s="137">
        <f t="shared" si="35"/>
        <v>4</v>
      </c>
      <c r="P603" s="140">
        <v>1448</v>
      </c>
      <c r="Q603" s="140" t="s">
        <v>807</v>
      </c>
      <c r="R603" s="141">
        <v>5792</v>
      </c>
      <c r="S603" s="135">
        <v>0</v>
      </c>
      <c r="T603" s="142">
        <v>0</v>
      </c>
      <c r="U603" s="143">
        <v>5792</v>
      </c>
      <c r="V603" s="143">
        <v>0</v>
      </c>
      <c r="W603" s="143">
        <v>0</v>
      </c>
      <c r="X603" s="143">
        <v>0</v>
      </c>
      <c r="Y603" s="143">
        <v>0</v>
      </c>
      <c r="Z603" s="143">
        <v>0</v>
      </c>
      <c r="AA603" s="143">
        <v>0</v>
      </c>
      <c r="AB603" s="143">
        <v>0</v>
      </c>
      <c r="AC603" s="143">
        <v>0</v>
      </c>
      <c r="AD603" s="143">
        <v>0</v>
      </c>
    </row>
    <row r="604" spans="1:30" s="116" customFormat="1" ht="30" customHeight="1" x14ac:dyDescent="0.3">
      <c r="A604" s="144" t="s">
        <v>840</v>
      </c>
      <c r="B604" s="159" t="s">
        <v>841</v>
      </c>
      <c r="C604" s="135" t="s">
        <v>804</v>
      </c>
      <c r="D604" s="71" t="s">
        <v>61</v>
      </c>
      <c r="E604" s="135" t="s">
        <v>60</v>
      </c>
      <c r="F604" s="135" t="s">
        <v>61</v>
      </c>
      <c r="G604" s="135" t="s">
        <v>71</v>
      </c>
      <c r="H604" s="153">
        <v>21101</v>
      </c>
      <c r="I604" s="135" t="s">
        <v>806</v>
      </c>
      <c r="J604" s="136" t="s">
        <v>708</v>
      </c>
      <c r="K604" s="137" t="s">
        <v>709</v>
      </c>
      <c r="L604" s="137" t="s">
        <v>62</v>
      </c>
      <c r="M604" s="138" t="s">
        <v>62</v>
      </c>
      <c r="N604" s="139" t="s">
        <v>117</v>
      </c>
      <c r="O604" s="137">
        <f t="shared" si="35"/>
        <v>2</v>
      </c>
      <c r="P604" s="140">
        <v>1328</v>
      </c>
      <c r="Q604" s="140" t="s">
        <v>807</v>
      </c>
      <c r="R604" s="141">
        <v>2656</v>
      </c>
      <c r="S604" s="135">
        <v>0</v>
      </c>
      <c r="T604" s="142">
        <v>0</v>
      </c>
      <c r="U604" s="143">
        <v>2656</v>
      </c>
      <c r="V604" s="143">
        <v>0</v>
      </c>
      <c r="W604" s="143">
        <v>0</v>
      </c>
      <c r="X604" s="143">
        <v>0</v>
      </c>
      <c r="Y604" s="143">
        <v>0</v>
      </c>
      <c r="Z604" s="143">
        <v>0</v>
      </c>
      <c r="AA604" s="143">
        <v>0</v>
      </c>
      <c r="AB604" s="143">
        <v>0</v>
      </c>
      <c r="AC604" s="143">
        <v>0</v>
      </c>
      <c r="AD604" s="143">
        <v>0</v>
      </c>
    </row>
    <row r="605" spans="1:30" s="116" customFormat="1" ht="30" customHeight="1" x14ac:dyDescent="0.3">
      <c r="A605" s="144" t="s">
        <v>840</v>
      </c>
      <c r="B605" s="159" t="s">
        <v>841</v>
      </c>
      <c r="C605" s="135" t="s">
        <v>804</v>
      </c>
      <c r="D605" s="71" t="s">
        <v>61</v>
      </c>
      <c r="E605" s="135" t="s">
        <v>60</v>
      </c>
      <c r="F605" s="135" t="s">
        <v>61</v>
      </c>
      <c r="G605" s="135" t="s">
        <v>71</v>
      </c>
      <c r="H605" s="153">
        <v>21101</v>
      </c>
      <c r="I605" s="135" t="s">
        <v>806</v>
      </c>
      <c r="J605" s="136" t="s">
        <v>88</v>
      </c>
      <c r="K605" s="137" t="s">
        <v>84</v>
      </c>
      <c r="L605" s="137" t="s">
        <v>62</v>
      </c>
      <c r="M605" s="138" t="s">
        <v>62</v>
      </c>
      <c r="N605" s="139" t="s">
        <v>421</v>
      </c>
      <c r="O605" s="137">
        <f t="shared" si="35"/>
        <v>3</v>
      </c>
      <c r="P605" s="140">
        <v>113</v>
      </c>
      <c r="Q605" s="140" t="s">
        <v>807</v>
      </c>
      <c r="R605" s="141">
        <v>339</v>
      </c>
      <c r="S605" s="135">
        <v>0</v>
      </c>
      <c r="T605" s="142">
        <v>0</v>
      </c>
      <c r="U605" s="143">
        <v>339</v>
      </c>
      <c r="V605" s="143">
        <v>0</v>
      </c>
      <c r="W605" s="143">
        <v>0</v>
      </c>
      <c r="X605" s="143">
        <v>0</v>
      </c>
      <c r="Y605" s="143">
        <v>0</v>
      </c>
      <c r="Z605" s="143">
        <v>0</v>
      </c>
      <c r="AA605" s="143">
        <v>0</v>
      </c>
      <c r="AB605" s="143">
        <v>0</v>
      </c>
      <c r="AC605" s="143">
        <v>0</v>
      </c>
      <c r="AD605" s="143">
        <v>0</v>
      </c>
    </row>
    <row r="606" spans="1:30" s="116" customFormat="1" ht="30" customHeight="1" x14ac:dyDescent="0.3">
      <c r="A606" s="144" t="s">
        <v>840</v>
      </c>
      <c r="B606" s="159" t="s">
        <v>841</v>
      </c>
      <c r="C606" s="135" t="s">
        <v>804</v>
      </c>
      <c r="D606" s="71" t="s">
        <v>61</v>
      </c>
      <c r="E606" s="135" t="s">
        <v>60</v>
      </c>
      <c r="F606" s="135" t="s">
        <v>61</v>
      </c>
      <c r="G606" s="135" t="s">
        <v>71</v>
      </c>
      <c r="H606" s="153">
        <v>21101</v>
      </c>
      <c r="I606" s="135" t="s">
        <v>806</v>
      </c>
      <c r="J606" s="136" t="s">
        <v>464</v>
      </c>
      <c r="K606" s="137" t="s">
        <v>465</v>
      </c>
      <c r="L606" s="137" t="s">
        <v>62</v>
      </c>
      <c r="M606" s="138" t="s">
        <v>62</v>
      </c>
      <c r="N606" s="139" t="s">
        <v>421</v>
      </c>
      <c r="O606" s="137">
        <f t="shared" si="35"/>
        <v>2</v>
      </c>
      <c r="P606" s="140">
        <v>51</v>
      </c>
      <c r="Q606" s="140" t="s">
        <v>807</v>
      </c>
      <c r="R606" s="141">
        <v>102</v>
      </c>
      <c r="S606" s="135">
        <v>0</v>
      </c>
      <c r="T606" s="142">
        <v>0</v>
      </c>
      <c r="U606" s="143">
        <v>102</v>
      </c>
      <c r="V606" s="143">
        <v>0</v>
      </c>
      <c r="W606" s="143">
        <v>0</v>
      </c>
      <c r="X606" s="143">
        <v>0</v>
      </c>
      <c r="Y606" s="143">
        <v>0</v>
      </c>
      <c r="Z606" s="143">
        <v>0</v>
      </c>
      <c r="AA606" s="143">
        <v>0</v>
      </c>
      <c r="AB606" s="143">
        <v>0</v>
      </c>
      <c r="AC606" s="143">
        <v>0</v>
      </c>
      <c r="AD606" s="143">
        <v>0</v>
      </c>
    </row>
    <row r="607" spans="1:30" s="116" customFormat="1" ht="30" customHeight="1" x14ac:dyDescent="0.3">
      <c r="A607" s="144" t="s">
        <v>840</v>
      </c>
      <c r="B607" s="159" t="s">
        <v>841</v>
      </c>
      <c r="C607" s="135" t="s">
        <v>804</v>
      </c>
      <c r="D607" s="71" t="s">
        <v>61</v>
      </c>
      <c r="E607" s="135" t="s">
        <v>60</v>
      </c>
      <c r="F607" s="135" t="s">
        <v>61</v>
      </c>
      <c r="G607" s="135" t="s">
        <v>71</v>
      </c>
      <c r="H607" s="153">
        <v>21401</v>
      </c>
      <c r="I607" s="135" t="s">
        <v>342</v>
      </c>
      <c r="J607" s="136" t="s">
        <v>380</v>
      </c>
      <c r="K607" s="137" t="s">
        <v>381</v>
      </c>
      <c r="L607" s="137" t="s">
        <v>62</v>
      </c>
      <c r="M607" s="138" t="s">
        <v>62</v>
      </c>
      <c r="N607" s="139" t="s">
        <v>421</v>
      </c>
      <c r="O607" s="137">
        <f t="shared" si="35"/>
        <v>1</v>
      </c>
      <c r="P607" s="140">
        <v>9772</v>
      </c>
      <c r="Q607" s="140" t="s">
        <v>807</v>
      </c>
      <c r="R607" s="141">
        <v>9772</v>
      </c>
      <c r="S607" s="135">
        <v>0</v>
      </c>
      <c r="T607" s="142">
        <v>0</v>
      </c>
      <c r="U607" s="143">
        <v>9772</v>
      </c>
      <c r="V607" s="143">
        <v>0</v>
      </c>
      <c r="W607" s="143">
        <v>0</v>
      </c>
      <c r="X607" s="143">
        <v>0</v>
      </c>
      <c r="Y607" s="143">
        <v>0</v>
      </c>
      <c r="Z607" s="143">
        <v>0</v>
      </c>
      <c r="AA607" s="143">
        <v>0</v>
      </c>
      <c r="AB607" s="143">
        <v>0</v>
      </c>
      <c r="AC607" s="143">
        <v>0</v>
      </c>
      <c r="AD607" s="143">
        <v>0</v>
      </c>
    </row>
    <row r="608" spans="1:30" s="116" customFormat="1" ht="30" customHeight="1" x14ac:dyDescent="0.3">
      <c r="A608" s="144" t="s">
        <v>840</v>
      </c>
      <c r="B608" s="159" t="s">
        <v>841</v>
      </c>
      <c r="C608" s="135" t="s">
        <v>804</v>
      </c>
      <c r="D608" s="71" t="s">
        <v>61</v>
      </c>
      <c r="E608" s="135" t="s">
        <v>60</v>
      </c>
      <c r="F608" s="135" t="s">
        <v>61</v>
      </c>
      <c r="G608" s="135" t="s">
        <v>71</v>
      </c>
      <c r="H608" s="153">
        <v>21401</v>
      </c>
      <c r="I608" s="135" t="s">
        <v>342</v>
      </c>
      <c r="J608" s="136" t="s">
        <v>810</v>
      </c>
      <c r="K608" s="137" t="s">
        <v>811</v>
      </c>
      <c r="L608" s="137" t="s">
        <v>62</v>
      </c>
      <c r="M608" s="138" t="s">
        <v>62</v>
      </c>
      <c r="N608" s="139" t="s">
        <v>69</v>
      </c>
      <c r="O608" s="137">
        <f t="shared" si="35"/>
        <v>1</v>
      </c>
      <c r="P608" s="140">
        <v>407</v>
      </c>
      <c r="Q608" s="140" t="s">
        <v>807</v>
      </c>
      <c r="R608" s="141">
        <v>407</v>
      </c>
      <c r="S608" s="135">
        <v>0</v>
      </c>
      <c r="T608" s="142">
        <v>0</v>
      </c>
      <c r="U608" s="143">
        <v>407</v>
      </c>
      <c r="V608" s="143">
        <v>0</v>
      </c>
      <c r="W608" s="143">
        <v>0</v>
      </c>
      <c r="X608" s="143">
        <v>0</v>
      </c>
      <c r="Y608" s="143">
        <v>0</v>
      </c>
      <c r="Z608" s="143">
        <v>0</v>
      </c>
      <c r="AA608" s="143">
        <v>0</v>
      </c>
      <c r="AB608" s="143">
        <v>0</v>
      </c>
      <c r="AC608" s="143">
        <v>0</v>
      </c>
      <c r="AD608" s="143">
        <v>0</v>
      </c>
    </row>
    <row r="609" spans="1:30" s="116" customFormat="1" ht="30" customHeight="1" x14ac:dyDescent="0.3">
      <c r="A609" s="144" t="s">
        <v>840</v>
      </c>
      <c r="B609" s="159" t="s">
        <v>841</v>
      </c>
      <c r="C609" s="135" t="s">
        <v>804</v>
      </c>
      <c r="D609" s="71" t="s">
        <v>61</v>
      </c>
      <c r="E609" s="135" t="s">
        <v>60</v>
      </c>
      <c r="F609" s="135" t="s">
        <v>61</v>
      </c>
      <c r="G609" s="135" t="s">
        <v>71</v>
      </c>
      <c r="H609" s="153">
        <v>21401</v>
      </c>
      <c r="I609" s="135" t="s">
        <v>342</v>
      </c>
      <c r="J609" s="136" t="s">
        <v>812</v>
      </c>
      <c r="K609" s="137" t="s">
        <v>813</v>
      </c>
      <c r="L609" s="137" t="s">
        <v>62</v>
      </c>
      <c r="M609" s="138" t="s">
        <v>62</v>
      </c>
      <c r="N609" s="139" t="s">
        <v>421</v>
      </c>
      <c r="O609" s="137">
        <f t="shared" si="35"/>
        <v>1</v>
      </c>
      <c r="P609" s="140">
        <v>2600</v>
      </c>
      <c r="Q609" s="140" t="s">
        <v>807</v>
      </c>
      <c r="R609" s="141">
        <v>2600</v>
      </c>
      <c r="S609" s="135">
        <v>0</v>
      </c>
      <c r="T609" s="142">
        <v>0</v>
      </c>
      <c r="U609" s="143">
        <v>2600</v>
      </c>
      <c r="V609" s="143">
        <v>0</v>
      </c>
      <c r="W609" s="143">
        <v>0</v>
      </c>
      <c r="X609" s="143">
        <v>0</v>
      </c>
      <c r="Y609" s="143">
        <v>0</v>
      </c>
      <c r="Z609" s="143">
        <v>0</v>
      </c>
      <c r="AA609" s="143">
        <v>0</v>
      </c>
      <c r="AB609" s="143">
        <v>0</v>
      </c>
      <c r="AC609" s="143">
        <v>0</v>
      </c>
      <c r="AD609" s="143">
        <v>0</v>
      </c>
    </row>
    <row r="610" spans="1:30" s="116" customFormat="1" ht="30" customHeight="1" x14ac:dyDescent="0.3">
      <c r="A610" s="144" t="s">
        <v>840</v>
      </c>
      <c r="B610" s="159" t="s">
        <v>841</v>
      </c>
      <c r="C610" s="135" t="s">
        <v>804</v>
      </c>
      <c r="D610" s="71" t="s">
        <v>61</v>
      </c>
      <c r="E610" s="135" t="s">
        <v>60</v>
      </c>
      <c r="F610" s="135" t="s">
        <v>61</v>
      </c>
      <c r="G610" s="135" t="s">
        <v>71</v>
      </c>
      <c r="H610" s="153">
        <v>21601</v>
      </c>
      <c r="I610" s="135" t="s">
        <v>309</v>
      </c>
      <c r="J610" s="136" t="s">
        <v>285</v>
      </c>
      <c r="K610" s="137" t="s">
        <v>286</v>
      </c>
      <c r="L610" s="137" t="s">
        <v>62</v>
      </c>
      <c r="M610" s="138" t="s">
        <v>62</v>
      </c>
      <c r="N610" s="139" t="s">
        <v>126</v>
      </c>
      <c r="O610" s="137">
        <f t="shared" si="35"/>
        <v>28</v>
      </c>
      <c r="P610" s="140">
        <v>67</v>
      </c>
      <c r="Q610" s="140" t="s">
        <v>807</v>
      </c>
      <c r="R610" s="141">
        <v>1876</v>
      </c>
      <c r="S610" s="135">
        <v>0</v>
      </c>
      <c r="T610" s="142">
        <v>469</v>
      </c>
      <c r="U610" s="143">
        <v>0</v>
      </c>
      <c r="V610" s="143">
        <v>0</v>
      </c>
      <c r="W610" s="143">
        <v>469</v>
      </c>
      <c r="X610" s="143">
        <v>0</v>
      </c>
      <c r="Y610" s="143">
        <v>0</v>
      </c>
      <c r="Z610" s="143">
        <v>469</v>
      </c>
      <c r="AA610" s="143">
        <v>0</v>
      </c>
      <c r="AB610" s="143">
        <v>0</v>
      </c>
      <c r="AC610" s="143">
        <v>469</v>
      </c>
      <c r="AD610" s="143">
        <v>0</v>
      </c>
    </row>
    <row r="611" spans="1:30" s="116" customFormat="1" ht="30" customHeight="1" x14ac:dyDescent="0.3">
      <c r="A611" s="144" t="s">
        <v>840</v>
      </c>
      <c r="B611" s="159" t="s">
        <v>841</v>
      </c>
      <c r="C611" s="135" t="s">
        <v>804</v>
      </c>
      <c r="D611" s="71" t="s">
        <v>61</v>
      </c>
      <c r="E611" s="135" t="s">
        <v>60</v>
      </c>
      <c r="F611" s="135" t="s">
        <v>61</v>
      </c>
      <c r="G611" s="135" t="s">
        <v>71</v>
      </c>
      <c r="H611" s="153">
        <v>21601</v>
      </c>
      <c r="I611" s="135" t="s">
        <v>309</v>
      </c>
      <c r="J611" s="136" t="s">
        <v>731</v>
      </c>
      <c r="K611" s="137" t="s">
        <v>814</v>
      </c>
      <c r="L611" s="137" t="s">
        <v>62</v>
      </c>
      <c r="M611" s="138" t="s">
        <v>62</v>
      </c>
      <c r="N611" s="139" t="s">
        <v>421</v>
      </c>
      <c r="O611" s="137">
        <f t="shared" si="35"/>
        <v>80</v>
      </c>
      <c r="P611" s="140">
        <v>22</v>
      </c>
      <c r="Q611" s="140" t="s">
        <v>807</v>
      </c>
      <c r="R611" s="141">
        <v>1760</v>
      </c>
      <c r="S611" s="135">
        <v>0</v>
      </c>
      <c r="T611" s="142">
        <v>440</v>
      </c>
      <c r="U611" s="143">
        <v>0</v>
      </c>
      <c r="V611" s="143">
        <v>0</v>
      </c>
      <c r="W611" s="143">
        <v>440</v>
      </c>
      <c r="X611" s="143">
        <v>0</v>
      </c>
      <c r="Y611" s="143">
        <v>0</v>
      </c>
      <c r="Z611" s="143">
        <v>440</v>
      </c>
      <c r="AA611" s="143">
        <v>0</v>
      </c>
      <c r="AB611" s="143">
        <v>0</v>
      </c>
      <c r="AC611" s="143">
        <v>440</v>
      </c>
      <c r="AD611" s="143">
        <v>0</v>
      </c>
    </row>
    <row r="612" spans="1:30" s="116" customFormat="1" ht="30" customHeight="1" x14ac:dyDescent="0.3">
      <c r="A612" s="144" t="s">
        <v>840</v>
      </c>
      <c r="B612" s="159" t="s">
        <v>841</v>
      </c>
      <c r="C612" s="135" t="s">
        <v>804</v>
      </c>
      <c r="D612" s="71" t="s">
        <v>61</v>
      </c>
      <c r="E612" s="135" t="s">
        <v>60</v>
      </c>
      <c r="F612" s="135" t="s">
        <v>61</v>
      </c>
      <c r="G612" s="135" t="s">
        <v>71</v>
      </c>
      <c r="H612" s="153">
        <v>21601</v>
      </c>
      <c r="I612" s="135" t="s">
        <v>309</v>
      </c>
      <c r="J612" s="136" t="s">
        <v>815</v>
      </c>
      <c r="K612" s="137" t="s">
        <v>816</v>
      </c>
      <c r="L612" s="137" t="s">
        <v>62</v>
      </c>
      <c r="M612" s="138" t="s">
        <v>62</v>
      </c>
      <c r="N612" s="139" t="s">
        <v>421</v>
      </c>
      <c r="O612" s="137">
        <f t="shared" si="35"/>
        <v>80</v>
      </c>
      <c r="P612" s="140">
        <v>29</v>
      </c>
      <c r="Q612" s="140" t="s">
        <v>807</v>
      </c>
      <c r="R612" s="141">
        <v>2320</v>
      </c>
      <c r="S612" s="135">
        <v>0</v>
      </c>
      <c r="T612" s="142">
        <v>580</v>
      </c>
      <c r="U612" s="143">
        <v>0</v>
      </c>
      <c r="V612" s="143">
        <v>0</v>
      </c>
      <c r="W612" s="143">
        <v>580</v>
      </c>
      <c r="X612" s="143">
        <v>0</v>
      </c>
      <c r="Y612" s="143">
        <v>0</v>
      </c>
      <c r="Z612" s="143">
        <v>580</v>
      </c>
      <c r="AA612" s="143">
        <v>0</v>
      </c>
      <c r="AB612" s="143">
        <v>0</v>
      </c>
      <c r="AC612" s="143">
        <v>580</v>
      </c>
      <c r="AD612" s="143">
        <v>0</v>
      </c>
    </row>
    <row r="613" spans="1:30" s="116" customFormat="1" ht="30" customHeight="1" x14ac:dyDescent="0.3">
      <c r="A613" s="144" t="s">
        <v>840</v>
      </c>
      <c r="B613" s="159" t="s">
        <v>841</v>
      </c>
      <c r="C613" s="135" t="s">
        <v>804</v>
      </c>
      <c r="D613" s="71" t="s">
        <v>61</v>
      </c>
      <c r="E613" s="135" t="s">
        <v>60</v>
      </c>
      <c r="F613" s="135" t="s">
        <v>61</v>
      </c>
      <c r="G613" s="135" t="s">
        <v>71</v>
      </c>
      <c r="H613" s="153">
        <v>21601</v>
      </c>
      <c r="I613" s="135" t="s">
        <v>309</v>
      </c>
      <c r="J613" s="136" t="s">
        <v>419</v>
      </c>
      <c r="K613" s="137" t="s">
        <v>420</v>
      </c>
      <c r="L613" s="137" t="s">
        <v>62</v>
      </c>
      <c r="M613" s="138" t="s">
        <v>62</v>
      </c>
      <c r="N613" s="139" t="s">
        <v>421</v>
      </c>
      <c r="O613" s="137">
        <f t="shared" si="35"/>
        <v>7</v>
      </c>
      <c r="P613" s="140">
        <v>49</v>
      </c>
      <c r="Q613" s="140" t="s">
        <v>807</v>
      </c>
      <c r="R613" s="141">
        <v>343</v>
      </c>
      <c r="S613" s="135">
        <v>0</v>
      </c>
      <c r="T613" s="142">
        <v>147</v>
      </c>
      <c r="U613" s="143">
        <v>0</v>
      </c>
      <c r="V613" s="143">
        <v>0</v>
      </c>
      <c r="W613" s="143">
        <v>98</v>
      </c>
      <c r="X613" s="143">
        <v>0</v>
      </c>
      <c r="Y613" s="143">
        <v>0</v>
      </c>
      <c r="Z613" s="143">
        <v>49</v>
      </c>
      <c r="AA613" s="143">
        <v>0</v>
      </c>
      <c r="AB613" s="143">
        <v>0</v>
      </c>
      <c r="AC613" s="143">
        <v>49</v>
      </c>
      <c r="AD613" s="143">
        <v>0</v>
      </c>
    </row>
    <row r="614" spans="1:30" s="116" customFormat="1" ht="30" customHeight="1" x14ac:dyDescent="0.3">
      <c r="A614" s="144" t="s">
        <v>840</v>
      </c>
      <c r="B614" s="159" t="s">
        <v>841</v>
      </c>
      <c r="C614" s="135" t="s">
        <v>804</v>
      </c>
      <c r="D614" s="71" t="s">
        <v>61</v>
      </c>
      <c r="E614" s="135" t="s">
        <v>60</v>
      </c>
      <c r="F614" s="135" t="s">
        <v>61</v>
      </c>
      <c r="G614" s="135" t="s">
        <v>71</v>
      </c>
      <c r="H614" s="153">
        <v>21601</v>
      </c>
      <c r="I614" s="135" t="s">
        <v>309</v>
      </c>
      <c r="J614" s="136" t="s">
        <v>748</v>
      </c>
      <c r="K614" s="137" t="s">
        <v>749</v>
      </c>
      <c r="L614" s="137" t="s">
        <v>62</v>
      </c>
      <c r="M614" s="138" t="s">
        <v>62</v>
      </c>
      <c r="N614" s="139" t="s">
        <v>421</v>
      </c>
      <c r="O614" s="137">
        <f t="shared" si="35"/>
        <v>8</v>
      </c>
      <c r="P614" s="140">
        <v>34</v>
      </c>
      <c r="Q614" s="140" t="s">
        <v>807</v>
      </c>
      <c r="R614" s="141">
        <v>272</v>
      </c>
      <c r="S614" s="135">
        <v>0</v>
      </c>
      <c r="T614" s="142">
        <v>102</v>
      </c>
      <c r="U614" s="143">
        <v>0</v>
      </c>
      <c r="V614" s="143">
        <v>0</v>
      </c>
      <c r="W614" s="143">
        <v>102</v>
      </c>
      <c r="X614" s="143">
        <v>0</v>
      </c>
      <c r="Y614" s="143">
        <v>0</v>
      </c>
      <c r="Z614" s="143">
        <v>34</v>
      </c>
      <c r="AA614" s="143">
        <v>0</v>
      </c>
      <c r="AB614" s="143">
        <v>0</v>
      </c>
      <c r="AC614" s="143">
        <v>34</v>
      </c>
      <c r="AD614" s="143">
        <v>0</v>
      </c>
    </row>
    <row r="615" spans="1:30" s="116" customFormat="1" ht="30" customHeight="1" x14ac:dyDescent="0.3">
      <c r="A615" s="144" t="s">
        <v>840</v>
      </c>
      <c r="B615" s="159" t="s">
        <v>841</v>
      </c>
      <c r="C615" s="135" t="s">
        <v>804</v>
      </c>
      <c r="D615" s="71" t="s">
        <v>61</v>
      </c>
      <c r="E615" s="135" t="s">
        <v>60</v>
      </c>
      <c r="F615" s="135" t="s">
        <v>61</v>
      </c>
      <c r="G615" s="135" t="s">
        <v>71</v>
      </c>
      <c r="H615" s="153">
        <v>21601</v>
      </c>
      <c r="I615" s="135" t="s">
        <v>309</v>
      </c>
      <c r="J615" s="136" t="s">
        <v>274</v>
      </c>
      <c r="K615" s="137" t="s">
        <v>275</v>
      </c>
      <c r="L615" s="137" t="s">
        <v>62</v>
      </c>
      <c r="M615" s="138" t="s">
        <v>62</v>
      </c>
      <c r="N615" s="139" t="s">
        <v>117</v>
      </c>
      <c r="O615" s="137">
        <f t="shared" si="35"/>
        <v>16</v>
      </c>
      <c r="P615" s="140">
        <v>490</v>
      </c>
      <c r="Q615" s="140" t="s">
        <v>807</v>
      </c>
      <c r="R615" s="141">
        <v>7840</v>
      </c>
      <c r="S615" s="135">
        <v>0</v>
      </c>
      <c r="T615" s="142">
        <v>1960</v>
      </c>
      <c r="U615" s="143">
        <v>0</v>
      </c>
      <c r="V615" s="143">
        <v>0</v>
      </c>
      <c r="W615" s="143">
        <v>2450</v>
      </c>
      <c r="X615" s="143">
        <v>0</v>
      </c>
      <c r="Y615" s="143">
        <v>0</v>
      </c>
      <c r="Z615" s="143">
        <v>1960</v>
      </c>
      <c r="AA615" s="143">
        <v>0</v>
      </c>
      <c r="AB615" s="143">
        <v>0</v>
      </c>
      <c r="AC615" s="143">
        <v>1470</v>
      </c>
      <c r="AD615" s="143">
        <v>0</v>
      </c>
    </row>
    <row r="616" spans="1:30" s="116" customFormat="1" ht="30" customHeight="1" x14ac:dyDescent="0.3">
      <c r="A616" s="144" t="s">
        <v>840</v>
      </c>
      <c r="B616" s="159" t="s">
        <v>841</v>
      </c>
      <c r="C616" s="135" t="s">
        <v>804</v>
      </c>
      <c r="D616" s="71" t="s">
        <v>61</v>
      </c>
      <c r="E616" s="135" t="s">
        <v>60</v>
      </c>
      <c r="F616" s="135" t="s">
        <v>61</v>
      </c>
      <c r="G616" s="135" t="s">
        <v>71</v>
      </c>
      <c r="H616" s="153">
        <v>21601</v>
      </c>
      <c r="I616" s="135" t="s">
        <v>309</v>
      </c>
      <c r="J616" s="136" t="s">
        <v>817</v>
      </c>
      <c r="K616" s="137" t="s">
        <v>818</v>
      </c>
      <c r="L616" s="137" t="s">
        <v>62</v>
      </c>
      <c r="M616" s="138" t="s">
        <v>62</v>
      </c>
      <c r="N616" s="139" t="s">
        <v>421</v>
      </c>
      <c r="O616" s="137">
        <f t="shared" si="35"/>
        <v>48</v>
      </c>
      <c r="P616" s="140">
        <v>78</v>
      </c>
      <c r="Q616" s="140" t="s">
        <v>807</v>
      </c>
      <c r="R616" s="141">
        <v>3744</v>
      </c>
      <c r="S616" s="135">
        <v>0</v>
      </c>
      <c r="T616" s="142">
        <v>936</v>
      </c>
      <c r="U616" s="143">
        <v>0</v>
      </c>
      <c r="V616" s="143">
        <v>0</v>
      </c>
      <c r="W616" s="143">
        <v>936</v>
      </c>
      <c r="X616" s="143">
        <v>0</v>
      </c>
      <c r="Y616" s="143">
        <v>0</v>
      </c>
      <c r="Z616" s="143">
        <v>936</v>
      </c>
      <c r="AA616" s="143">
        <v>0</v>
      </c>
      <c r="AB616" s="143">
        <v>0</v>
      </c>
      <c r="AC616" s="143">
        <v>936</v>
      </c>
      <c r="AD616" s="143">
        <v>0</v>
      </c>
    </row>
    <row r="617" spans="1:30" s="116" customFormat="1" ht="30" customHeight="1" x14ac:dyDescent="0.3">
      <c r="A617" s="144" t="s">
        <v>840</v>
      </c>
      <c r="B617" s="159" t="s">
        <v>841</v>
      </c>
      <c r="C617" s="135" t="s">
        <v>804</v>
      </c>
      <c r="D617" s="71" t="s">
        <v>61</v>
      </c>
      <c r="E617" s="135" t="s">
        <v>60</v>
      </c>
      <c r="F617" s="135" t="s">
        <v>61</v>
      </c>
      <c r="G617" s="135" t="s">
        <v>71</v>
      </c>
      <c r="H617" s="153">
        <v>22104</v>
      </c>
      <c r="I617" s="135" t="s">
        <v>819</v>
      </c>
      <c r="J617" s="136" t="s">
        <v>291</v>
      </c>
      <c r="K617" s="137" t="s">
        <v>292</v>
      </c>
      <c r="L617" s="137" t="s">
        <v>62</v>
      </c>
      <c r="M617" s="138" t="s">
        <v>62</v>
      </c>
      <c r="N617" s="139" t="s">
        <v>69</v>
      </c>
      <c r="O617" s="137">
        <f t="shared" si="35"/>
        <v>12</v>
      </c>
      <c r="P617" s="140">
        <v>167</v>
      </c>
      <c r="Q617" s="140" t="s">
        <v>807</v>
      </c>
      <c r="R617" s="141">
        <v>2004</v>
      </c>
      <c r="S617" s="135">
        <v>0</v>
      </c>
      <c r="T617" s="142">
        <v>668</v>
      </c>
      <c r="U617" s="143">
        <v>0</v>
      </c>
      <c r="V617" s="143">
        <v>668</v>
      </c>
      <c r="W617" s="143">
        <v>668</v>
      </c>
      <c r="X617" s="143">
        <v>0</v>
      </c>
      <c r="Y617" s="143">
        <v>0</v>
      </c>
      <c r="Z617" s="143">
        <v>0</v>
      </c>
      <c r="AA617" s="143">
        <v>0</v>
      </c>
      <c r="AB617" s="143">
        <v>0</v>
      </c>
      <c r="AC617" s="143">
        <v>0</v>
      </c>
      <c r="AD617" s="143">
        <v>0</v>
      </c>
    </row>
    <row r="618" spans="1:30" s="116" customFormat="1" ht="30" customHeight="1" x14ac:dyDescent="0.3">
      <c r="A618" s="144" t="s">
        <v>840</v>
      </c>
      <c r="B618" s="159" t="s">
        <v>841</v>
      </c>
      <c r="C618" s="135" t="s">
        <v>804</v>
      </c>
      <c r="D618" s="71" t="s">
        <v>61</v>
      </c>
      <c r="E618" s="135" t="s">
        <v>60</v>
      </c>
      <c r="F618" s="135" t="s">
        <v>61</v>
      </c>
      <c r="G618" s="135" t="s">
        <v>71</v>
      </c>
      <c r="H618" s="153">
        <v>22104</v>
      </c>
      <c r="I618" s="135" t="s">
        <v>819</v>
      </c>
      <c r="J618" s="136" t="s">
        <v>351</v>
      </c>
      <c r="K618" s="137" t="s">
        <v>352</v>
      </c>
      <c r="L618" s="137" t="s">
        <v>62</v>
      </c>
      <c r="M618" s="138" t="s">
        <v>62</v>
      </c>
      <c r="N618" s="139" t="s">
        <v>421</v>
      </c>
      <c r="O618" s="137">
        <f t="shared" si="35"/>
        <v>260</v>
      </c>
      <c r="P618" s="140">
        <v>51</v>
      </c>
      <c r="Q618" s="140" t="s">
        <v>807</v>
      </c>
      <c r="R618" s="141">
        <v>13260</v>
      </c>
      <c r="S618" s="135">
        <v>3060</v>
      </c>
      <c r="T618" s="142">
        <v>0</v>
      </c>
      <c r="U618" s="143">
        <v>3060</v>
      </c>
      <c r="V618" s="143">
        <v>0</v>
      </c>
      <c r="W618" s="143">
        <v>3060</v>
      </c>
      <c r="X618" s="143">
        <v>0</v>
      </c>
      <c r="Y618" s="143">
        <v>0</v>
      </c>
      <c r="Z618" s="143">
        <v>3060</v>
      </c>
      <c r="AA618" s="143">
        <v>0</v>
      </c>
      <c r="AB618" s="143">
        <v>0</v>
      </c>
      <c r="AC618" s="143">
        <v>1020</v>
      </c>
      <c r="AD618" s="143">
        <v>0</v>
      </c>
    </row>
    <row r="619" spans="1:30" s="116" customFormat="1" ht="30" customHeight="1" x14ac:dyDescent="0.3">
      <c r="A619" s="144" t="s">
        <v>840</v>
      </c>
      <c r="B619" s="159" t="s">
        <v>841</v>
      </c>
      <c r="C619" s="135" t="s">
        <v>804</v>
      </c>
      <c r="D619" s="71" t="s">
        <v>61</v>
      </c>
      <c r="E619" s="135" t="s">
        <v>60</v>
      </c>
      <c r="F619" s="135" t="s">
        <v>61</v>
      </c>
      <c r="G619" s="135" t="s">
        <v>71</v>
      </c>
      <c r="H619" s="153">
        <v>24601</v>
      </c>
      <c r="I619" s="135" t="s">
        <v>387</v>
      </c>
      <c r="J619" s="136" t="s">
        <v>820</v>
      </c>
      <c r="K619" s="137" t="s">
        <v>821</v>
      </c>
      <c r="L619" s="137" t="s">
        <v>62</v>
      </c>
      <c r="M619" s="138" t="s">
        <v>62</v>
      </c>
      <c r="N619" s="139" t="s">
        <v>421</v>
      </c>
      <c r="O619" s="137">
        <f t="shared" si="35"/>
        <v>18</v>
      </c>
      <c r="P619" s="140">
        <v>47</v>
      </c>
      <c r="Q619" s="140" t="s">
        <v>807</v>
      </c>
      <c r="R619" s="141">
        <v>846</v>
      </c>
      <c r="S619" s="135">
        <v>0</v>
      </c>
      <c r="T619" s="142">
        <v>282</v>
      </c>
      <c r="U619" s="143">
        <v>0</v>
      </c>
      <c r="V619" s="143">
        <v>282</v>
      </c>
      <c r="W619" s="143">
        <v>0</v>
      </c>
      <c r="X619" s="143">
        <v>0</v>
      </c>
      <c r="Y619" s="143">
        <v>282</v>
      </c>
      <c r="Z619" s="143">
        <v>0</v>
      </c>
      <c r="AA619" s="143">
        <v>0</v>
      </c>
      <c r="AB619" s="143">
        <v>0</v>
      </c>
      <c r="AC619" s="143">
        <v>0</v>
      </c>
      <c r="AD619" s="143">
        <v>0</v>
      </c>
    </row>
    <row r="620" spans="1:30" s="116" customFormat="1" ht="30" customHeight="1" x14ac:dyDescent="0.3">
      <c r="A620" s="144" t="s">
        <v>840</v>
      </c>
      <c r="B620" s="159" t="s">
        <v>841</v>
      </c>
      <c r="C620" s="135" t="s">
        <v>804</v>
      </c>
      <c r="D620" s="71" t="s">
        <v>61</v>
      </c>
      <c r="E620" s="135" t="s">
        <v>60</v>
      </c>
      <c r="F620" s="135" t="s">
        <v>61</v>
      </c>
      <c r="G620" s="135" t="s">
        <v>71</v>
      </c>
      <c r="H620" s="153">
        <v>26102</v>
      </c>
      <c r="I620" s="135" t="s">
        <v>372</v>
      </c>
      <c r="J620" s="136" t="s">
        <v>184</v>
      </c>
      <c r="K620" s="137" t="s">
        <v>185</v>
      </c>
      <c r="L620" s="137" t="s">
        <v>62</v>
      </c>
      <c r="M620" s="138" t="s">
        <v>62</v>
      </c>
      <c r="N620" s="139" t="s">
        <v>300</v>
      </c>
      <c r="O620" s="137">
        <f t="shared" si="35"/>
        <v>13</v>
      </c>
      <c r="P620" s="140">
        <v>5800</v>
      </c>
      <c r="Q620" s="140" t="s">
        <v>807</v>
      </c>
      <c r="R620" s="141">
        <v>75400</v>
      </c>
      <c r="S620" s="135">
        <v>5800</v>
      </c>
      <c r="T620" s="142">
        <v>5800</v>
      </c>
      <c r="U620" s="143">
        <v>5800</v>
      </c>
      <c r="V620" s="143">
        <v>5800</v>
      </c>
      <c r="W620" s="143">
        <v>5800</v>
      </c>
      <c r="X620" s="143">
        <v>5800</v>
      </c>
      <c r="Y620" s="143">
        <v>5800</v>
      </c>
      <c r="Z620" s="143">
        <v>5800</v>
      </c>
      <c r="AA620" s="143">
        <v>5800</v>
      </c>
      <c r="AB620" s="143">
        <v>5800</v>
      </c>
      <c r="AC620" s="143">
        <v>5800</v>
      </c>
      <c r="AD620" s="143">
        <v>11600</v>
      </c>
    </row>
    <row r="621" spans="1:30" s="116" customFormat="1" ht="30" customHeight="1" x14ac:dyDescent="0.3">
      <c r="A621" s="144" t="s">
        <v>840</v>
      </c>
      <c r="B621" s="159" t="s">
        <v>841</v>
      </c>
      <c r="C621" s="135" t="s">
        <v>804</v>
      </c>
      <c r="D621" s="71" t="s">
        <v>61</v>
      </c>
      <c r="E621" s="135" t="s">
        <v>60</v>
      </c>
      <c r="F621" s="135" t="s">
        <v>61</v>
      </c>
      <c r="G621" s="135" t="s">
        <v>71</v>
      </c>
      <c r="H621" s="153">
        <v>33901</v>
      </c>
      <c r="I621" s="135" t="s">
        <v>822</v>
      </c>
      <c r="J621" s="136"/>
      <c r="K621" s="137" t="s">
        <v>823</v>
      </c>
      <c r="L621" s="137" t="s">
        <v>62</v>
      </c>
      <c r="M621" s="138" t="s">
        <v>207</v>
      </c>
      <c r="N621" s="139" t="s">
        <v>67</v>
      </c>
      <c r="O621" s="137">
        <f t="shared" si="35"/>
        <v>13</v>
      </c>
      <c r="P621" s="140">
        <v>150</v>
      </c>
      <c r="Q621" s="140" t="s">
        <v>807</v>
      </c>
      <c r="R621" s="141">
        <v>1950</v>
      </c>
      <c r="S621" s="135">
        <v>150</v>
      </c>
      <c r="T621" s="142">
        <v>150</v>
      </c>
      <c r="U621" s="143">
        <v>150</v>
      </c>
      <c r="V621" s="143">
        <v>150</v>
      </c>
      <c r="W621" s="143">
        <v>150</v>
      </c>
      <c r="X621" s="143">
        <v>150</v>
      </c>
      <c r="Y621" s="143">
        <v>150</v>
      </c>
      <c r="Z621" s="143">
        <v>150</v>
      </c>
      <c r="AA621" s="143">
        <v>150</v>
      </c>
      <c r="AB621" s="143">
        <v>150</v>
      </c>
      <c r="AC621" s="143">
        <v>150</v>
      </c>
      <c r="AD621" s="143">
        <v>300</v>
      </c>
    </row>
    <row r="622" spans="1:30" s="116" customFormat="1" ht="30" customHeight="1" x14ac:dyDescent="0.3">
      <c r="A622" s="144" t="s">
        <v>840</v>
      </c>
      <c r="B622" s="159" t="s">
        <v>841</v>
      </c>
      <c r="C622" s="135" t="s">
        <v>804</v>
      </c>
      <c r="D622" s="71" t="s">
        <v>61</v>
      </c>
      <c r="E622" s="135" t="s">
        <v>60</v>
      </c>
      <c r="F622" s="135" t="s">
        <v>61</v>
      </c>
      <c r="G622" s="135" t="s">
        <v>71</v>
      </c>
      <c r="H622" s="153">
        <v>31301</v>
      </c>
      <c r="I622" s="135" t="s">
        <v>371</v>
      </c>
      <c r="J622" s="136"/>
      <c r="K622" s="137" t="s">
        <v>824</v>
      </c>
      <c r="L622" s="137" t="s">
        <v>62</v>
      </c>
      <c r="M622" s="138" t="s">
        <v>207</v>
      </c>
      <c r="N622" s="139" t="s">
        <v>67</v>
      </c>
      <c r="O622" s="137">
        <f t="shared" si="35"/>
        <v>12</v>
      </c>
      <c r="P622" s="140">
        <v>404</v>
      </c>
      <c r="Q622" s="140" t="s">
        <v>807</v>
      </c>
      <c r="R622" s="141">
        <v>4848</v>
      </c>
      <c r="S622" s="135">
        <v>404</v>
      </c>
      <c r="T622" s="142">
        <v>404</v>
      </c>
      <c r="U622" s="143">
        <v>404</v>
      </c>
      <c r="V622" s="143">
        <v>404</v>
      </c>
      <c r="W622" s="143">
        <v>404</v>
      </c>
      <c r="X622" s="143">
        <v>404</v>
      </c>
      <c r="Y622" s="143">
        <v>404</v>
      </c>
      <c r="Z622" s="143">
        <v>404</v>
      </c>
      <c r="AA622" s="143">
        <v>404</v>
      </c>
      <c r="AB622" s="143">
        <v>404</v>
      </c>
      <c r="AC622" s="143">
        <v>404</v>
      </c>
      <c r="AD622" s="143">
        <v>404</v>
      </c>
    </row>
    <row r="623" spans="1:30" s="116" customFormat="1" ht="30" customHeight="1" x14ac:dyDescent="0.3">
      <c r="A623" s="144" t="s">
        <v>840</v>
      </c>
      <c r="B623" s="159" t="s">
        <v>841</v>
      </c>
      <c r="C623" s="135" t="s">
        <v>804</v>
      </c>
      <c r="D623" s="71" t="s">
        <v>61</v>
      </c>
      <c r="E623" s="135" t="s">
        <v>60</v>
      </c>
      <c r="F623" s="135" t="s">
        <v>61</v>
      </c>
      <c r="G623" s="135" t="s">
        <v>71</v>
      </c>
      <c r="H623" s="153">
        <v>31401</v>
      </c>
      <c r="I623" s="135" t="s">
        <v>406</v>
      </c>
      <c r="J623" s="136"/>
      <c r="K623" s="137" t="s">
        <v>146</v>
      </c>
      <c r="L623" s="137" t="s">
        <v>62</v>
      </c>
      <c r="M623" s="138" t="s">
        <v>207</v>
      </c>
      <c r="N623" s="139" t="s">
        <v>67</v>
      </c>
      <c r="O623" s="137">
        <f t="shared" si="35"/>
        <v>12</v>
      </c>
      <c r="P623" s="140">
        <v>1355</v>
      </c>
      <c r="Q623" s="140" t="s">
        <v>807</v>
      </c>
      <c r="R623" s="141">
        <v>16260</v>
      </c>
      <c r="S623" s="135">
        <v>1355</v>
      </c>
      <c r="T623" s="142">
        <v>1355</v>
      </c>
      <c r="U623" s="143">
        <v>1355</v>
      </c>
      <c r="V623" s="143">
        <v>1355</v>
      </c>
      <c r="W623" s="143">
        <v>1355</v>
      </c>
      <c r="X623" s="143">
        <v>1355</v>
      </c>
      <c r="Y623" s="143">
        <v>1355</v>
      </c>
      <c r="Z623" s="143">
        <v>1355</v>
      </c>
      <c r="AA623" s="143">
        <v>1355</v>
      </c>
      <c r="AB623" s="143">
        <v>1355</v>
      </c>
      <c r="AC623" s="143">
        <v>1355</v>
      </c>
      <c r="AD623" s="143">
        <v>1355</v>
      </c>
    </row>
    <row r="624" spans="1:30" s="116" customFormat="1" ht="30" customHeight="1" x14ac:dyDescent="0.3">
      <c r="A624" s="144" t="s">
        <v>840</v>
      </c>
      <c r="B624" s="159" t="s">
        <v>841</v>
      </c>
      <c r="C624" s="135" t="s">
        <v>804</v>
      </c>
      <c r="D624" s="71" t="s">
        <v>61</v>
      </c>
      <c r="E624" s="135" t="s">
        <v>60</v>
      </c>
      <c r="F624" s="135" t="s">
        <v>61</v>
      </c>
      <c r="G624" s="135" t="s">
        <v>71</v>
      </c>
      <c r="H624" s="153">
        <v>32201</v>
      </c>
      <c r="I624" s="135" t="s">
        <v>363</v>
      </c>
      <c r="J624" s="136"/>
      <c r="K624" s="137" t="s">
        <v>825</v>
      </c>
      <c r="L624" s="137" t="s">
        <v>62</v>
      </c>
      <c r="M624" s="138" t="s">
        <v>207</v>
      </c>
      <c r="N624" s="139" t="s">
        <v>67</v>
      </c>
      <c r="O624" s="137">
        <v>12</v>
      </c>
      <c r="P624" s="140">
        <v>52369</v>
      </c>
      <c r="Q624" s="140" t="s">
        <v>807</v>
      </c>
      <c r="R624" s="141">
        <v>628434</v>
      </c>
      <c r="S624" s="135">
        <v>0</v>
      </c>
      <c r="T624" s="142">
        <v>52369</v>
      </c>
      <c r="U624" s="143">
        <v>52370</v>
      </c>
      <c r="V624" s="143">
        <v>52370</v>
      </c>
      <c r="W624" s="143">
        <v>52370</v>
      </c>
      <c r="X624" s="143">
        <v>52370</v>
      </c>
      <c r="Y624" s="143">
        <v>52370</v>
      </c>
      <c r="Z624" s="143">
        <v>52370</v>
      </c>
      <c r="AA624" s="143">
        <v>52370</v>
      </c>
      <c r="AB624" s="143">
        <v>52370</v>
      </c>
      <c r="AC624" s="143">
        <v>52370</v>
      </c>
      <c r="AD624" s="143">
        <v>104735</v>
      </c>
    </row>
    <row r="625" spans="1:30" s="116" customFormat="1" ht="30" customHeight="1" x14ac:dyDescent="0.3">
      <c r="A625" s="144" t="s">
        <v>840</v>
      </c>
      <c r="B625" s="159" t="s">
        <v>841</v>
      </c>
      <c r="C625" s="135" t="s">
        <v>804</v>
      </c>
      <c r="D625" s="71" t="s">
        <v>61</v>
      </c>
      <c r="E625" s="135" t="s">
        <v>60</v>
      </c>
      <c r="F625" s="135" t="s">
        <v>61</v>
      </c>
      <c r="G625" s="135" t="s">
        <v>71</v>
      </c>
      <c r="H625" s="153">
        <v>32601</v>
      </c>
      <c r="I625" s="135" t="s">
        <v>315</v>
      </c>
      <c r="J625" s="136"/>
      <c r="K625" s="137" t="s">
        <v>826</v>
      </c>
      <c r="L625" s="137" t="s">
        <v>62</v>
      </c>
      <c r="M625" s="138" t="s">
        <v>207</v>
      </c>
      <c r="N625" s="139" t="s">
        <v>67</v>
      </c>
      <c r="O625" s="137">
        <f t="shared" ref="O625:O626" si="36">R625/P625</f>
        <v>12</v>
      </c>
      <c r="P625" s="140">
        <v>2184</v>
      </c>
      <c r="Q625" s="140" t="s">
        <v>807</v>
      </c>
      <c r="R625" s="141">
        <v>26208</v>
      </c>
      <c r="S625" s="135">
        <v>2184</v>
      </c>
      <c r="T625" s="142">
        <v>2184</v>
      </c>
      <c r="U625" s="143">
        <v>2184</v>
      </c>
      <c r="V625" s="143">
        <v>2184</v>
      </c>
      <c r="W625" s="143">
        <v>2184</v>
      </c>
      <c r="X625" s="143">
        <v>2184</v>
      </c>
      <c r="Y625" s="143">
        <v>2184</v>
      </c>
      <c r="Z625" s="143">
        <v>2184</v>
      </c>
      <c r="AA625" s="143">
        <v>2184</v>
      </c>
      <c r="AB625" s="143">
        <v>2184</v>
      </c>
      <c r="AC625" s="143">
        <v>2184</v>
      </c>
      <c r="AD625" s="143">
        <v>2184</v>
      </c>
    </row>
    <row r="626" spans="1:30" s="116" customFormat="1" ht="30" customHeight="1" x14ac:dyDescent="0.3">
      <c r="A626" s="144" t="s">
        <v>840</v>
      </c>
      <c r="B626" s="159" t="s">
        <v>841</v>
      </c>
      <c r="C626" s="135" t="s">
        <v>804</v>
      </c>
      <c r="D626" s="71" t="s">
        <v>61</v>
      </c>
      <c r="E626" s="135" t="s">
        <v>60</v>
      </c>
      <c r="F626" s="135" t="s">
        <v>61</v>
      </c>
      <c r="G626" s="135" t="s">
        <v>71</v>
      </c>
      <c r="H626" s="153">
        <v>33801</v>
      </c>
      <c r="I626" s="135" t="s">
        <v>366</v>
      </c>
      <c r="J626" s="136"/>
      <c r="K626" s="137" t="s">
        <v>827</v>
      </c>
      <c r="L626" s="137" t="s">
        <v>62</v>
      </c>
      <c r="M626" s="138" t="s">
        <v>207</v>
      </c>
      <c r="N626" s="139" t="s">
        <v>67</v>
      </c>
      <c r="O626" s="137">
        <f t="shared" si="36"/>
        <v>12</v>
      </c>
      <c r="P626" s="140">
        <v>32573</v>
      </c>
      <c r="Q626" s="140" t="s">
        <v>807</v>
      </c>
      <c r="R626" s="141">
        <v>390876</v>
      </c>
      <c r="S626" s="135">
        <v>0</v>
      </c>
      <c r="T626" s="142">
        <v>32573</v>
      </c>
      <c r="U626" s="143">
        <v>32573</v>
      </c>
      <c r="V626" s="143">
        <v>32573</v>
      </c>
      <c r="W626" s="143">
        <v>32573</v>
      </c>
      <c r="X626" s="143">
        <v>32573</v>
      </c>
      <c r="Y626" s="143">
        <v>32573</v>
      </c>
      <c r="Z626" s="143">
        <v>32573</v>
      </c>
      <c r="AA626" s="143">
        <v>32573</v>
      </c>
      <c r="AB626" s="143">
        <v>32573</v>
      </c>
      <c r="AC626" s="143">
        <v>32573</v>
      </c>
      <c r="AD626" s="143">
        <v>65146</v>
      </c>
    </row>
    <row r="627" spans="1:30" s="116" customFormat="1" ht="30" customHeight="1" x14ac:dyDescent="0.3">
      <c r="A627" s="144" t="s">
        <v>840</v>
      </c>
      <c r="B627" s="159" t="s">
        <v>841</v>
      </c>
      <c r="C627" s="135" t="s">
        <v>804</v>
      </c>
      <c r="D627" s="71" t="s">
        <v>61</v>
      </c>
      <c r="E627" s="135" t="s">
        <v>60</v>
      </c>
      <c r="F627" s="135" t="s">
        <v>61</v>
      </c>
      <c r="G627" s="135" t="s">
        <v>71</v>
      </c>
      <c r="H627" s="153">
        <v>35101</v>
      </c>
      <c r="I627" s="135" t="s">
        <v>396</v>
      </c>
      <c r="J627" s="136"/>
      <c r="K627" s="137" t="s">
        <v>828</v>
      </c>
      <c r="L627" s="137" t="s">
        <v>62</v>
      </c>
      <c r="M627" s="138" t="s">
        <v>207</v>
      </c>
      <c r="N627" s="139" t="s">
        <v>67</v>
      </c>
      <c r="O627" s="137">
        <v>1</v>
      </c>
      <c r="P627" s="140">
        <f>R627/O627</f>
        <v>3016</v>
      </c>
      <c r="Q627" s="140" t="s">
        <v>807</v>
      </c>
      <c r="R627" s="141">
        <v>3016</v>
      </c>
      <c r="S627" s="135">
        <v>0</v>
      </c>
      <c r="T627" s="142">
        <v>0</v>
      </c>
      <c r="U627" s="143">
        <v>0</v>
      </c>
      <c r="V627" s="143">
        <v>0</v>
      </c>
      <c r="W627" s="143">
        <v>0</v>
      </c>
      <c r="X627" s="143">
        <v>0</v>
      </c>
      <c r="Y627" s="143">
        <v>0</v>
      </c>
      <c r="Z627" s="143">
        <v>3016</v>
      </c>
      <c r="AA627" s="143">
        <v>0</v>
      </c>
      <c r="AB627" s="143">
        <v>0</v>
      </c>
      <c r="AC627" s="143">
        <v>0</v>
      </c>
      <c r="AD627" s="143">
        <v>0</v>
      </c>
    </row>
    <row r="628" spans="1:30" s="116" customFormat="1" ht="30" customHeight="1" x14ac:dyDescent="0.3">
      <c r="A628" s="144" t="s">
        <v>840</v>
      </c>
      <c r="B628" s="159" t="s">
        <v>841</v>
      </c>
      <c r="C628" s="135" t="s">
        <v>804</v>
      </c>
      <c r="D628" s="71" t="s">
        <v>61</v>
      </c>
      <c r="E628" s="135" t="s">
        <v>60</v>
      </c>
      <c r="F628" s="135" t="s">
        <v>61</v>
      </c>
      <c r="G628" s="135" t="s">
        <v>71</v>
      </c>
      <c r="H628" s="153">
        <v>35101</v>
      </c>
      <c r="I628" s="135" t="s">
        <v>396</v>
      </c>
      <c r="J628" s="136"/>
      <c r="K628" s="137" t="s">
        <v>829</v>
      </c>
      <c r="L628" s="137" t="s">
        <v>62</v>
      </c>
      <c r="M628" s="138" t="s">
        <v>207</v>
      </c>
      <c r="N628" s="139" t="s">
        <v>67</v>
      </c>
      <c r="O628" s="137">
        <v>6</v>
      </c>
      <c r="P628" s="140">
        <f t="shared" ref="P628:P630" si="37">R628/O628</f>
        <v>2080</v>
      </c>
      <c r="Q628" s="140" t="s">
        <v>807</v>
      </c>
      <c r="R628" s="141">
        <v>12480</v>
      </c>
      <c r="S628" s="135">
        <v>0</v>
      </c>
      <c r="T628" s="142">
        <v>12480</v>
      </c>
      <c r="U628" s="143">
        <v>0</v>
      </c>
      <c r="V628" s="143">
        <v>0</v>
      </c>
      <c r="W628" s="143">
        <v>0</v>
      </c>
      <c r="X628" s="143">
        <v>0</v>
      </c>
      <c r="Y628" s="143">
        <v>0</v>
      </c>
      <c r="Z628" s="143">
        <v>0</v>
      </c>
      <c r="AA628" s="143">
        <v>0</v>
      </c>
      <c r="AB628" s="143">
        <v>0</v>
      </c>
      <c r="AC628" s="143">
        <v>0</v>
      </c>
      <c r="AD628" s="143">
        <v>0</v>
      </c>
    </row>
    <row r="629" spans="1:30" s="116" customFormat="1" ht="30" customHeight="1" x14ac:dyDescent="0.3">
      <c r="A629" s="144" t="s">
        <v>840</v>
      </c>
      <c r="B629" s="159" t="s">
        <v>841</v>
      </c>
      <c r="C629" s="135" t="s">
        <v>804</v>
      </c>
      <c r="D629" s="71" t="s">
        <v>61</v>
      </c>
      <c r="E629" s="135" t="s">
        <v>60</v>
      </c>
      <c r="F629" s="135" t="s">
        <v>61</v>
      </c>
      <c r="G629" s="135" t="s">
        <v>71</v>
      </c>
      <c r="H629" s="153">
        <v>35101</v>
      </c>
      <c r="I629" s="135" t="s">
        <v>396</v>
      </c>
      <c r="J629" s="136"/>
      <c r="K629" s="137" t="s">
        <v>830</v>
      </c>
      <c r="L629" s="137" t="s">
        <v>62</v>
      </c>
      <c r="M629" s="138" t="s">
        <v>207</v>
      </c>
      <c r="N629" s="139" t="s">
        <v>67</v>
      </c>
      <c r="O629" s="137">
        <v>7</v>
      </c>
      <c r="P629" s="140">
        <f t="shared" si="37"/>
        <v>642</v>
      </c>
      <c r="Q629" s="140" t="s">
        <v>807</v>
      </c>
      <c r="R629" s="141">
        <v>4494</v>
      </c>
      <c r="S629" s="135">
        <v>0</v>
      </c>
      <c r="T629" s="142">
        <v>0</v>
      </c>
      <c r="U629" s="143">
        <v>0</v>
      </c>
      <c r="V629" s="143">
        <v>4495</v>
      </c>
      <c r="W629" s="143">
        <v>0</v>
      </c>
      <c r="X629" s="143">
        <v>0</v>
      </c>
      <c r="Y629" s="143">
        <v>0</v>
      </c>
      <c r="Z629" s="143">
        <v>0</v>
      </c>
      <c r="AA629" s="143">
        <v>0</v>
      </c>
      <c r="AB629" s="143">
        <v>0</v>
      </c>
      <c r="AC629" s="143">
        <v>0</v>
      </c>
      <c r="AD629" s="143">
        <v>0</v>
      </c>
    </row>
    <row r="630" spans="1:30" s="116" customFormat="1" ht="30" customHeight="1" x14ac:dyDescent="0.3">
      <c r="A630" s="144" t="s">
        <v>840</v>
      </c>
      <c r="B630" s="159" t="s">
        <v>841</v>
      </c>
      <c r="C630" s="135" t="s">
        <v>804</v>
      </c>
      <c r="D630" s="71" t="s">
        <v>61</v>
      </c>
      <c r="E630" s="135" t="s">
        <v>60</v>
      </c>
      <c r="F630" s="135" t="s">
        <v>61</v>
      </c>
      <c r="G630" s="135" t="s">
        <v>71</v>
      </c>
      <c r="H630" s="153">
        <v>35101</v>
      </c>
      <c r="I630" s="135" t="s">
        <v>396</v>
      </c>
      <c r="J630" s="136"/>
      <c r="K630" s="137" t="s">
        <v>831</v>
      </c>
      <c r="L630" s="137" t="s">
        <v>62</v>
      </c>
      <c r="M630" s="138" t="s">
        <v>207</v>
      </c>
      <c r="N630" s="139" t="s">
        <v>67</v>
      </c>
      <c r="O630" s="137">
        <v>1</v>
      </c>
      <c r="P630" s="140">
        <f t="shared" si="37"/>
        <v>3695</v>
      </c>
      <c r="Q630" s="140" t="s">
        <v>807</v>
      </c>
      <c r="R630" s="141">
        <v>3695</v>
      </c>
      <c r="S630" s="135">
        <v>0</v>
      </c>
      <c r="T630" s="142">
        <v>0</v>
      </c>
      <c r="U630" s="143">
        <v>3694</v>
      </c>
      <c r="V630" s="143">
        <v>0</v>
      </c>
      <c r="W630" s="143">
        <v>0</v>
      </c>
      <c r="X630" s="143">
        <v>0</v>
      </c>
      <c r="Y630" s="143">
        <v>0</v>
      </c>
      <c r="Z630" s="143">
        <v>0</v>
      </c>
      <c r="AA630" s="143">
        <v>0</v>
      </c>
      <c r="AB630" s="143">
        <v>0</v>
      </c>
      <c r="AC630" s="143">
        <v>0</v>
      </c>
      <c r="AD630" s="143">
        <v>0</v>
      </c>
    </row>
    <row r="631" spans="1:30" s="116" customFormat="1" ht="30" customHeight="1" x14ac:dyDescent="0.3">
      <c r="A631" s="144" t="s">
        <v>840</v>
      </c>
      <c r="B631" s="159" t="s">
        <v>841</v>
      </c>
      <c r="C631" s="135" t="s">
        <v>804</v>
      </c>
      <c r="D631" s="71" t="s">
        <v>61</v>
      </c>
      <c r="E631" s="135" t="s">
        <v>60</v>
      </c>
      <c r="F631" s="135" t="s">
        <v>61</v>
      </c>
      <c r="G631" s="135" t="s">
        <v>71</v>
      </c>
      <c r="H631" s="153">
        <v>35501</v>
      </c>
      <c r="I631" s="135" t="s">
        <v>832</v>
      </c>
      <c r="J631" s="136"/>
      <c r="K631" s="137" t="s">
        <v>833</v>
      </c>
      <c r="L631" s="137" t="s">
        <v>62</v>
      </c>
      <c r="M631" s="138" t="s">
        <v>207</v>
      </c>
      <c r="N631" s="139" t="s">
        <v>67</v>
      </c>
      <c r="O631" s="137">
        <f t="shared" ref="O631:O635" si="38">R631/P631</f>
        <v>2</v>
      </c>
      <c r="P631" s="140">
        <v>3698</v>
      </c>
      <c r="Q631" s="140" t="s">
        <v>807</v>
      </c>
      <c r="R631" s="141">
        <v>7396</v>
      </c>
      <c r="S631" s="135">
        <v>0</v>
      </c>
      <c r="T631" s="142">
        <v>3698</v>
      </c>
      <c r="U631" s="143">
        <v>0</v>
      </c>
      <c r="V631" s="143">
        <v>0</v>
      </c>
      <c r="W631" s="143">
        <v>0</v>
      </c>
      <c r="X631" s="143">
        <v>0</v>
      </c>
      <c r="Y631" s="143">
        <v>3698</v>
      </c>
      <c r="Z631" s="143">
        <v>0</v>
      </c>
      <c r="AA631" s="143">
        <v>0</v>
      </c>
      <c r="AB631" s="143">
        <v>0</v>
      </c>
      <c r="AC631" s="143">
        <v>0</v>
      </c>
      <c r="AD631" s="143">
        <v>0</v>
      </c>
    </row>
    <row r="632" spans="1:30" s="116" customFormat="1" ht="30" customHeight="1" x14ac:dyDescent="0.3">
      <c r="A632" s="144" t="s">
        <v>840</v>
      </c>
      <c r="B632" s="159" t="s">
        <v>841</v>
      </c>
      <c r="C632" s="135" t="s">
        <v>804</v>
      </c>
      <c r="D632" s="71" t="s">
        <v>61</v>
      </c>
      <c r="E632" s="135" t="s">
        <v>60</v>
      </c>
      <c r="F632" s="135" t="s">
        <v>61</v>
      </c>
      <c r="G632" s="135" t="s">
        <v>71</v>
      </c>
      <c r="H632" s="153">
        <v>35701</v>
      </c>
      <c r="I632" s="135" t="s">
        <v>834</v>
      </c>
      <c r="J632" s="136"/>
      <c r="K632" s="137" t="s">
        <v>835</v>
      </c>
      <c r="L632" s="137" t="s">
        <v>62</v>
      </c>
      <c r="M632" s="138" t="s">
        <v>207</v>
      </c>
      <c r="N632" s="139" t="s">
        <v>67</v>
      </c>
      <c r="O632" s="137">
        <f t="shared" si="38"/>
        <v>1</v>
      </c>
      <c r="P632" s="140">
        <v>6005</v>
      </c>
      <c r="Q632" s="140" t="s">
        <v>807</v>
      </c>
      <c r="R632" s="141">
        <v>6005</v>
      </c>
      <c r="S632" s="135">
        <v>0</v>
      </c>
      <c r="T632" s="142">
        <v>6005</v>
      </c>
      <c r="U632" s="143">
        <v>0</v>
      </c>
      <c r="V632" s="143">
        <v>0</v>
      </c>
      <c r="W632" s="143">
        <v>0</v>
      </c>
      <c r="X632" s="143">
        <v>0</v>
      </c>
      <c r="Y632" s="143">
        <v>0</v>
      </c>
      <c r="Z632" s="143">
        <v>0</v>
      </c>
      <c r="AA632" s="143">
        <v>0</v>
      </c>
      <c r="AB632" s="143">
        <v>0</v>
      </c>
      <c r="AC632" s="143">
        <v>0</v>
      </c>
      <c r="AD632" s="143">
        <v>0</v>
      </c>
    </row>
    <row r="633" spans="1:30" s="116" customFormat="1" ht="30" customHeight="1" x14ac:dyDescent="0.3">
      <c r="A633" s="144" t="s">
        <v>840</v>
      </c>
      <c r="B633" s="159" t="s">
        <v>841</v>
      </c>
      <c r="C633" s="135" t="s">
        <v>804</v>
      </c>
      <c r="D633" s="71" t="s">
        <v>61</v>
      </c>
      <c r="E633" s="135" t="s">
        <v>60</v>
      </c>
      <c r="F633" s="135" t="s">
        <v>61</v>
      </c>
      <c r="G633" s="135" t="s">
        <v>71</v>
      </c>
      <c r="H633" s="153">
        <v>35801</v>
      </c>
      <c r="I633" s="135" t="s">
        <v>369</v>
      </c>
      <c r="J633" s="136"/>
      <c r="K633" s="137" t="s">
        <v>836</v>
      </c>
      <c r="L633" s="137" t="s">
        <v>62</v>
      </c>
      <c r="M633" s="138" t="s">
        <v>207</v>
      </c>
      <c r="N633" s="139" t="s">
        <v>67</v>
      </c>
      <c r="O633" s="137">
        <f t="shared" si="38"/>
        <v>12</v>
      </c>
      <c r="P633" s="140">
        <v>20273</v>
      </c>
      <c r="Q633" s="140" t="s">
        <v>807</v>
      </c>
      <c r="R633" s="141">
        <v>243276</v>
      </c>
      <c r="S633" s="135">
        <v>0</v>
      </c>
      <c r="T633" s="142">
        <v>20273</v>
      </c>
      <c r="U633" s="143">
        <v>20273</v>
      </c>
      <c r="V633" s="143">
        <v>20273</v>
      </c>
      <c r="W633" s="143">
        <v>20273</v>
      </c>
      <c r="X633" s="143">
        <v>20273</v>
      </c>
      <c r="Y633" s="143">
        <v>20273</v>
      </c>
      <c r="Z633" s="143">
        <v>20273</v>
      </c>
      <c r="AA633" s="143">
        <v>20273</v>
      </c>
      <c r="AB633" s="143">
        <v>20273</v>
      </c>
      <c r="AC633" s="143">
        <v>20273</v>
      </c>
      <c r="AD633" s="143">
        <v>40546</v>
      </c>
    </row>
    <row r="634" spans="1:30" s="116" customFormat="1" ht="30" customHeight="1" x14ac:dyDescent="0.3">
      <c r="A634" s="144" t="s">
        <v>840</v>
      </c>
      <c r="B634" s="159" t="s">
        <v>841</v>
      </c>
      <c r="C634" s="135" t="s">
        <v>804</v>
      </c>
      <c r="D634" s="71" t="s">
        <v>61</v>
      </c>
      <c r="E634" s="135" t="s">
        <v>60</v>
      </c>
      <c r="F634" s="135" t="s">
        <v>61</v>
      </c>
      <c r="G634" s="135" t="s">
        <v>71</v>
      </c>
      <c r="H634" s="153" t="s">
        <v>428</v>
      </c>
      <c r="I634" s="135" t="s">
        <v>429</v>
      </c>
      <c r="J634" s="136"/>
      <c r="K634" s="137" t="s">
        <v>837</v>
      </c>
      <c r="L634" s="137" t="s">
        <v>62</v>
      </c>
      <c r="M634" s="138" t="s">
        <v>207</v>
      </c>
      <c r="N634" s="139" t="s">
        <v>67</v>
      </c>
      <c r="O634" s="137">
        <f t="shared" si="38"/>
        <v>5</v>
      </c>
      <c r="P634" s="140">
        <v>705</v>
      </c>
      <c r="Q634" s="140" t="s">
        <v>807</v>
      </c>
      <c r="R634" s="141">
        <v>3525</v>
      </c>
      <c r="S634" s="135">
        <v>0</v>
      </c>
      <c r="T634" s="142">
        <v>705</v>
      </c>
      <c r="U634" s="143">
        <v>1410</v>
      </c>
      <c r="V634" s="143">
        <v>0</v>
      </c>
      <c r="W634" s="143">
        <v>0</v>
      </c>
      <c r="X634" s="143">
        <v>0</v>
      </c>
      <c r="Y634" s="143">
        <v>705</v>
      </c>
      <c r="Z634" s="143">
        <v>0</v>
      </c>
      <c r="AA634" s="143">
        <v>0</v>
      </c>
      <c r="AB634" s="143">
        <v>0</v>
      </c>
      <c r="AC634" s="143">
        <v>0</v>
      </c>
      <c r="AD634" s="143">
        <v>705</v>
      </c>
    </row>
    <row r="635" spans="1:30" s="116" customFormat="1" ht="30" customHeight="1" x14ac:dyDescent="0.3">
      <c r="A635" s="144" t="s">
        <v>840</v>
      </c>
      <c r="B635" s="159" t="s">
        <v>841</v>
      </c>
      <c r="C635" s="135" t="s">
        <v>804</v>
      </c>
      <c r="D635" s="71" t="s">
        <v>61</v>
      </c>
      <c r="E635" s="135" t="s">
        <v>60</v>
      </c>
      <c r="F635" s="135" t="s">
        <v>61</v>
      </c>
      <c r="G635" s="135" t="s">
        <v>71</v>
      </c>
      <c r="H635" s="153">
        <v>35901</v>
      </c>
      <c r="I635" s="135" t="s">
        <v>838</v>
      </c>
      <c r="J635" s="136"/>
      <c r="K635" s="137" t="s">
        <v>839</v>
      </c>
      <c r="L635" s="137" t="s">
        <v>62</v>
      </c>
      <c r="M635" s="138" t="s">
        <v>207</v>
      </c>
      <c r="N635" s="139" t="s">
        <v>67</v>
      </c>
      <c r="O635" s="137">
        <f t="shared" si="38"/>
        <v>2</v>
      </c>
      <c r="P635" s="140">
        <v>5161</v>
      </c>
      <c r="Q635" s="140" t="s">
        <v>807</v>
      </c>
      <c r="R635" s="141">
        <v>10322</v>
      </c>
      <c r="S635" s="135">
        <v>0</v>
      </c>
      <c r="T635" s="142">
        <v>5161</v>
      </c>
      <c r="U635" s="143">
        <v>0</v>
      </c>
      <c r="V635" s="143">
        <v>0</v>
      </c>
      <c r="W635" s="143">
        <v>0</v>
      </c>
      <c r="X635" s="143">
        <v>0</v>
      </c>
      <c r="Y635" s="143">
        <v>5161</v>
      </c>
      <c r="Z635" s="143">
        <v>0</v>
      </c>
      <c r="AA635" s="143">
        <v>0</v>
      </c>
      <c r="AB635" s="143">
        <v>0</v>
      </c>
      <c r="AC635" s="143">
        <v>0</v>
      </c>
      <c r="AD635" s="143">
        <v>0</v>
      </c>
    </row>
    <row r="636" spans="1:30" s="54" customFormat="1" x14ac:dyDescent="0.25">
      <c r="A636" s="39"/>
      <c r="B636" s="40"/>
      <c r="C636" s="40"/>
      <c r="D636" s="41"/>
      <c r="E636" s="42"/>
      <c r="F636" s="41"/>
      <c r="G636" s="42"/>
      <c r="H636" s="43"/>
      <c r="I636" s="44"/>
      <c r="J636" s="56"/>
      <c r="K636" s="46"/>
      <c r="L636" s="47"/>
      <c r="M636" s="48"/>
      <c r="N636" s="49"/>
      <c r="O636" s="50"/>
      <c r="P636" s="51"/>
      <c r="Q636" s="52"/>
      <c r="R636" s="51"/>
      <c r="S636" s="53"/>
      <c r="T636" s="53"/>
      <c r="U636" s="53"/>
      <c r="V636" s="53"/>
      <c r="W636" s="53"/>
      <c r="X636" s="53"/>
      <c r="Y636" s="53"/>
      <c r="Z636" s="53"/>
      <c r="AA636" s="53"/>
      <c r="AB636" s="53"/>
      <c r="AC636" s="53"/>
      <c r="AD636" s="53"/>
    </row>
    <row r="637" spans="1:30" x14ac:dyDescent="0.3">
      <c r="I637" s="8"/>
      <c r="K637" s="9"/>
      <c r="AD637" s="33"/>
    </row>
    <row r="638" spans="1:30" s="3" customFormat="1" ht="22.2" customHeight="1" x14ac:dyDescent="0.3">
      <c r="A638" s="175" t="s">
        <v>1</v>
      </c>
      <c r="B638" s="175"/>
      <c r="C638" s="175"/>
      <c r="D638" s="175"/>
      <c r="E638" s="175"/>
      <c r="F638" s="175"/>
      <c r="G638" s="175"/>
      <c r="H638" s="175"/>
      <c r="I638" s="175"/>
      <c r="K638" s="2"/>
      <c r="L638" s="10"/>
      <c r="M638" s="10"/>
      <c r="O638" s="11"/>
      <c r="Q638" s="29"/>
      <c r="R638" s="36">
        <f t="shared" ref="R638:AD638" si="39">SUM(R11:R637)</f>
        <v>15267616.0112</v>
      </c>
      <c r="S638" s="36">
        <f t="shared" si="39"/>
        <v>279526.99959999998</v>
      </c>
      <c r="T638" s="36">
        <f t="shared" si="39"/>
        <v>1522203.0959999999</v>
      </c>
      <c r="U638" s="36">
        <f t="shared" si="39"/>
        <v>1677540.2039999999</v>
      </c>
      <c r="V638" s="36">
        <f t="shared" si="39"/>
        <v>1418032.9952</v>
      </c>
      <c r="W638" s="36">
        <f t="shared" si="39"/>
        <v>1318929.398</v>
      </c>
      <c r="X638" s="36">
        <f t="shared" si="39"/>
        <v>1171000.0032000002</v>
      </c>
      <c r="Y638" s="36">
        <f t="shared" si="39"/>
        <v>1205367.0032000002</v>
      </c>
      <c r="Z638" s="36">
        <f t="shared" si="39"/>
        <v>1273629.2967999999</v>
      </c>
      <c r="AA638" s="36">
        <f t="shared" si="39"/>
        <v>1147474.6008000001</v>
      </c>
      <c r="AB638" s="36">
        <f t="shared" si="39"/>
        <v>1127775.0032000002</v>
      </c>
      <c r="AC638" s="36">
        <f t="shared" si="39"/>
        <v>1182459.9208</v>
      </c>
      <c r="AD638" s="36">
        <f t="shared" si="39"/>
        <v>1943678.0004</v>
      </c>
    </row>
    <row r="639" spans="1:30" s="3" customFormat="1" ht="13.8" x14ac:dyDescent="0.25">
      <c r="H639" s="12"/>
      <c r="I639" s="2"/>
      <c r="K639" s="2"/>
      <c r="L639" s="10"/>
      <c r="M639" s="10"/>
      <c r="O639" s="11"/>
      <c r="Q639" s="12"/>
    </row>
    <row r="640" spans="1:30" s="3" customFormat="1" x14ac:dyDescent="0.3">
      <c r="H640" s="154"/>
      <c r="I640" s="2"/>
      <c r="K640" s="2"/>
      <c r="L640" s="10"/>
      <c r="M640" s="10"/>
      <c r="O640" s="11"/>
      <c r="Q640" s="12"/>
      <c r="S640" s="6"/>
      <c r="T640" s="6"/>
      <c r="U640" s="6"/>
      <c r="V640" s="6"/>
      <c r="W640" s="6"/>
      <c r="X640" s="6"/>
      <c r="Y640" s="6"/>
      <c r="Z640" s="6"/>
      <c r="AA640" s="6"/>
      <c r="AB640" s="6"/>
      <c r="AC640" s="6"/>
      <c r="AD640" s="38"/>
    </row>
    <row r="641" spans="8:30" s="4" customFormat="1" x14ac:dyDescent="0.3">
      <c r="H641" s="155"/>
      <c r="I641" s="5"/>
      <c r="K641" s="5"/>
      <c r="L641" s="13"/>
      <c r="M641" s="13"/>
      <c r="O641" s="14"/>
      <c r="Q641" s="15"/>
      <c r="R641" s="28"/>
    </row>
    <row r="642" spans="8:30" s="4" customFormat="1" x14ac:dyDescent="0.3">
      <c r="H642" s="155"/>
      <c r="I642" s="5"/>
      <c r="K642" s="5"/>
      <c r="L642" s="13"/>
      <c r="M642" s="13"/>
      <c r="O642" s="14"/>
      <c r="Q642" s="15"/>
      <c r="S642" s="28"/>
      <c r="T642" s="28"/>
      <c r="U642" s="28"/>
      <c r="V642" s="28"/>
      <c r="W642" s="28"/>
      <c r="X642" s="28"/>
      <c r="Y642" s="28"/>
      <c r="Z642" s="28"/>
      <c r="AA642" s="28"/>
      <c r="AB642" s="28"/>
      <c r="AC642" s="28"/>
      <c r="AD642" s="28"/>
    </row>
    <row r="643" spans="8:30" s="4" customFormat="1" x14ac:dyDescent="0.3">
      <c r="H643" s="155"/>
      <c r="I643" s="5"/>
      <c r="K643" s="5"/>
      <c r="L643" s="13"/>
      <c r="M643" s="13"/>
      <c r="O643" s="14"/>
      <c r="Q643" s="15"/>
    </row>
    <row r="644" spans="8:30" s="4" customFormat="1" x14ac:dyDescent="0.3">
      <c r="H644" s="155"/>
      <c r="I644" s="5"/>
      <c r="K644" s="5"/>
      <c r="L644" s="13"/>
      <c r="M644" s="13"/>
      <c r="O644" s="14"/>
      <c r="Q644" s="15"/>
      <c r="R644" s="28"/>
      <c r="S644" s="28"/>
      <c r="T644" s="28"/>
      <c r="U644" s="28"/>
      <c r="V644" s="28"/>
      <c r="W644" s="28"/>
      <c r="X644" s="28"/>
      <c r="Y644" s="28"/>
      <c r="Z644" s="28"/>
      <c r="AA644" s="28"/>
      <c r="AB644" s="28"/>
      <c r="AC644" s="28"/>
      <c r="AD644" s="28"/>
    </row>
    <row r="646" spans="8:30" x14ac:dyDescent="0.3">
      <c r="R646" s="38"/>
      <c r="S646" s="38"/>
      <c r="T646" s="38"/>
      <c r="U646" s="38"/>
      <c r="V646" s="38"/>
      <c r="W646" s="38"/>
      <c r="X646" s="38"/>
      <c r="Y646" s="38"/>
      <c r="Z646" s="38"/>
      <c r="AA646" s="38"/>
      <c r="AB646" s="38"/>
      <c r="AC646" s="38"/>
      <c r="AD646" s="38"/>
    </row>
    <row r="649" spans="8:30" x14ac:dyDescent="0.3">
      <c r="S649" s="35"/>
      <c r="T649" s="35"/>
      <c r="U649" s="35"/>
      <c r="V649" s="35"/>
      <c r="W649" s="35"/>
      <c r="X649" s="35"/>
      <c r="Y649" s="35"/>
      <c r="Z649" s="35"/>
      <c r="AA649" s="35"/>
      <c r="AB649" s="35"/>
      <c r="AC649" s="35"/>
      <c r="AD649" s="35"/>
    </row>
  </sheetData>
  <mergeCells count="1">
    <mergeCell ref="A638:I638"/>
  </mergeCell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9"/>
  <sheetViews>
    <sheetView workbookViewId="0">
      <selection activeCell="F9" sqref="F9"/>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181" t="s">
        <v>57</v>
      </c>
      <c r="B1" s="181"/>
      <c r="C1" s="181"/>
      <c r="D1" s="181"/>
      <c r="E1" s="181"/>
    </row>
    <row r="3" spans="1:6" s="25" customFormat="1" ht="66" customHeight="1" x14ac:dyDescent="0.3">
      <c r="A3" s="26">
        <v>1</v>
      </c>
      <c r="B3" s="176" t="s">
        <v>56</v>
      </c>
      <c r="C3" s="184"/>
      <c r="D3" s="184"/>
      <c r="E3" s="184"/>
      <c r="F3" s="184"/>
    </row>
    <row r="4" spans="1:6" s="25" customFormat="1" ht="66" customHeight="1" x14ac:dyDescent="0.3">
      <c r="A4" s="26">
        <v>2</v>
      </c>
      <c r="B4" s="185" t="s">
        <v>22</v>
      </c>
      <c r="C4" s="185"/>
      <c r="D4" s="185"/>
      <c r="E4" s="185"/>
      <c r="F4" s="185"/>
    </row>
    <row r="5" spans="1:6" s="25" customFormat="1" ht="66" customHeight="1" x14ac:dyDescent="0.3">
      <c r="A5" s="26">
        <v>3</v>
      </c>
      <c r="B5" s="176" t="s">
        <v>23</v>
      </c>
      <c r="C5" s="176"/>
      <c r="D5" s="176"/>
      <c r="E5" s="176"/>
      <c r="F5" s="176"/>
    </row>
    <row r="6" spans="1:6" x14ac:dyDescent="0.3">
      <c r="B6" s="16"/>
    </row>
    <row r="7" spans="1:6" ht="39.75" customHeight="1" thickBot="1" x14ac:dyDescent="0.35">
      <c r="A7" s="181" t="s">
        <v>58</v>
      </c>
      <c r="B7" s="181"/>
      <c r="C7" s="181"/>
    </row>
    <row r="8" spans="1:6" x14ac:dyDescent="0.3">
      <c r="A8" s="17"/>
      <c r="B8" s="18" t="s">
        <v>24</v>
      </c>
      <c r="C8" s="18" t="s">
        <v>25</v>
      </c>
    </row>
    <row r="9" spans="1:6" ht="17.25" customHeight="1" x14ac:dyDescent="0.3">
      <c r="A9" s="179">
        <v>1</v>
      </c>
      <c r="B9" s="177" t="s">
        <v>26</v>
      </c>
      <c r="C9" s="19" t="s">
        <v>27</v>
      </c>
    </row>
    <row r="10" spans="1:6" ht="28.8" x14ac:dyDescent="0.3">
      <c r="A10" s="180"/>
      <c r="B10" s="177"/>
      <c r="C10" s="19" t="s">
        <v>28</v>
      </c>
    </row>
    <row r="11" spans="1:6" ht="52.5" customHeight="1" x14ac:dyDescent="0.3">
      <c r="A11" s="23">
        <v>2</v>
      </c>
      <c r="B11" s="20" t="s">
        <v>29</v>
      </c>
      <c r="C11" s="19" t="s">
        <v>30</v>
      </c>
    </row>
    <row r="12" spans="1:6" ht="43.2" x14ac:dyDescent="0.3">
      <c r="A12" s="179">
        <v>3</v>
      </c>
      <c r="B12" s="178" t="s">
        <v>31</v>
      </c>
      <c r="C12" s="21" t="s">
        <v>33</v>
      </c>
    </row>
    <row r="13" spans="1:6" ht="43.2" x14ac:dyDescent="0.3">
      <c r="A13" s="180"/>
      <c r="B13" s="178"/>
      <c r="C13" s="21" t="s">
        <v>34</v>
      </c>
    </row>
    <row r="14" spans="1:6" ht="28.8" x14ac:dyDescent="0.3">
      <c r="A14" s="22">
        <v>4</v>
      </c>
      <c r="B14" s="20" t="s">
        <v>32</v>
      </c>
      <c r="C14" s="21" t="s">
        <v>35</v>
      </c>
    </row>
    <row r="15" spans="1:6" ht="43.2" x14ac:dyDescent="0.3">
      <c r="A15" s="23">
        <v>5</v>
      </c>
      <c r="B15" s="20" t="s">
        <v>16</v>
      </c>
      <c r="C15" s="19" t="s">
        <v>37</v>
      </c>
    </row>
    <row r="16" spans="1:6" ht="28.8" x14ac:dyDescent="0.3">
      <c r="A16" s="183">
        <v>6</v>
      </c>
      <c r="B16" s="178" t="s">
        <v>36</v>
      </c>
      <c r="C16" s="19" t="s">
        <v>38</v>
      </c>
    </row>
    <row r="17" spans="1:3" x14ac:dyDescent="0.3">
      <c r="A17" s="183"/>
      <c r="B17" s="178"/>
      <c r="C17" s="19" t="s">
        <v>39</v>
      </c>
    </row>
    <row r="18" spans="1:3" ht="43.2" x14ac:dyDescent="0.3">
      <c r="A18" s="182">
        <v>7</v>
      </c>
      <c r="B18" s="178" t="s">
        <v>40</v>
      </c>
      <c r="C18" s="19" t="s">
        <v>41</v>
      </c>
    </row>
    <row r="19" spans="1:3" x14ac:dyDescent="0.3">
      <c r="A19" s="182"/>
      <c r="B19" s="178"/>
      <c r="C19" s="19" t="s">
        <v>42</v>
      </c>
    </row>
    <row r="20" spans="1:3" ht="43.2" x14ac:dyDescent="0.3">
      <c r="A20" s="182">
        <v>8</v>
      </c>
      <c r="B20" s="178" t="s">
        <v>19</v>
      </c>
      <c r="C20" s="21" t="s">
        <v>43</v>
      </c>
    </row>
    <row r="21" spans="1:3" x14ac:dyDescent="0.3">
      <c r="A21" s="182"/>
      <c r="B21" s="178"/>
      <c r="C21" s="21" t="s">
        <v>44</v>
      </c>
    </row>
    <row r="22" spans="1:3" ht="72" x14ac:dyDescent="0.3">
      <c r="A22" s="182">
        <v>9</v>
      </c>
      <c r="B22" s="178" t="s">
        <v>55</v>
      </c>
      <c r="C22" s="21" t="s">
        <v>54</v>
      </c>
    </row>
    <row r="23" spans="1:3" ht="28.8" x14ac:dyDescent="0.3">
      <c r="A23" s="182"/>
      <c r="B23" s="178"/>
      <c r="C23" s="21" t="s">
        <v>45</v>
      </c>
    </row>
    <row r="24" spans="1:3" ht="57.6" x14ac:dyDescent="0.3">
      <c r="A24" s="182">
        <v>10</v>
      </c>
      <c r="B24" s="178" t="s">
        <v>46</v>
      </c>
      <c r="C24" s="21" t="s">
        <v>47</v>
      </c>
    </row>
    <row r="25" spans="1:3" ht="17.25" customHeight="1" x14ac:dyDescent="0.3">
      <c r="A25" s="182"/>
      <c r="B25" s="178"/>
      <c r="C25" s="24" t="s">
        <v>48</v>
      </c>
    </row>
    <row r="26" spans="1:3" ht="17.25" customHeight="1" x14ac:dyDescent="0.3">
      <c r="A26" s="182"/>
      <c r="B26" s="178"/>
      <c r="C26" s="24" t="s">
        <v>49</v>
      </c>
    </row>
    <row r="27" spans="1:3" ht="17.25" customHeight="1" x14ac:dyDescent="0.3">
      <c r="A27" s="182"/>
      <c r="B27" s="178"/>
      <c r="C27" s="24" t="s">
        <v>50</v>
      </c>
    </row>
    <row r="28" spans="1:3" ht="43.2" x14ac:dyDescent="0.3">
      <c r="A28" s="182">
        <v>11</v>
      </c>
      <c r="B28" s="178" t="s">
        <v>51</v>
      </c>
      <c r="C28" s="21" t="s">
        <v>52</v>
      </c>
    </row>
    <row r="29" spans="1:3" ht="28.8" x14ac:dyDescent="0.3">
      <c r="A29" s="182"/>
      <c r="B29" s="178"/>
      <c r="C29" s="21" t="s">
        <v>53</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PAAASINE 2024</vt:lpstr>
      <vt:lpstr>instrucciones</vt:lpstr>
      <vt:lpstr>'PAAASINE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2024-03-27T19:07:26Z</dcterms:modified>
</cp:coreProperties>
</file>