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Hidalgo\"/>
    </mc:Choice>
  </mc:AlternateContent>
  <xr:revisionPtr revIDLastSave="0" documentId="13_ncr:1_{D373B7B8-C733-4A15-98C3-5A586A10AE0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NOV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NOVIEMBRE!#REF!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2" i="1" l="1"/>
  <c r="Q52" i="1"/>
  <c r="O52" i="1"/>
  <c r="R598" i="1" l="1"/>
  <c r="S598" i="1" s="1"/>
  <c r="R597" i="1"/>
  <c r="S597" i="1" s="1"/>
  <c r="R596" i="1"/>
  <c r="S596" i="1" s="1"/>
  <c r="R595" i="1"/>
  <c r="S595" i="1" s="1"/>
  <c r="R594" i="1"/>
  <c r="S594" i="1" s="1"/>
  <c r="R593" i="1"/>
  <c r="S593" i="1" s="1"/>
  <c r="R592" i="1"/>
  <c r="S592" i="1" s="1"/>
  <c r="R591" i="1"/>
  <c r="S591" i="1" s="1"/>
  <c r="R590" i="1"/>
  <c r="S590" i="1" s="1"/>
  <c r="R589" i="1"/>
  <c r="S589" i="1" s="1"/>
  <c r="R588" i="1"/>
  <c r="S588" i="1" s="1"/>
  <c r="R587" i="1"/>
  <c r="S587" i="1" s="1"/>
  <c r="R586" i="1"/>
  <c r="S586" i="1" s="1"/>
  <c r="R585" i="1"/>
  <c r="S585" i="1" s="1"/>
  <c r="R584" i="1"/>
  <c r="S584" i="1" s="1"/>
  <c r="R583" i="1"/>
  <c r="S583" i="1" s="1"/>
  <c r="R582" i="1"/>
  <c r="S582" i="1" s="1"/>
  <c r="R581" i="1"/>
  <c r="S581" i="1" s="1"/>
  <c r="R580" i="1"/>
  <c r="S580" i="1" s="1"/>
  <c r="R579" i="1"/>
  <c r="S579" i="1" s="1"/>
  <c r="R578" i="1"/>
  <c r="S578" i="1" s="1"/>
  <c r="R577" i="1"/>
  <c r="S577" i="1" s="1"/>
  <c r="R576" i="1"/>
  <c r="S576" i="1" s="1"/>
  <c r="R575" i="1"/>
  <c r="S575" i="1" s="1"/>
  <c r="R574" i="1"/>
  <c r="S574" i="1" s="1"/>
  <c r="R573" i="1"/>
  <c r="S573" i="1" s="1"/>
  <c r="R572" i="1"/>
  <c r="S572" i="1" s="1"/>
  <c r="R571" i="1"/>
  <c r="S571" i="1" s="1"/>
  <c r="R570" i="1"/>
  <c r="S570" i="1" s="1"/>
  <c r="R569" i="1"/>
  <c r="S569" i="1" s="1"/>
  <c r="R568" i="1"/>
  <c r="S568" i="1" s="1"/>
  <c r="R567" i="1"/>
  <c r="S567" i="1" s="1"/>
  <c r="R566" i="1"/>
  <c r="S566" i="1" s="1"/>
  <c r="R565" i="1"/>
  <c r="S565" i="1" s="1"/>
  <c r="R564" i="1"/>
  <c r="S564" i="1" s="1"/>
  <c r="R563" i="1"/>
  <c r="S563" i="1" s="1"/>
  <c r="R562" i="1"/>
  <c r="S562" i="1" s="1"/>
  <c r="R561" i="1"/>
  <c r="S561" i="1" s="1"/>
  <c r="R560" i="1"/>
  <c r="S560" i="1" s="1"/>
  <c r="R559" i="1"/>
  <c r="S559" i="1" s="1"/>
  <c r="R558" i="1"/>
  <c r="S558" i="1" s="1"/>
  <c r="R557" i="1"/>
  <c r="S557" i="1" s="1"/>
  <c r="R556" i="1"/>
  <c r="S556" i="1" s="1"/>
  <c r="R555" i="1"/>
  <c r="S555" i="1" s="1"/>
  <c r="R552" i="1"/>
  <c r="S552" i="1" s="1"/>
  <c r="R551" i="1"/>
  <c r="S551" i="1" s="1"/>
  <c r="R550" i="1"/>
  <c r="S550" i="1" s="1"/>
  <c r="R549" i="1"/>
  <c r="S549" i="1" s="1"/>
  <c r="R548" i="1"/>
  <c r="S548" i="1" s="1"/>
  <c r="R547" i="1"/>
  <c r="S547" i="1" s="1"/>
  <c r="R546" i="1"/>
  <c r="S546" i="1" s="1"/>
  <c r="R545" i="1"/>
  <c r="S545" i="1" s="1"/>
  <c r="R544" i="1"/>
  <c r="S544" i="1" s="1"/>
  <c r="R543" i="1"/>
  <c r="S543" i="1" s="1"/>
  <c r="R542" i="1"/>
  <c r="S542" i="1" s="1"/>
  <c r="R541" i="1"/>
  <c r="S541" i="1" s="1"/>
  <c r="R540" i="1"/>
  <c r="S540" i="1" s="1"/>
  <c r="R539" i="1"/>
  <c r="S539" i="1" s="1"/>
  <c r="R538" i="1"/>
  <c r="S538" i="1" s="1"/>
  <c r="R537" i="1"/>
  <c r="S537" i="1" s="1"/>
  <c r="R536" i="1"/>
  <c r="S536" i="1" s="1"/>
  <c r="R535" i="1"/>
  <c r="S535" i="1" s="1"/>
  <c r="R534" i="1"/>
  <c r="S534" i="1" s="1"/>
  <c r="R533" i="1"/>
  <c r="S533" i="1" s="1"/>
  <c r="R530" i="1"/>
  <c r="S530" i="1" s="1"/>
  <c r="R527" i="1"/>
  <c r="S527" i="1" s="1"/>
  <c r="R526" i="1"/>
  <c r="S526" i="1" s="1"/>
  <c r="R525" i="1"/>
  <c r="S525" i="1" s="1"/>
  <c r="R524" i="1"/>
  <c r="S524" i="1" s="1"/>
  <c r="R523" i="1"/>
  <c r="S523" i="1" s="1"/>
  <c r="R522" i="1"/>
  <c r="S522" i="1" s="1"/>
  <c r="R521" i="1"/>
  <c r="S521" i="1" s="1"/>
  <c r="R520" i="1"/>
  <c r="S520" i="1" s="1"/>
  <c r="R519" i="1"/>
  <c r="S519" i="1" s="1"/>
  <c r="R518" i="1"/>
  <c r="S518" i="1" s="1"/>
  <c r="R517" i="1"/>
  <c r="S517" i="1" s="1"/>
  <c r="R516" i="1"/>
  <c r="S516" i="1" s="1"/>
  <c r="R515" i="1"/>
  <c r="S515" i="1" s="1"/>
  <c r="R514" i="1"/>
  <c r="S514" i="1" s="1"/>
  <c r="R513" i="1"/>
  <c r="S513" i="1" s="1"/>
  <c r="R512" i="1"/>
  <c r="S512" i="1" s="1"/>
  <c r="R511" i="1"/>
  <c r="S511" i="1" s="1"/>
  <c r="R510" i="1"/>
  <c r="S510" i="1" s="1"/>
  <c r="R509" i="1"/>
  <c r="S509" i="1" s="1"/>
  <c r="R506" i="1"/>
  <c r="S506" i="1" s="1"/>
  <c r="P503" i="1"/>
  <c r="R503" i="1" s="1"/>
  <c r="S503" i="1" s="1"/>
  <c r="R502" i="1"/>
  <c r="S502" i="1" s="1"/>
  <c r="R501" i="1"/>
  <c r="S501" i="1" s="1"/>
  <c r="R500" i="1"/>
  <c r="S500" i="1" s="1"/>
  <c r="R499" i="1"/>
  <c r="S499" i="1" s="1"/>
  <c r="R498" i="1"/>
  <c r="S498" i="1" s="1"/>
  <c r="R497" i="1"/>
  <c r="S497" i="1" s="1"/>
  <c r="R496" i="1"/>
  <c r="S496" i="1" s="1"/>
  <c r="R495" i="1"/>
  <c r="S495" i="1" s="1"/>
  <c r="R494" i="1"/>
  <c r="S494" i="1" s="1"/>
  <c r="P493" i="1"/>
  <c r="R493" i="1" s="1"/>
  <c r="S493" i="1" s="1"/>
  <c r="R492" i="1"/>
  <c r="S492" i="1" s="1"/>
  <c r="R491" i="1"/>
  <c r="S491" i="1" s="1"/>
  <c r="R490" i="1"/>
  <c r="S490" i="1" s="1"/>
  <c r="R489" i="1"/>
  <c r="S489" i="1" s="1"/>
  <c r="R488" i="1"/>
  <c r="S488" i="1" s="1"/>
  <c r="P487" i="1"/>
  <c r="R487" i="1" s="1"/>
  <c r="S487" i="1" s="1"/>
  <c r="P486" i="1"/>
  <c r="R486" i="1" s="1"/>
  <c r="S486" i="1" s="1"/>
  <c r="R483" i="1"/>
  <c r="S483" i="1" s="1"/>
  <c r="R482" i="1"/>
  <c r="S482" i="1" s="1"/>
  <c r="R481" i="1"/>
  <c r="S481" i="1" s="1"/>
  <c r="R480" i="1"/>
  <c r="S480" i="1" s="1"/>
  <c r="R479" i="1"/>
  <c r="S479" i="1" s="1"/>
  <c r="R478" i="1"/>
  <c r="S478" i="1" s="1"/>
  <c r="R477" i="1"/>
  <c r="S477" i="1" s="1"/>
  <c r="R476" i="1"/>
  <c r="S476" i="1" s="1"/>
  <c r="R475" i="1"/>
  <c r="S475" i="1" s="1"/>
  <c r="R474" i="1"/>
  <c r="S474" i="1" s="1"/>
  <c r="R473" i="1"/>
  <c r="S473" i="1" s="1"/>
  <c r="R472" i="1"/>
  <c r="S472" i="1" s="1"/>
  <c r="R471" i="1"/>
  <c r="S471" i="1" s="1"/>
  <c r="R470" i="1"/>
  <c r="S470" i="1" s="1"/>
  <c r="R469" i="1"/>
  <c r="S469" i="1" s="1"/>
  <c r="R468" i="1"/>
  <c r="S468" i="1" s="1"/>
  <c r="R467" i="1"/>
  <c r="S467" i="1" s="1"/>
  <c r="R466" i="1"/>
  <c r="S466" i="1" s="1"/>
  <c r="R465" i="1"/>
  <c r="S465" i="1" s="1"/>
  <c r="R464" i="1"/>
  <c r="S464" i="1" s="1"/>
  <c r="R463" i="1"/>
  <c r="S463" i="1" s="1"/>
  <c r="R462" i="1"/>
  <c r="S462" i="1" s="1"/>
  <c r="R461" i="1"/>
  <c r="S461" i="1" s="1"/>
  <c r="R460" i="1"/>
  <c r="S460" i="1" s="1"/>
  <c r="R459" i="1"/>
  <c r="S459" i="1" s="1"/>
  <c r="R458" i="1"/>
  <c r="S458" i="1" s="1"/>
  <c r="R456" i="1"/>
  <c r="R455" i="1"/>
  <c r="R454" i="1"/>
  <c r="R453" i="1"/>
  <c r="S445" i="1" l="1"/>
  <c r="R445" i="1"/>
  <c r="S438" i="1"/>
  <c r="R438" i="1"/>
  <c r="S431" i="1"/>
  <c r="R431" i="1"/>
  <c r="Q405" i="1" l="1"/>
  <c r="N405" i="1" s="1"/>
  <c r="O405" i="1"/>
  <c r="AB404" i="1"/>
  <c r="Q404" i="1" s="1"/>
  <c r="O404" i="1"/>
  <c r="AB403" i="1"/>
  <c r="Q403" i="1" s="1"/>
  <c r="O403" i="1"/>
  <c r="AB402" i="1"/>
  <c r="Q402" i="1"/>
  <c r="O402" i="1"/>
  <c r="AB401" i="1"/>
  <c r="Q401" i="1" s="1"/>
  <c r="O401" i="1"/>
  <c r="AB400" i="1"/>
  <c r="Q400" i="1" s="1"/>
  <c r="O400" i="1"/>
  <c r="AB399" i="1"/>
  <c r="Q399" i="1" s="1"/>
  <c r="O399" i="1"/>
  <c r="AB398" i="1"/>
  <c r="Q398" i="1" s="1"/>
  <c r="O398" i="1"/>
  <c r="AB397" i="1"/>
  <c r="Q397" i="1" s="1"/>
  <c r="O397" i="1"/>
  <c r="AB396" i="1"/>
  <c r="Q396" i="1" s="1"/>
  <c r="O396" i="1"/>
  <c r="AB395" i="1"/>
  <c r="Q395" i="1" s="1"/>
  <c r="O395" i="1"/>
  <c r="AB394" i="1"/>
  <c r="Q394" i="1" s="1"/>
  <c r="O394" i="1"/>
  <c r="AB393" i="1"/>
  <c r="Q393" i="1" s="1"/>
  <c r="O393" i="1"/>
  <c r="AB392" i="1"/>
  <c r="Q392" i="1" s="1"/>
  <c r="O392" i="1"/>
  <c r="AB391" i="1"/>
  <c r="Q391" i="1" s="1"/>
  <c r="O391" i="1"/>
  <c r="AB390" i="1"/>
  <c r="Q390" i="1" s="1"/>
  <c r="O390" i="1"/>
  <c r="AB389" i="1"/>
  <c r="Q389" i="1" s="1"/>
  <c r="O389" i="1"/>
  <c r="AB388" i="1"/>
  <c r="Q388" i="1" s="1"/>
  <c r="O388" i="1"/>
  <c r="AB387" i="1"/>
  <c r="Q387" i="1" s="1"/>
  <c r="N387" i="1" s="1"/>
  <c r="O387" i="1"/>
  <c r="AB386" i="1"/>
  <c r="Q386" i="1" s="1"/>
  <c r="O386" i="1"/>
  <c r="AB385" i="1"/>
  <c r="Q385" i="1" s="1"/>
  <c r="O385" i="1"/>
  <c r="AB384" i="1"/>
  <c r="Q384" i="1" s="1"/>
  <c r="O384" i="1"/>
  <c r="AB383" i="1"/>
  <c r="Q383" i="1" s="1"/>
  <c r="O383" i="1"/>
  <c r="AB382" i="1"/>
  <c r="Q382" i="1" s="1"/>
  <c r="O382" i="1"/>
  <c r="AB381" i="1"/>
  <c r="Q381" i="1" s="1"/>
  <c r="O381" i="1"/>
  <c r="AB380" i="1"/>
  <c r="Q380" i="1" s="1"/>
  <c r="O380" i="1"/>
  <c r="Q379" i="1"/>
  <c r="O379" i="1"/>
  <c r="Q378" i="1"/>
  <c r="N378" i="1" s="1"/>
  <c r="Q377" i="1"/>
  <c r="N377" i="1" s="1"/>
  <c r="Q376" i="1"/>
  <c r="N376" i="1" s="1"/>
  <c r="Q375" i="1"/>
  <c r="N375" i="1" s="1"/>
  <c r="Q374" i="1"/>
  <c r="N374" i="1" s="1"/>
  <c r="Q373" i="1"/>
  <c r="N373" i="1" s="1"/>
  <c r="Q372" i="1"/>
  <c r="N372" i="1" s="1"/>
  <c r="Q371" i="1"/>
  <c r="N371" i="1" s="1"/>
  <c r="Q370" i="1"/>
  <c r="N370" i="1" s="1"/>
  <c r="Q369" i="1"/>
  <c r="O369" i="1"/>
  <c r="Q368" i="1"/>
  <c r="N368" i="1" s="1"/>
  <c r="Q367" i="1"/>
  <c r="O367" i="1"/>
  <c r="Q366" i="1"/>
  <c r="N366" i="1" s="1"/>
  <c r="Q365" i="1"/>
  <c r="N365" i="1" s="1"/>
  <c r="Q364" i="1"/>
  <c r="N364" i="1" s="1"/>
  <c r="Q363" i="1"/>
  <c r="N363" i="1" s="1"/>
  <c r="Q362" i="1"/>
  <c r="N362" i="1" s="1"/>
  <c r="Q361" i="1"/>
  <c r="N361" i="1" s="1"/>
  <c r="N404" i="1" l="1"/>
  <c r="N367" i="1"/>
  <c r="N403" i="1"/>
  <c r="N389" i="1"/>
  <c r="N396" i="1"/>
  <c r="N383" i="1"/>
  <c r="N369" i="1"/>
  <c r="N382" i="1"/>
  <c r="N385" i="1"/>
  <c r="N379" i="1"/>
  <c r="N394" i="1"/>
  <c r="N380" i="1"/>
  <c r="N384" i="1"/>
  <c r="N401" i="1"/>
  <c r="N381" i="1"/>
  <c r="N390" i="1"/>
  <c r="N393" i="1"/>
  <c r="N400" i="1"/>
  <c r="N399" i="1"/>
  <c r="N388" i="1"/>
  <c r="N397" i="1"/>
  <c r="N391" i="1"/>
  <c r="N398" i="1"/>
  <c r="N392" i="1"/>
  <c r="N386" i="1"/>
  <c r="N395" i="1"/>
  <c r="N402" i="1"/>
  <c r="AC356" i="1"/>
  <c r="AB356" i="1"/>
  <c r="AA356" i="1"/>
  <c r="Z356" i="1"/>
  <c r="X356" i="1"/>
  <c r="W356" i="1"/>
  <c r="V356" i="1"/>
  <c r="U356" i="1"/>
  <c r="T356" i="1"/>
  <c r="S356" i="1"/>
  <c r="R356" i="1"/>
  <c r="Q353" i="1"/>
  <c r="Q356" i="1" s="1"/>
  <c r="AC349" i="1"/>
  <c r="AB349" i="1"/>
  <c r="AA349" i="1"/>
  <c r="Z349" i="1"/>
  <c r="Y349" i="1"/>
  <c r="X349" i="1"/>
  <c r="V349" i="1"/>
  <c r="U349" i="1"/>
  <c r="T349" i="1"/>
  <c r="S349" i="1"/>
  <c r="R349" i="1"/>
  <c r="Q349" i="1"/>
  <c r="AD328" i="1" l="1"/>
  <c r="AB328" i="1"/>
  <c r="AA328" i="1"/>
  <c r="Z328" i="1"/>
  <c r="Y328" i="1"/>
  <c r="X328" i="1"/>
  <c r="W328" i="1"/>
  <c r="V328" i="1"/>
  <c r="U328" i="1"/>
  <c r="U331" i="1" s="1"/>
  <c r="T328" i="1"/>
  <c r="T331" i="1" s="1"/>
  <c r="S328" i="1"/>
  <c r="S331" i="1" s="1"/>
  <c r="AC322" i="1"/>
  <c r="R322" i="1"/>
  <c r="AC321" i="1"/>
  <c r="R321" i="1" s="1"/>
  <c r="AC320" i="1"/>
  <c r="R320" i="1" s="1"/>
  <c r="AC319" i="1"/>
  <c r="R319" i="1" s="1"/>
  <c r="AC318" i="1"/>
  <c r="R318" i="1" s="1"/>
  <c r="AC317" i="1"/>
  <c r="R317" i="1" s="1"/>
  <c r="AC316" i="1"/>
  <c r="R316" i="1" s="1"/>
  <c r="AC315" i="1"/>
  <c r="R315" i="1" s="1"/>
  <c r="AC314" i="1"/>
  <c r="R314" i="1" s="1"/>
  <c r="AC313" i="1"/>
  <c r="R313" i="1" s="1"/>
  <c r="AC312" i="1"/>
  <c r="R312" i="1" s="1"/>
  <c r="AC311" i="1"/>
  <c r="R311" i="1" s="1"/>
  <c r="AC310" i="1"/>
  <c r="R310" i="1" s="1"/>
  <c r="AC309" i="1"/>
  <c r="R309" i="1" s="1"/>
  <c r="AC308" i="1"/>
  <c r="R308" i="1" s="1"/>
  <c r="AC307" i="1"/>
  <c r="R307" i="1" s="1"/>
  <c r="AC306" i="1"/>
  <c r="R306" i="1" s="1"/>
  <c r="AC305" i="1"/>
  <c r="R305" i="1" s="1"/>
  <c r="AC304" i="1"/>
  <c r="R304" i="1" s="1"/>
  <c r="AC303" i="1"/>
  <c r="R303" i="1" s="1"/>
  <c r="AC302" i="1"/>
  <c r="R302" i="1" s="1"/>
  <c r="AC301" i="1"/>
  <c r="R301" i="1" s="1"/>
  <c r="AC328" i="1" l="1"/>
  <c r="R328" i="1"/>
  <c r="Q106" i="1" l="1"/>
  <c r="R104" i="1"/>
  <c r="R103" i="1"/>
  <c r="Q100" i="1"/>
  <c r="R98" i="1"/>
  <c r="R100" i="1" s="1"/>
  <c r="Q95" i="1"/>
  <c r="R93" i="1"/>
  <c r="R92" i="1"/>
  <c r="R91" i="1"/>
  <c r="R90" i="1"/>
  <c r="Q86" i="1"/>
  <c r="R84" i="1"/>
  <c r="R83" i="1"/>
  <c r="R82" i="1"/>
  <c r="R77" i="1"/>
  <c r="R76" i="1"/>
  <c r="Q75" i="1"/>
  <c r="Q79" i="1" s="1"/>
  <c r="R74" i="1"/>
  <c r="R73" i="1"/>
  <c r="R72" i="1"/>
  <c r="R71" i="1"/>
  <c r="R70" i="1"/>
  <c r="R65" i="1"/>
  <c r="Q64" i="1"/>
  <c r="Q67" i="1" s="1"/>
  <c r="R63" i="1"/>
  <c r="Q62" i="1"/>
  <c r="R61" i="1"/>
  <c r="R60" i="1"/>
  <c r="R59" i="1"/>
  <c r="R58" i="1"/>
  <c r="R57" i="1"/>
  <c r="R56" i="1"/>
  <c r="R55" i="1"/>
  <c r="R106" i="1" l="1"/>
  <c r="R95" i="1"/>
  <c r="R79" i="1"/>
  <c r="R86" i="1"/>
  <c r="R67" i="1"/>
</calcChain>
</file>

<file path=xl/sharedStrings.xml><?xml version="1.0" encoding="utf-8"?>
<sst xmlns="http://schemas.openxmlformats.org/spreadsheetml/2006/main" count="6173" uniqueCount="867">
  <si>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</si>
  <si>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</si>
  <si>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</si>
  <si>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</si>
  <si>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</si>
  <si>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</si>
  <si>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</si>
  <si>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</si>
  <si>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</si>
  <si>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</si>
  <si>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</si>
  <si>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</si>
  <si>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</si>
  <si>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</si>
  <si>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</si>
  <si>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</si>
  <si>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</si>
  <si>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</si>
  <si>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</si>
  <si>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</si>
  <si>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</si>
  <si>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Noviembre</t>
  </si>
  <si>
    <t>Diciembre</t>
  </si>
  <si>
    <t>001</t>
  </si>
  <si>
    <t>M001</t>
  </si>
  <si>
    <t>ADJUDICACIÓN DIRECTA</t>
  </si>
  <si>
    <t>SERVICIO</t>
  </si>
  <si>
    <t>PIEZA</t>
  </si>
  <si>
    <t>Servicios de lavandería, limpieza e higiene</t>
  </si>
  <si>
    <t>Programa Anual de Adquisiciones, Arrendamientos y Servicios del INE  2023 (PAAASINE)</t>
  </si>
  <si>
    <t>Arrendamiento de edificios y locales</t>
  </si>
  <si>
    <t>Servicios de vigilancia</t>
  </si>
  <si>
    <t>B00OD01</t>
  </si>
  <si>
    <t>B00OD02</t>
  </si>
  <si>
    <t>R005</t>
  </si>
  <si>
    <t>R003</t>
  </si>
  <si>
    <t>044</t>
  </si>
  <si>
    <t>F15601D</t>
  </si>
  <si>
    <t>R002</t>
  </si>
  <si>
    <t>043</t>
  </si>
  <si>
    <t>F13191D</t>
  </si>
  <si>
    <t>088</t>
  </si>
  <si>
    <t>045</t>
  </si>
  <si>
    <t>R009</t>
  </si>
  <si>
    <t>F20531D</t>
  </si>
  <si>
    <t>B00MO02</t>
  </si>
  <si>
    <t>UR EJERCE</t>
  </si>
  <si>
    <t>Septiembre</t>
  </si>
  <si>
    <t xml:space="preserve"> 01 Junta Distrital Ejecutiva de Hidalgo</t>
  </si>
  <si>
    <t>HG01</t>
  </si>
  <si>
    <t>Madera</t>
  </si>
  <si>
    <t>N/A</t>
  </si>
  <si>
    <t>LETRAS</t>
  </si>
  <si>
    <t xml:space="preserve">ADJUDICACION DIRECTA </t>
  </si>
  <si>
    <t>Combustibles, lubricantes y aditivos para ehiculos terrestres, aereos, maritimos, lacustres y fluviles asignados a servicdores publicos.</t>
  </si>
  <si>
    <t>Vales de gasolina</t>
  </si>
  <si>
    <t>Combustibles, lubricantes y aditivos para maquinaria, equipo de produccion y servicios aministrativos.</t>
  </si>
  <si>
    <t>Gas butano</t>
  </si>
  <si>
    <t>LITRO</t>
  </si>
  <si>
    <t>Otros materiales y articulos de construccion y reparacion</t>
  </si>
  <si>
    <t>Pintura</t>
  </si>
  <si>
    <t>CUBETA</t>
  </si>
  <si>
    <t>Refacciones y accesorios menores de mobiliario y equipo de administracion, educacional y recreatio</t>
  </si>
  <si>
    <t>Mesas</t>
  </si>
  <si>
    <t>Servicio telefonico convencional</t>
  </si>
  <si>
    <t>telefono</t>
  </si>
  <si>
    <t>Servicio postal</t>
  </si>
  <si>
    <t>servicio postal</t>
  </si>
  <si>
    <t>Otros servicios comerciales</t>
  </si>
  <si>
    <t>Estacionamiento vehiculos oficiales</t>
  </si>
  <si>
    <t>Viaticos Nacionales para servidores publicos en el desempeño de funciones oficiales</t>
  </si>
  <si>
    <t>viaticos</t>
  </si>
  <si>
    <t>septiembre</t>
  </si>
  <si>
    <t>Material electrico</t>
  </si>
  <si>
    <t xml:space="preserve"> </t>
  </si>
  <si>
    <t>Lamparas led</t>
  </si>
  <si>
    <t>Multicontacto</t>
  </si>
  <si>
    <t>Material y utiles de oficina</t>
  </si>
  <si>
    <t>Material de oficina</t>
  </si>
  <si>
    <t>KIT</t>
  </si>
  <si>
    <t>Refacciones y accesorios menores de mobiliario y equipo de administracion, educacional y recreatiVo</t>
  </si>
  <si>
    <t>MESA DE TRABAJO</t>
  </si>
  <si>
    <t xml:space="preserve">Vales de gasolina </t>
  </si>
  <si>
    <t>Marco de plastico para cartel</t>
  </si>
  <si>
    <t>R11091D</t>
  </si>
  <si>
    <t>Refacciones y ccesorios para equipo de computo</t>
  </si>
  <si>
    <t>Memorias usb</t>
  </si>
  <si>
    <t>Hoja t/carta</t>
  </si>
  <si>
    <t>Registraor lefort t/carta</t>
  </si>
  <si>
    <t>D15031D</t>
  </si>
  <si>
    <t>Otros servicios comerciles</t>
  </si>
  <si>
    <t>Material informativo</t>
  </si>
  <si>
    <t>LOTE</t>
  </si>
  <si>
    <t>VIATICOS</t>
  </si>
  <si>
    <t>Productos alimenticios para personal dentro de la UR</t>
  </si>
  <si>
    <t>Servicio</t>
  </si>
  <si>
    <t>L13311D</t>
  </si>
  <si>
    <t>B16AM01</t>
  </si>
  <si>
    <t>Mesas de trabajo</t>
  </si>
  <si>
    <t>otros materiales y articulos para construccion y reparacion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</si>
  <si>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</si>
  <si>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</si>
  <si>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</si>
  <si>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</si>
  <si>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</si>
  <si>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</si>
  <si>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</si>
  <si>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</si>
  <si>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</si>
  <si>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INE</t>
  </si>
  <si>
    <t>HG02</t>
  </si>
  <si>
    <t>VIATICOS NACIONALES</t>
  </si>
  <si>
    <t>NA</t>
  </si>
  <si>
    <t>ADJUDICACION DIRECTA</t>
  </si>
  <si>
    <t>SERVICIOS DE LAVANDERÍA, LIMPIEZA E HIGIENE</t>
  </si>
  <si>
    <t xml:space="preserve"> SERVICIO DE LIMPIEZA </t>
  </si>
  <si>
    <t>ARRENDAMIENTO DE EDIFICIOS Y LOCALES</t>
  </si>
  <si>
    <t>SERVICIO DE ARRENDAMIENTO OCTUBRE</t>
  </si>
  <si>
    <t>COMBUSTIBLES, LUBRICANTES Y ADITIVOS PARA VEHÍCULOS</t>
  </si>
  <si>
    <t xml:space="preserve">26103001-0006                   </t>
  </si>
  <si>
    <t>COMBUSTIBLES, LUBRICANTES Y ADITIVOS</t>
  </si>
  <si>
    <t>TERRESTRES, AÉREOS, MARÍTIMOS, LACUSTRES Y FLUVIALES DESTINADOS A</t>
  </si>
  <si>
    <t>SERVICIO DE FOTOCOPIADO OCTUBRE</t>
  </si>
  <si>
    <t>MATERIALES Y UTILES DE OFICINA</t>
  </si>
  <si>
    <t xml:space="preserve"> 21100011-0009 </t>
  </si>
  <si>
    <t>BOLSA DE PLASTICO TRANSP. 15 X 25</t>
  </si>
  <si>
    <t>KILOGRAMO</t>
  </si>
  <si>
    <t xml:space="preserve"> 21100011-0014  </t>
  </si>
  <si>
    <t xml:space="preserve">BOLSA DE PLASTICO TRANSP. 35 X 45  </t>
  </si>
  <si>
    <t>Productos alimenticios para el personal que en las instalaciones de las Unidades Responsables</t>
  </si>
  <si>
    <t xml:space="preserve"> 22104001-0073  </t>
  </si>
  <si>
    <t>CAFÉ SOLUBLE</t>
  </si>
  <si>
    <t>FRASCO</t>
  </si>
  <si>
    <t xml:space="preserve"> 21101001-0179</t>
  </si>
  <si>
    <t xml:space="preserve">   CHAROLA DE UNICEL</t>
  </si>
  <si>
    <t>PAQUETE</t>
  </si>
  <si>
    <t xml:space="preserve">  22104001-0072  </t>
  </si>
  <si>
    <t xml:space="preserve">CREMA EN POLVO  </t>
  </si>
  <si>
    <t xml:space="preserve"> 21100132-0004  </t>
  </si>
  <si>
    <t xml:space="preserve"> PLATO DESECHABLE</t>
  </si>
  <si>
    <t xml:space="preserve"> 21100132-0008  </t>
  </si>
  <si>
    <t xml:space="preserve"> VASO DE PLASTICO DESECHABLE </t>
  </si>
  <si>
    <t>21100132-0008</t>
  </si>
  <si>
    <t>VASO DE PLASTICO DESECHABLE</t>
  </si>
  <si>
    <t xml:space="preserve"> 21101001-0408 </t>
  </si>
  <si>
    <t xml:space="preserve"> VASO DE UNICEL </t>
  </si>
  <si>
    <t xml:space="preserve"> 21100132-0007    </t>
  </si>
  <si>
    <t>VASO THERMICO DESECHABLE</t>
  </si>
  <si>
    <t>PRODUCTOS ALIMENTICIOS PARA EL PERSONAL QUE EN LAS INSTALACIONES DE LAS UNIDADES RESPONSABLES</t>
  </si>
  <si>
    <t xml:space="preserve">22104001-0127  </t>
  </si>
  <si>
    <t>AGUA PURIFICADA DE 600 ML</t>
  </si>
  <si>
    <t xml:space="preserve">22104001-0099 </t>
  </si>
  <si>
    <t xml:space="preserve"> DULCES  </t>
  </si>
  <si>
    <t>BOLSA</t>
  </si>
  <si>
    <t xml:space="preserve"> 22104001-0152  </t>
  </si>
  <si>
    <t xml:space="preserve">GALLETAS </t>
  </si>
  <si>
    <t xml:space="preserve">22104001-0110  </t>
  </si>
  <si>
    <t>REFRESCO DE LATA</t>
  </si>
  <si>
    <t>22104001-0082</t>
  </si>
  <si>
    <t>REFRESCO DE LATA 235 ML</t>
  </si>
  <si>
    <t xml:space="preserve">21100074-0001  </t>
  </si>
  <si>
    <t xml:space="preserve">BICOLOR  </t>
  </si>
  <si>
    <t>21100074-0001</t>
  </si>
  <si>
    <t xml:space="preserve">BICOLOR </t>
  </si>
  <si>
    <t xml:space="preserve">21100013-0003 </t>
  </si>
  <si>
    <t>BOLIGRAFO PUNTO FINO</t>
  </si>
  <si>
    <t xml:space="preserve">21100013-0006  </t>
  </si>
  <si>
    <t xml:space="preserve">BOLIGRAFO TINTA NEGRO </t>
  </si>
  <si>
    <t xml:space="preserve">21100013-0006 </t>
  </si>
  <si>
    <t xml:space="preserve">BOLIGRAFO TINTA NEGRO  </t>
  </si>
  <si>
    <t xml:space="preserve">21100058-0002 </t>
  </si>
  <si>
    <t>FOLDER T/CARTA</t>
  </si>
  <si>
    <t xml:space="preserve">21100058-0003 </t>
  </si>
  <si>
    <t>FOLDER T/OFICIO</t>
  </si>
  <si>
    <t>21100087-0013</t>
  </si>
  <si>
    <t xml:space="preserve">PAPEL BOND T/CARTA 500 hjs. </t>
  </si>
  <si>
    <t>MATERIALES, UTILES Y EQUIPOS MENORES DE TECNOLOGIAS DE LA INFORMACION Y COMUNICACIONES.</t>
  </si>
  <si>
    <t xml:space="preserve">21400012-0040 </t>
  </si>
  <si>
    <t>CARTUCHO DE TINTA HP C/87/65, C8776 NEG</t>
  </si>
  <si>
    <t xml:space="preserve">21400011-0105   </t>
  </si>
  <si>
    <t xml:space="preserve">CARTUCHO DE TINTA PARA IMPRESORA HP C48 </t>
  </si>
  <si>
    <t xml:space="preserve">21400011-0106   </t>
  </si>
  <si>
    <t>CARTUCHO TINTA PARA IMPRESORA HP C4837A</t>
  </si>
  <si>
    <t xml:space="preserve"> 21400011-0107     </t>
  </si>
  <si>
    <t xml:space="preserve"> CARTUCHO TINTA PARA IMPRESORA HP C4838</t>
  </si>
  <si>
    <t xml:space="preserve">REFACCIONES Y ACCESORIOS  PARA EQUIPO DE COMPUTO Y TELECOMUNICACIONES </t>
  </si>
  <si>
    <t xml:space="preserve">29401001-0135      </t>
  </si>
  <si>
    <t xml:space="preserve">MEMORIA USB DE 16 GB </t>
  </si>
  <si>
    <t xml:space="preserve"> 29400013-0033  </t>
  </si>
  <si>
    <t xml:space="preserve"> MEMORIA USB DE 32 GB</t>
  </si>
  <si>
    <t xml:space="preserve"> 29400013-0033 </t>
  </si>
  <si>
    <t xml:space="preserve">MEMORIA USB DE 32 GB </t>
  </si>
  <si>
    <t xml:space="preserve">MANTENIMIENTO Y CONSERVACIÓN DE INMUEBLES </t>
  </si>
  <si>
    <t>SERVICIO DE AFINACION</t>
  </si>
  <si>
    <t>SERVICIOS DE VIGILANCIA</t>
  </si>
  <si>
    <t>SERVICIO DE VIGILANCIA OCTUBRE</t>
  </si>
  <si>
    <t>MATERIAL ELECTRICO Y ELECTRONICO</t>
  </si>
  <si>
    <t xml:space="preserve"> 24601001-0041   </t>
  </si>
  <si>
    <t xml:space="preserve">LAMPARA EMPOTRABLE  </t>
  </si>
  <si>
    <t xml:space="preserve">22104001-0068     </t>
  </si>
  <si>
    <t>B00CV01</t>
  </si>
  <si>
    <t>MATERIALES, ACCESORIOS Y SUMINISTROS MÉDICOS</t>
  </si>
  <si>
    <t xml:space="preserve">25401001-0142  </t>
  </si>
  <si>
    <t>CUBREBOCAS</t>
  </si>
  <si>
    <t>MATERIAL DE LIMPIEZA</t>
  </si>
  <si>
    <t xml:space="preserve">21601001-0006 </t>
  </si>
  <si>
    <t xml:space="preserve">DESINFECTANTE EN AEROSOL   </t>
  </si>
  <si>
    <t xml:space="preserve">25401001-0139 </t>
  </si>
  <si>
    <t xml:space="preserve">  GEL ANTIBACTERIAL </t>
  </si>
  <si>
    <t xml:space="preserve"> 21601001-0065 </t>
  </si>
  <si>
    <t>TOALLAS HUMEDAS DESINFECTANTES</t>
  </si>
  <si>
    <t xml:space="preserve">21401001-0039 </t>
  </si>
  <si>
    <t xml:space="preserve">TONER SAMSUNG </t>
  </si>
  <si>
    <t>CEMENTO Y PRODUCTOS DE CONCRETO</t>
  </si>
  <si>
    <t xml:space="preserve"> 24200001-0001  </t>
  </si>
  <si>
    <t xml:space="preserve">CEMENTO BLANCO </t>
  </si>
  <si>
    <t>SERVICIO POSTAL</t>
  </si>
  <si>
    <t>SERVICIO DE MENSAJERIA</t>
  </si>
  <si>
    <t xml:space="preserve">SERVICIO DE ARRENDAMIENTO </t>
  </si>
  <si>
    <t>MATERIALES Y ÚTILES DE OFICINA</t>
  </si>
  <si>
    <t xml:space="preserve">21100013-0005   </t>
  </si>
  <si>
    <t>BOLIGRAFO TINTA AZUL</t>
  </si>
  <si>
    <t xml:space="preserve">21100013-0006   </t>
  </si>
  <si>
    <t xml:space="preserve"> BOLIGRAFO TINTA NEGRO</t>
  </si>
  <si>
    <t>21100013-0007</t>
  </si>
  <si>
    <t xml:space="preserve"> BOLIGRAFO TINTA ROJO</t>
  </si>
  <si>
    <t xml:space="preserve">21100022-0012 </t>
  </si>
  <si>
    <t xml:space="preserve">CARPETA BLANCA 3 ARG. 4" </t>
  </si>
  <si>
    <t xml:space="preserve">21100053-0003  </t>
  </si>
  <si>
    <t xml:space="preserve">CERA PARA CONTAR (CUENTA FACIL) </t>
  </si>
  <si>
    <t>21100036-0001</t>
  </si>
  <si>
    <t xml:space="preserve">CLIP ESTANDAR # 1   </t>
  </si>
  <si>
    <t>CAJA</t>
  </si>
  <si>
    <t xml:space="preserve">21100036-0005    </t>
  </si>
  <si>
    <t xml:space="preserve"> CLIP MARIPOSA  # 2  </t>
  </si>
  <si>
    <t xml:space="preserve">21101001-0118 </t>
  </si>
  <si>
    <t>DEDAL DE HULE N 11</t>
  </si>
  <si>
    <t xml:space="preserve">21101001-0176   </t>
  </si>
  <si>
    <t xml:space="preserve"> LAPIZ </t>
  </si>
  <si>
    <t xml:space="preserve">CAJA </t>
  </si>
  <si>
    <t xml:space="preserve">21100041-0045    </t>
  </si>
  <si>
    <t>LIBRETA PROFESIONAL CUADRO CHICO 100 hj Pieza</t>
  </si>
  <si>
    <t xml:space="preserve">21100041-0047    </t>
  </si>
  <si>
    <t xml:space="preserve">LIBRETA PROFESIONAL CUADRO GRANDE 100 h </t>
  </si>
  <si>
    <t xml:space="preserve">21100041-0049    </t>
  </si>
  <si>
    <t>LIBRETA PROFESIONAL DE RAYA 100 hjs.</t>
  </si>
  <si>
    <t xml:space="preserve">21100013-0009      </t>
  </si>
  <si>
    <t xml:space="preserve"> MARCADOR (VARIOS) </t>
  </si>
  <si>
    <t xml:space="preserve">21100013-0022 </t>
  </si>
  <si>
    <t xml:space="preserve"> MARCADOR TINTA PERMANENTE NEGRO   </t>
  </si>
  <si>
    <t xml:space="preserve">21100075-0001    </t>
  </si>
  <si>
    <t xml:space="preserve">MOCHILA </t>
  </si>
  <si>
    <t xml:space="preserve">21100031-0002     </t>
  </si>
  <si>
    <t>ORGANITODO GIRATORIO P/ESCRITORIO</t>
  </si>
  <si>
    <t xml:space="preserve">21100127-0003        </t>
  </si>
  <si>
    <t xml:space="preserve"> TIJERA DEL  # 6   </t>
  </si>
  <si>
    <t xml:space="preserve">29400013-0033   </t>
  </si>
  <si>
    <t xml:space="preserve">29400015-0005 </t>
  </si>
  <si>
    <t>TAPETE PARA MOUSE (RATON)</t>
  </si>
  <si>
    <t xml:space="preserve">29400009-0048 </t>
  </si>
  <si>
    <t xml:space="preserve">USB MINIHUB </t>
  </si>
  <si>
    <t>COMBUSTIBLES, LUBRICANTES Y ADITIVOS PARA VEHÍCULOS TERRESTRES, AÉREOS, MARÍTIMOS, LACUSTRES Y FLUVIALES ASIGNADOS A SERVICIOS PÚBLICOS Y LA OPERACIÓN DE PROGRAMAS PUBLICOS.</t>
  </si>
  <si>
    <t xml:space="preserve"> 26102001-0009 </t>
  </si>
  <si>
    <t>VALE DE GASOLINA</t>
  </si>
  <si>
    <t xml:space="preserve">26102001-0004   </t>
  </si>
  <si>
    <t xml:space="preserve">26102001-0010  </t>
  </si>
  <si>
    <t xml:space="preserve">26102001-0012   </t>
  </si>
  <si>
    <t xml:space="preserve">26102001-0004    </t>
  </si>
  <si>
    <t xml:space="preserve">26102001-0006   </t>
  </si>
  <si>
    <t>SERVICIO DE LIMPIEZA OCTUBRE</t>
  </si>
  <si>
    <t>SERVICIO DE VIGILANCIA DEL MES DE OCTUBRE</t>
  </si>
  <si>
    <t xml:space="preserve">21401001-0691 </t>
  </si>
  <si>
    <t xml:space="preserve">TAMBOR BROTHER P/IMPRESORA </t>
  </si>
  <si>
    <t xml:space="preserve">21100013-0003  </t>
  </si>
  <si>
    <t xml:space="preserve">21100017-0002 </t>
  </si>
  <si>
    <t xml:space="preserve">CAJA DE ARCHIVO MUERTO T/CARTA </t>
  </si>
  <si>
    <t>21100017-0003</t>
  </si>
  <si>
    <t xml:space="preserve">CAJA DE ARCHIVO MUERTO T/OFICIO </t>
  </si>
  <si>
    <t>21100033-0007</t>
  </si>
  <si>
    <t>CINTA CANELA TRANSPARENTE</t>
  </si>
  <si>
    <t>21100033-0009</t>
  </si>
  <si>
    <t xml:space="preserve">CINTA DIUREX 12 X 10    </t>
  </si>
  <si>
    <t>21100058-0002</t>
  </si>
  <si>
    <t>21100058-0003</t>
  </si>
  <si>
    <t xml:space="preserve">FOLDER T/OFICIO </t>
  </si>
  <si>
    <t>PAPEL BOND T/CARTA 500 hjs.</t>
  </si>
  <si>
    <t>21100087-0021</t>
  </si>
  <si>
    <t xml:space="preserve">PAPEL BOND T/OFICIO  C/500 hjs. </t>
  </si>
  <si>
    <t xml:space="preserve">25401001-0142 </t>
  </si>
  <si>
    <t xml:space="preserve">25401001-0139  </t>
  </si>
  <si>
    <t>GEL ANTIBACTERIAL</t>
  </si>
  <si>
    <t xml:space="preserve"> 21601001-0006</t>
  </si>
  <si>
    <t xml:space="preserve"> 21601001-0125 </t>
  </si>
  <si>
    <t xml:space="preserve">TOALLAS HUMEDAS DESINFECTANTES </t>
  </si>
  <si>
    <t>REFACCIONES Y ACCESORIOS MENORES DE MOBILIARIO Y EQUIPO DE ADMINISTRACIÓN, EDUCACIONAL Y RECREATIVO</t>
  </si>
  <si>
    <t xml:space="preserve">29301001-0091 </t>
  </si>
  <si>
    <t xml:space="preserve">ESCRITORIO - GASTO   </t>
  </si>
  <si>
    <t xml:space="preserve">29301001-0028   </t>
  </si>
  <si>
    <t>SILLA SECRETARIAL CON RODAJAS - GASTO</t>
  </si>
  <si>
    <t xml:space="preserve"> 26102001-0005 </t>
  </si>
  <si>
    <t xml:space="preserve"> 26102001-0012  </t>
  </si>
  <si>
    <t>26102001-0011</t>
  </si>
  <si>
    <t xml:space="preserve"> 26102001-0005  </t>
  </si>
  <si>
    <t xml:space="preserve">21100013-0006      </t>
  </si>
  <si>
    <t>21100011-0017</t>
  </si>
  <si>
    <t xml:space="preserve">BOLSA DE PLASTICO TRANSP. 50 x 40 </t>
  </si>
  <si>
    <t>KILOGRA</t>
  </si>
  <si>
    <t xml:space="preserve">CAJA DE ARCHIVO MUERTO T/CARTA  </t>
  </si>
  <si>
    <t xml:space="preserve">21100017-0003 </t>
  </si>
  <si>
    <t xml:space="preserve">CAJA DE ARCHIVO MUERTO T/OFICIO  </t>
  </si>
  <si>
    <t>21100033-0005</t>
  </si>
  <si>
    <t xml:space="preserve">CINTA CANELA 48 X 150 </t>
  </si>
  <si>
    <t>21100036-0002</t>
  </si>
  <si>
    <t xml:space="preserve">CLIP ESTANDAR # 2 </t>
  </si>
  <si>
    <t xml:space="preserve">21100055-0002  </t>
  </si>
  <si>
    <t>CUTTER CHICO</t>
  </si>
  <si>
    <t xml:space="preserve">21100013-0018  </t>
  </si>
  <si>
    <t xml:space="preserve">MARCADOR PARA PINTARRON </t>
  </si>
  <si>
    <t>JUEGO</t>
  </si>
  <si>
    <t xml:space="preserve">21100013-0019 </t>
  </si>
  <si>
    <t xml:space="preserve">MARCADOR TINTA PERMANENTE AZUL  </t>
  </si>
  <si>
    <t xml:space="preserve">21100123-0006  </t>
  </si>
  <si>
    <t xml:space="preserve">SOBRE BOLSA T/EXTRAOFICIO   </t>
  </si>
  <si>
    <t>21100123-0010</t>
  </si>
  <si>
    <t xml:space="preserve">SOBRE BOLSA T/RADIOGRAFIA S/IMP. </t>
  </si>
  <si>
    <t xml:space="preserve"> 21400011-0020</t>
  </si>
  <si>
    <t>CARTUCHO TINTA P/IMP. LEXMARK HC620 NEG</t>
  </si>
  <si>
    <t xml:space="preserve"> 21401001-0239    </t>
  </si>
  <si>
    <t xml:space="preserve">KIT DE MANTENIMIENTO LEXMARK T654DN </t>
  </si>
  <si>
    <t xml:space="preserve">21401001-0338  </t>
  </si>
  <si>
    <t xml:space="preserve">UNIDAD DE IMAGEN LEXMARK </t>
  </si>
  <si>
    <t xml:space="preserve">22104001-0127 </t>
  </si>
  <si>
    <t xml:space="preserve">AGUA PURIFICADA DE 600 ML </t>
  </si>
  <si>
    <t xml:space="preserve"> 22104001-0127  </t>
  </si>
  <si>
    <t xml:space="preserve"> AZUCAR   </t>
  </si>
  <si>
    <t xml:space="preserve"> 22104001-0069 </t>
  </si>
  <si>
    <t xml:space="preserve"> CAFÉ DE GRANO </t>
  </si>
  <si>
    <t xml:space="preserve">22104001-0073 </t>
  </si>
  <si>
    <t xml:space="preserve">CAFÉ SOLUBLE </t>
  </si>
  <si>
    <t xml:space="preserve"> 22104001-0072</t>
  </si>
  <si>
    <t xml:space="preserve">CAFÉ SOLUBLE  </t>
  </si>
  <si>
    <t>22104001-0074</t>
  </si>
  <si>
    <t xml:space="preserve"> 22104001-0071</t>
  </si>
  <si>
    <t xml:space="preserve">CHAROLA DE UNICEL   </t>
  </si>
  <si>
    <t>22104001-0123</t>
  </si>
  <si>
    <t xml:space="preserve"> CREMA EN POLVO </t>
  </si>
  <si>
    <t xml:space="preserve"> 22104001-0149</t>
  </si>
  <si>
    <t xml:space="preserve">CUCHARA DESECHABLE </t>
  </si>
  <si>
    <t xml:space="preserve">21400012-0040    </t>
  </si>
  <si>
    <t xml:space="preserve">  21400011-0105 </t>
  </si>
  <si>
    <t>CARTUCHO DE TINTA PARA IMPRESORA HP C48</t>
  </si>
  <si>
    <t xml:space="preserve">26102001-0005  </t>
  </si>
  <si>
    <t xml:space="preserve"> 21101001-0104   </t>
  </si>
  <si>
    <t xml:space="preserve"> BOLIGRAFO ENERGEL DX AZUL PUNTO FINO</t>
  </si>
  <si>
    <t xml:space="preserve"> 21100013-0005    </t>
  </si>
  <si>
    <t xml:space="preserve">21100058-0002   </t>
  </si>
  <si>
    <t>21100041-0047</t>
  </si>
  <si>
    <t>LIBRETA PROFESIONAL CUADRO GRANDE 100 h</t>
  </si>
  <si>
    <t xml:space="preserve"> 21100041-0049 </t>
  </si>
  <si>
    <t>21100013-0026</t>
  </si>
  <si>
    <t>MARCATEXTO AZUL</t>
  </si>
  <si>
    <t>21100013-0027</t>
  </si>
  <si>
    <t xml:space="preserve">MARCATEXTO NARANJA </t>
  </si>
  <si>
    <t>21100091-0001</t>
  </si>
  <si>
    <t xml:space="preserve">PEGAMENTO ADHESIVO T/ LAPIZ </t>
  </si>
  <si>
    <t xml:space="preserve">21100125-0001   </t>
  </si>
  <si>
    <t>TABLA PORTAPAPEL EN ACRILICO T/CARTA</t>
  </si>
  <si>
    <t>* El precio unitario con IVA esta redondeado.</t>
  </si>
  <si>
    <t>DELEGACIONALES</t>
  </si>
  <si>
    <t>HG03</t>
  </si>
  <si>
    <t>OTROS SERVICIOS COMERCIALES</t>
  </si>
  <si>
    <t>PENSIÓN DE VEHICULOS OFICIALES</t>
  </si>
  <si>
    <t>PEDIDO-CONTRATO</t>
  </si>
  <si>
    <t>SERVICIO DE VIGILANCIA</t>
  </si>
  <si>
    <t>INE/SERV/002/2023</t>
  </si>
  <si>
    <t>ANUAL</t>
  </si>
  <si>
    <t>32201</t>
  </si>
  <si>
    <t>RENTA DEL EDIFICIO Y BODEGA ELECTORAL</t>
  </si>
  <si>
    <t>INE/SERV/001/2023</t>
  </si>
  <si>
    <t xml:space="preserve">SERVICIO DE AGUA </t>
  </si>
  <si>
    <t>SERVICIO DE AGUA POTABLE</t>
  </si>
  <si>
    <t>RENTA DEL EDIFICIO MÓDULO RFE MINERAL DE LA REFORMA</t>
  </si>
  <si>
    <t>INE/ARRE/HG07/JDE07/02/2023</t>
  </si>
  <si>
    <t>INE/SERV/HG07/JDE07/011/2023</t>
  </si>
  <si>
    <t>SERVICIO DE LIMPIEZA DEL EDIFICIO</t>
  </si>
  <si>
    <t>INE/SERV/004/2023</t>
  </si>
  <si>
    <t>MATERIALES COMPLEMENTARIOS</t>
  </si>
  <si>
    <t>COMPRA DE PLANTAS DE ORNATO Y MACETAS</t>
  </si>
  <si>
    <t>PZ</t>
  </si>
  <si>
    <t>COMPRA DE DESECHABLES</t>
  </si>
  <si>
    <t>PRODUCTOS ALIMENTICIOS PARA EL PERSONAL EN LAS INSTALACIONES DE LAS UNIDADES RESPONSABLES</t>
  </si>
  <si>
    <t>INSUMOS DE CAFETERIA</t>
  </si>
  <si>
    <t>21601001-0116</t>
  </si>
  <si>
    <t>TRAPO MICROFIBRA</t>
  </si>
  <si>
    <t>OTROS MATERIALES</t>
  </si>
  <si>
    <t>24900020-0001</t>
  </si>
  <si>
    <t>THINER</t>
  </si>
  <si>
    <t>24901001-0024</t>
  </si>
  <si>
    <t>PINTURA VINILICA</t>
  </si>
  <si>
    <t>24900015-0005</t>
  </si>
  <si>
    <t>PINTURA DE ACEITE 1 GALON</t>
  </si>
  <si>
    <t>HERRAMIENTAS MENORES</t>
  </si>
  <si>
    <t>29101001-0003</t>
  </si>
  <si>
    <t>RODILLO PARA PINTAR</t>
  </si>
  <si>
    <t>29100010-0004</t>
  </si>
  <si>
    <t>BROCHA DE 5""</t>
  </si>
  <si>
    <t>29101001-0084</t>
  </si>
  <si>
    <t>CHAROLA DE PLASTICO PARA PINTURA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</si>
  <si>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</si>
  <si>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</si>
  <si>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</si>
  <si>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Pieza</t>
  </si>
  <si>
    <t>UTENCILIOS PARA EL SERVICIO DE ALIMENTACIÓN</t>
  </si>
  <si>
    <t>ARRENDAMIENTO DE MAQUINARIA Y EQUIPO</t>
  </si>
  <si>
    <t>INE/SERV/003/2023</t>
  </si>
  <si>
    <t xml:space="preserve"> 04 Junta Distrital Ejecutiva de Hidalgo</t>
  </si>
  <si>
    <t>HG04</t>
  </si>
  <si>
    <t>067</t>
  </si>
  <si>
    <t>Servicios de telecomunicaciones</t>
  </si>
  <si>
    <t>REEMBOLSO PAGOS SERVICIO DE INTERNET JDE Y CEVEM</t>
  </si>
  <si>
    <t>2</t>
  </si>
  <si>
    <t>PAGO SERVICIO DE ARRENDAMIENTO EDIFICIO DE JUNTA Y MAC CORRESPONDIENTE AL MES DE OCTUBRE</t>
  </si>
  <si>
    <t>1</t>
  </si>
  <si>
    <t>PAGO SERV, DE PENSION ESTACIONAMIENTO OCTUBRE</t>
  </si>
  <si>
    <t>PAGO SERVICIO DE LIMPIEZA CORRESPONDIENTE AL MES DE OCTUBRE</t>
  </si>
  <si>
    <t>PAGO SERVICIO DE VIGILANCIA CORRESPONDIENTE AL MES DE OCTUBRE</t>
  </si>
  <si>
    <t xml:space="preserve">Combustibles, lubricantes y aditivos </t>
  </si>
  <si>
    <t>26104001-0017</t>
  </si>
  <si>
    <t>ADQUISICION DE COMBUSTIBLE JDE</t>
  </si>
  <si>
    <t>227.37</t>
  </si>
  <si>
    <t>Combustibles, lubricantes y aditivos</t>
  </si>
  <si>
    <t>ADQUISICION DE COMBUSTIBLE VCEYEC</t>
  </si>
  <si>
    <t>31.01</t>
  </si>
  <si>
    <t>Servicio telefónico convencional</t>
  </si>
  <si>
    <t>SERVICIO TELEFONICO</t>
  </si>
  <si>
    <t xml:space="preserve">Arrendamiento de maquinaria y equipo </t>
  </si>
  <si>
    <t>PAGO DE SERVICIO DE FOTOCOPIADO</t>
  </si>
  <si>
    <t>PIEZAS</t>
  </si>
  <si>
    <t>Productos alimenticios para el personal en las instalaciones de las Unidades Responsable</t>
  </si>
  <si>
    <t>22104001-0076</t>
  </si>
  <si>
    <t>COMPRA DE AGUA EMBOTELLADA DE GARRAFÓN</t>
  </si>
  <si>
    <t>PRODUCTOS</t>
  </si>
  <si>
    <t>20</t>
  </si>
  <si>
    <t>Productos Alimenticios para el Personal en las Instalaciones de las Unidades Responsables.</t>
  </si>
  <si>
    <t>COMPRA INSUMOS DE CAFETERIA</t>
  </si>
  <si>
    <t xml:space="preserve">Materiales y útiles de oficina </t>
  </si>
  <si>
    <t>ADQUISICION MATERIAL DE OFICINA VCEyEC</t>
  </si>
  <si>
    <t xml:space="preserve">Refacciones y accesorios menores de mobiliario y equipo de administración, educacional y recreativo </t>
  </si>
  <si>
    <t>ADQUISICIÓN DE 2 MESAS Y DOS SILLAS PARA LA SALA DE SESIONES VOE</t>
  </si>
  <si>
    <t>4</t>
  </si>
  <si>
    <t>Materiales y Útiles para el Procesamiento en Equipos y Bienes Informáticos</t>
  </si>
  <si>
    <t>ADQUISICION DE TONER VCEyEC</t>
  </si>
  <si>
    <t xml:space="preserve">                                                             </t>
  </si>
  <si>
    <t>Combustible MAC móvil</t>
  </si>
  <si>
    <t>LITROS</t>
  </si>
  <si>
    <t>274.98</t>
  </si>
  <si>
    <t>B000D01</t>
  </si>
  <si>
    <t>Materiales, Accesorios y Suministros Médicos</t>
  </si>
  <si>
    <t>ADQUISICION DE MATERIAL SANITIZACION VRFE</t>
  </si>
  <si>
    <t>ADQUISICION DE TONER VRFE</t>
  </si>
  <si>
    <t>$</t>
  </si>
  <si>
    <t>UR PRESUPUESTA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</si>
  <si>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</si>
  <si>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</si>
  <si>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</si>
  <si>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</si>
  <si>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</si>
  <si>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</si>
  <si>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</si>
  <si>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</si>
  <si>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</si>
  <si>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</si>
  <si>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</si>
  <si>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</si>
  <si>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</si>
  <si>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</si>
  <si>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</si>
  <si>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</si>
  <si>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</si>
  <si>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</si>
  <si>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</si>
  <si>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</si>
  <si>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</si>
  <si>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</si>
  <si>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</si>
  <si>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</si>
  <si>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</si>
  <si>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</si>
  <si>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PRODUCTOS ALIMENTICIOS</t>
  </si>
  <si>
    <r>
      <rPr>
        <b/>
        <sz val="10"/>
        <rFont val="Arial MT"/>
        <family val="2"/>
      </rPr>
      <t>22104001-0068</t>
    </r>
  </si>
  <si>
    <r>
      <rPr>
        <b/>
        <sz val="10"/>
        <rFont val="Arial MT"/>
        <family val="2"/>
      </rPr>
      <t>SUMINISTRO DE AGUA EMBOTELLADA ( GARRAFON )</t>
    </r>
  </si>
  <si>
    <r>
      <rPr>
        <b/>
        <sz val="10"/>
        <rFont val="Arial MT"/>
        <family val="2"/>
      </rPr>
      <t>Pieza</t>
    </r>
  </si>
  <si>
    <t>F13201D</t>
  </si>
  <si>
    <t>APLICACIÓN DE PINTURA EN INTERIORES</t>
  </si>
  <si>
    <r>
      <rPr>
        <sz val="10"/>
        <rFont val="Arial MT"/>
        <family val="2"/>
      </rPr>
      <t>COMBUSTIBLE  ( SUMINISTRO )</t>
    </r>
  </si>
  <si>
    <r>
      <rPr>
        <sz val="10"/>
        <rFont val="Arial MT"/>
        <family val="2"/>
      </rPr>
      <t>26105001-0017</t>
    </r>
  </si>
  <si>
    <t>COMPOSTURA Y DUPLICADOS DE LA LLAVE DE LA PUERTA DE LA BODEGA ELECTORAL</t>
  </si>
  <si>
    <t>MANTENIMIENTO Y CONSERVACION DEL TANQUE ESTACIONARIO</t>
  </si>
  <si>
    <t>COMBUSTIBLES</t>
  </si>
  <si>
    <r>
      <rPr>
        <sz val="10"/>
        <rFont val="Arial MT"/>
        <family val="2"/>
      </rPr>
      <t>26102001-0005</t>
    </r>
  </si>
  <si>
    <r>
      <rPr>
        <sz val="10"/>
        <rFont val="Arial MT"/>
        <family val="2"/>
      </rPr>
      <t>VALE DE GASOLINA DE $100 PESOS - SERVICIOS PUBLICOS</t>
    </r>
  </si>
  <si>
    <t>R11051D</t>
  </si>
  <si>
    <r>
      <rPr>
        <sz val="10"/>
        <rFont val="Arial MT"/>
        <family val="2"/>
      </rPr>
      <t>LAMPARA PARA PLAFON CUADRADA DE SOBREPONER DE LED -</t>
    </r>
  </si>
  <si>
    <r>
      <rPr>
        <sz val="10"/>
        <rFont val="Arial MT"/>
        <family val="2"/>
      </rPr>
      <t>24601001-0202</t>
    </r>
  </si>
  <si>
    <t xml:space="preserve">MATERIALES Y ÚTILES DE OFICINA </t>
  </si>
  <si>
    <r>
      <rPr>
        <sz val="10"/>
        <rFont val="Arial MT"/>
        <family val="2"/>
      </rPr>
      <t>21100087-0013</t>
    </r>
  </si>
  <si>
    <r>
      <rPr>
        <sz val="10"/>
        <rFont val="Arial MT"/>
        <family val="2"/>
      </rPr>
      <t>PAPEL BOND T/CARTA 500 hjs.</t>
    </r>
  </si>
  <si>
    <r>
      <rPr>
        <sz val="10"/>
        <rFont val="Arial MT"/>
        <family val="2"/>
      </rPr>
      <t>21100087-0021</t>
    </r>
  </si>
  <si>
    <r>
      <rPr>
        <sz val="10"/>
        <rFont val="Arial MT"/>
        <family val="2"/>
      </rPr>
      <t>PAPEL BOND T/OFICIO  C/500 hjs.</t>
    </r>
  </si>
  <si>
    <r>
      <rPr>
        <sz val="10"/>
        <rFont val="Arial MT"/>
        <family val="2"/>
      </rPr>
      <t>21101001-0166</t>
    </r>
  </si>
  <si>
    <r>
      <rPr>
        <sz val="10"/>
        <rFont val="Arial MT"/>
        <family val="2"/>
      </rPr>
      <t>CINTA DIUREX</t>
    </r>
  </si>
  <si>
    <r>
      <rPr>
        <sz val="10"/>
        <rFont val="Arial MT"/>
        <family val="2"/>
      </rPr>
      <t>21100036-0002</t>
    </r>
  </si>
  <si>
    <r>
      <rPr>
        <sz val="10"/>
        <rFont val="Arial MT"/>
        <family val="2"/>
      </rPr>
      <t>CLIP ESTANDAR # 2</t>
    </r>
  </si>
  <si>
    <r>
      <rPr>
        <sz val="10"/>
        <rFont val="Arial MT"/>
        <family val="2"/>
      </rPr>
      <t>21100013-0025</t>
    </r>
  </si>
  <si>
    <r>
      <rPr>
        <sz val="10"/>
        <rFont val="Arial MT"/>
        <family val="2"/>
      </rPr>
      <t>MARCATEXTO AMARILLO</t>
    </r>
  </si>
  <si>
    <r>
      <rPr>
        <sz val="10"/>
        <rFont val="Arial MT"/>
        <family val="2"/>
      </rPr>
      <t>21100040-0005</t>
    </r>
  </si>
  <si>
    <r>
      <rPr>
        <sz val="10"/>
        <rFont val="Arial MT"/>
        <family val="2"/>
      </rPr>
      <t>CORRECTOR LIQUIDO T/LAPIZ</t>
    </r>
  </si>
  <si>
    <r>
      <rPr>
        <sz val="10"/>
        <rFont val="Arial MT"/>
        <family val="2"/>
      </rPr>
      <t>21100033-0006</t>
    </r>
  </si>
  <si>
    <r>
      <rPr>
        <sz val="10"/>
        <rFont val="Arial MT"/>
        <family val="2"/>
      </rPr>
      <t>CINTA CANELA 48 X 50</t>
    </r>
  </si>
  <si>
    <r>
      <rPr>
        <sz val="10"/>
        <rFont val="Arial MT"/>
        <family val="2"/>
      </rPr>
      <t>21100013-0002</t>
    </r>
  </si>
  <si>
    <r>
      <rPr>
        <sz val="10"/>
        <rFont val="Arial MT"/>
        <family val="2"/>
      </rPr>
      <t>BOLIGRAFO (VARIOS)</t>
    </r>
  </si>
  <si>
    <r>
      <rPr>
        <sz val="10"/>
        <rFont val="Arial MT"/>
        <family val="2"/>
      </rPr>
      <t>21100013-0003</t>
    </r>
  </si>
  <si>
    <r>
      <rPr>
        <sz val="10"/>
        <rFont val="Arial MT"/>
        <family val="2"/>
      </rPr>
      <t>BOLIGRAFO PUNTO FINO</t>
    </r>
  </si>
  <si>
    <r>
      <rPr>
        <sz val="10"/>
        <rFont val="Arial MT"/>
        <family val="2"/>
      </rPr>
      <t>21100033-0035</t>
    </r>
  </si>
  <si>
    <r>
      <rPr>
        <sz val="10"/>
        <rFont val="Arial MT"/>
        <family val="2"/>
      </rPr>
      <t>CINTA MASKING TAPE  24 X 50</t>
    </r>
  </si>
  <si>
    <r>
      <rPr>
        <sz val="10"/>
        <rFont val="Arial MT"/>
        <family val="2"/>
      </rPr>
      <t>21100041-0049</t>
    </r>
  </si>
  <si>
    <r>
      <rPr>
        <sz val="10"/>
        <rFont val="Arial MT"/>
        <family val="2"/>
      </rPr>
      <t>21100081-0010</t>
    </r>
  </si>
  <si>
    <r>
      <rPr>
        <sz val="10"/>
        <rFont val="Arial MT"/>
        <family val="2"/>
      </rPr>
      <t>BLOCK DE NOTAS POST-IT GRANDE</t>
    </r>
  </si>
  <si>
    <r>
      <rPr>
        <sz val="10"/>
        <rFont val="Arial MT"/>
        <family val="2"/>
      </rPr>
      <t>21100055-0003</t>
    </r>
  </si>
  <si>
    <r>
      <rPr>
        <sz val="10"/>
        <rFont val="Arial MT"/>
        <family val="2"/>
      </rPr>
      <t>CUTTER GRANDE</t>
    </r>
  </si>
  <si>
    <r>
      <rPr>
        <sz val="10"/>
        <rFont val="Arial MT"/>
        <family val="2"/>
      </rPr>
      <t>21100013-0009</t>
    </r>
  </si>
  <si>
    <r>
      <rPr>
        <sz val="10"/>
        <rFont val="Arial MT"/>
        <family val="2"/>
      </rPr>
      <t>MARCADOR (VARIOS)</t>
    </r>
  </si>
  <si>
    <r>
      <rPr>
        <sz val="10"/>
        <rFont val="Arial MT"/>
        <family val="2"/>
      </rPr>
      <t>21100091-0001</t>
    </r>
  </si>
  <si>
    <r>
      <rPr>
        <sz val="10"/>
        <rFont val="Arial MT"/>
        <family val="2"/>
      </rPr>
      <t>PEGAMENTO ADHESIVO T/ LAPIZ</t>
    </r>
  </si>
  <si>
    <r>
      <rPr>
        <sz val="10"/>
        <rFont val="Arial MT"/>
        <family val="2"/>
      </rPr>
      <t>21101001-0384</t>
    </r>
  </si>
  <si>
    <t>TIJERAS DE PUNTA ROMA</t>
  </si>
  <si>
    <r>
      <rPr>
        <sz val="10"/>
        <rFont val="Arial MT"/>
        <family val="2"/>
      </rPr>
      <t>21100114-0011</t>
    </r>
  </si>
  <si>
    <r>
      <rPr>
        <sz val="10"/>
        <rFont val="Arial MT"/>
        <family val="2"/>
      </rPr>
      <t>REGLA METALICA   30cm.</t>
    </r>
  </si>
  <si>
    <r>
      <rPr>
        <sz val="10"/>
        <rFont val="Arial MT"/>
        <family val="2"/>
      </rPr>
      <t>21101001-0235</t>
    </r>
  </si>
  <si>
    <r>
      <rPr>
        <sz val="10"/>
        <rFont val="Arial MT"/>
        <family val="2"/>
      </rPr>
      <t>SOBRE MANILA T/C</t>
    </r>
  </si>
  <si>
    <r>
      <rPr>
        <sz val="10"/>
        <rFont val="Arial MT"/>
        <family val="2"/>
      </rPr>
      <t>21100126-0007</t>
    </r>
  </si>
  <si>
    <r>
      <rPr>
        <sz val="10"/>
        <rFont val="Arial MT"/>
        <family val="2"/>
      </rPr>
      <t>TARJETA BRISTOL 5 X 8 BLANCA</t>
    </r>
  </si>
  <si>
    <t>21100074-0013</t>
  </si>
  <si>
    <t>LAPIZ</t>
  </si>
  <si>
    <r>
      <rPr>
        <sz val="10"/>
        <rFont val="Arial MT"/>
        <family val="2"/>
      </rPr>
      <t>21101001-0215</t>
    </r>
  </si>
  <si>
    <r>
      <rPr>
        <sz val="10"/>
        <rFont val="Arial MT"/>
        <family val="2"/>
      </rPr>
      <t>CARTULINA DE OPALINA PAQ 100 PIEZAS</t>
    </r>
  </si>
  <si>
    <r>
      <rPr>
        <sz val="10"/>
        <rFont val="Arial MT"/>
        <family val="2"/>
      </rPr>
      <t>21101001-0256</t>
    </r>
  </si>
  <si>
    <r>
      <rPr>
        <sz val="10"/>
        <rFont val="Arial MT"/>
        <family val="2"/>
      </rPr>
      <t>BOLIGRAFO PUNTO MEDIANO</t>
    </r>
  </si>
  <si>
    <r>
      <rPr>
        <sz val="10"/>
        <rFont val="Arial MT"/>
        <family val="2"/>
      </rPr>
      <t>29401001-0078</t>
    </r>
  </si>
  <si>
    <r>
      <rPr>
        <sz val="10"/>
        <rFont val="Arial MT"/>
        <family val="2"/>
      </rPr>
      <t>MEMORIA USB 64 GB</t>
    </r>
  </si>
  <si>
    <t>octubre</t>
  </si>
  <si>
    <t>HG06</t>
  </si>
  <si>
    <t>21100081-0012</t>
  </si>
  <si>
    <t>BLOCK DE NOTAS POST-IT DE COLORES</t>
  </si>
  <si>
    <t>BLOC</t>
  </si>
  <si>
    <t>21100013-0002</t>
  </si>
  <si>
    <t>BOLIGRAFO (VARIOS)</t>
  </si>
  <si>
    <t>CAJA DE ARCHIVO MUERTO T/OFICIO</t>
  </si>
  <si>
    <t>21100033-0008</t>
  </si>
  <si>
    <t>CINTA DE DOS CARAS</t>
  </si>
  <si>
    <t>CINTA DIUREX 12 X 10</t>
  </si>
  <si>
    <t>21100055-0003</t>
  </si>
  <si>
    <t>CUTTER GRANDE</t>
  </si>
  <si>
    <t>21100081-0049</t>
  </si>
  <si>
    <t>ETIQUETA ADHESIVA FLUORECENTE</t>
  </si>
  <si>
    <t>21101001-0006</t>
  </si>
  <si>
    <t>MARCADOR TINTA PERMANENTE</t>
  </si>
  <si>
    <t>21100013-0022</t>
  </si>
  <si>
    <t>MARCADOR TINTA PERMANENTE NEGRO</t>
  </si>
  <si>
    <t>21100013-0030</t>
  </si>
  <si>
    <t>MARCATEXTO ROSA</t>
  </si>
  <si>
    <t>21101001-0080</t>
  </si>
  <si>
    <t>PAPEL BOND T/C COLOR</t>
  </si>
  <si>
    <t>21100087-0017</t>
  </si>
  <si>
    <t>PAPEL BOND T/DOBLE CARTA C/500 hjs.</t>
  </si>
  <si>
    <t>21100081-0073</t>
  </si>
  <si>
    <t>PAPEL CONTAC</t>
  </si>
  <si>
    <t>PEGAMENTO ADHESIVO T/ LAPIZ</t>
  </si>
  <si>
    <t>21100094-0002</t>
  </si>
  <si>
    <t>PERFORADORA TRIPLE ORIFICIO (AJUSTABLE)</t>
  </si>
  <si>
    <t>21100104-0001</t>
  </si>
  <si>
    <t>PORTA LAPIZ</t>
  </si>
  <si>
    <t>21100011-0032</t>
  </si>
  <si>
    <t>SOBRE BOLSA DE PLASTICO T/OFICIO S/VENT</t>
  </si>
  <si>
    <t>REFACCIONES Y ACCESORIOS MENORES DE MOBILIARIO Y EQUIPO
DE ADMINISTRACION , EDUCACIONAL Y RECRATIVO</t>
  </si>
  <si>
    <t>29301001-0029</t>
  </si>
  <si>
    <t>VENTILADOR DE PEDESTAL - GASTO</t>
  </si>
  <si>
    <t>SERVICIO DE FOTOCOPIADO CORRESPONDIENTE AL MES DE SEPTIMBRE 2023</t>
  </si>
  <si>
    <t>MONTO</t>
  </si>
  <si>
    <t>SERVICIO DE ARRENDAMIENTO DE LAS INSTALACIONES DE LA 06 JUNTA DISTRITAL EJECUTIVA</t>
  </si>
  <si>
    <t>Anual</t>
  </si>
  <si>
    <t>SERVICIO DE VIGILANCIA PRIVADA DE LAS INSTALACIONES DE LA 06 JUNTA DISTRITAL EJECUTIVA</t>
  </si>
  <si>
    <t>MANTENIMIENTO Y CONSERVACIO DE INMUEBLES</t>
  </si>
  <si>
    <t>REPARCIONES ELECTRICAS E HIDRAULICAS EN LA 06 JUNTA DISTRITAL EJECUTIVA</t>
  </si>
  <si>
    <t>SERVICIO DE LIMPIEZA DE LAS INSTALACIONES DE LA 06 JUNTA DISTRITAL EJECUTIVA</t>
  </si>
  <si>
    <t>Refacciones y accesorios para equipo de cómputo y
telecomunicaciones</t>
  </si>
  <si>
    <t>29401001-0139</t>
  </si>
  <si>
    <t>MEMORIA USB</t>
  </si>
  <si>
    <t>29401001-0135</t>
  </si>
  <si>
    <t>MEMORIA USB DE 16 GB</t>
  </si>
  <si>
    <t>29401001-0047</t>
  </si>
  <si>
    <t>CAMARA WEB - GASTO</t>
  </si>
  <si>
    <t>GASTO CORRIENTE</t>
  </si>
  <si>
    <t>DELEGACIONAL</t>
  </si>
  <si>
    <t>HG07</t>
  </si>
  <si>
    <t>COMBUSTIBLES, LUBRICANTES Y ADITIVOS PARA VEHÍCULOS TERRESTRES, AÉREOS, MARÍTIMOS, LACUSTRES Y FLUVIALES DESTINADOS A SERVICIOS PÚBLICOS Y LA OPERACIÓN DE PROGRAMAS PÚBLICOS</t>
  </si>
  <si>
    <t>26102001-0001</t>
  </si>
  <si>
    <t>COMBUSTIBLE</t>
  </si>
  <si>
    <t>ADJUDICACION DIRECTA POR MONTO</t>
  </si>
  <si>
    <t>SERVICIO TELEFONICO CONVENCIONAL</t>
  </si>
  <si>
    <t>SERVICIOS DE LAVANDERIA, LIMPIEZA E HIGIENE</t>
  </si>
  <si>
    <t>22104001-0154</t>
  </si>
  <si>
    <t>GARRAFON DE AGUA 20 LTS</t>
  </si>
  <si>
    <t xml:space="preserve">MANTENIMIENTO Y CONSERVACION DE INMUEBLES </t>
  </si>
  <si>
    <t>SERVICIO DE CAJONES PARA AUTOMOVILES ESTACIONAMIENTO</t>
  </si>
  <si>
    <t>21100025-0015</t>
  </si>
  <si>
    <t>PAPEL OPALINA T/CARTA</t>
  </si>
  <si>
    <t>21100045-0004</t>
  </si>
  <si>
    <t>DESPACHADOR P/CINTA DIUREX 24 X 65</t>
  </si>
  <si>
    <t>PAPEL BOND T/CARTA 500 HJS</t>
  </si>
  <si>
    <t>21100013-0025</t>
  </si>
  <si>
    <t>MARCATEXTO AMARILLO</t>
  </si>
  <si>
    <t>21100033-0006</t>
  </si>
  <si>
    <t>CINTA CANELA 48X50</t>
  </si>
  <si>
    <t>21100013-0005</t>
  </si>
  <si>
    <t>21100045-0006</t>
  </si>
  <si>
    <t>DESPACHADOR DE CINTA TRANSPARENTE 48X50</t>
  </si>
  <si>
    <t>21100041-0063</t>
  </si>
  <si>
    <t>LIBRETA F/FRANCESA CUADRO GRANDE</t>
  </si>
  <si>
    <t>21100033-0018</t>
  </si>
  <si>
    <t>CINTA DIUREX 48X50</t>
  </si>
  <si>
    <t>PAPEL BOND T/OFICIO C/500 HJA</t>
  </si>
  <si>
    <t>BLOCK DE NOTASPOST-IT DE COLORES</t>
  </si>
  <si>
    <t>PAPEL BOND T/CARTA C/500HJS</t>
  </si>
  <si>
    <t>PEGAMENTO ADHESIVO T/LAPIZ</t>
  </si>
  <si>
    <t>21100033-0015</t>
  </si>
  <si>
    <t>CINTA DIUREZ 24X65</t>
  </si>
  <si>
    <t xml:space="preserve">MATERIAL DE LIMPIEZA </t>
  </si>
  <si>
    <t>21600008-0002</t>
  </si>
  <si>
    <t>AROMATIZANTE</t>
  </si>
  <si>
    <t>24600031-0002</t>
  </si>
  <si>
    <t>PILA AAA</t>
  </si>
  <si>
    <t>PRODUCTOS ALIMENTICIOS PARA EL PERSONALEN LAS INSTALACIONES DE LAS UNIDADES RESPONSABLES</t>
  </si>
  <si>
    <t>AGUA EMBOTELLADA</t>
  </si>
  <si>
    <t>22104001-0096</t>
  </si>
  <si>
    <t>CAFÉ MOLIDO</t>
  </si>
  <si>
    <t>BOTE</t>
  </si>
  <si>
    <t>22104001-0069</t>
  </si>
  <si>
    <t>AZUCAR</t>
  </si>
  <si>
    <t>KILO</t>
  </si>
  <si>
    <t>REFACCIONES Y ACCESORIOS PARA EQUIPO DE COMPUTO Y TELECOMUNICACIONES</t>
  </si>
  <si>
    <t>29400009-0045</t>
  </si>
  <si>
    <t>CABLE USB A/B 1.8 MTS</t>
  </si>
  <si>
    <t>29400013-0033</t>
  </si>
  <si>
    <t>29401001-0106</t>
  </si>
  <si>
    <t>DISCO DURO EXTERNO DE 2T</t>
  </si>
  <si>
    <t>OTROS IMPUESTOS Y DERECHOS</t>
  </si>
  <si>
    <t>PEAJES</t>
  </si>
  <si>
    <t>ORGANIZACIÓN ELECTORAL</t>
  </si>
  <si>
    <t>21100041-0011</t>
  </si>
  <si>
    <t>BANDERITAS POST-IT (VARIAS)</t>
  </si>
  <si>
    <t>CINTA CANELA 48 X 50</t>
  </si>
  <si>
    <t>MARCATEXTO NARANJA</t>
  </si>
  <si>
    <t>MARCATEXTO VERDE</t>
  </si>
  <si>
    <t>21101001-0013</t>
  </si>
  <si>
    <t xml:space="preserve">PAPEL BOND T/CARTA </t>
  </si>
  <si>
    <t>LIBRETA FRANCESA CUADRO GRANDE 100 hjs (PASTA GRUESA) PRINTAFORM</t>
  </si>
  <si>
    <t>PORTA  LAPÍZ</t>
  </si>
  <si>
    <t>CINCHO SUJETACABLES DE NYLON</t>
  </si>
  <si>
    <t xml:space="preserve">MATERIALES Y ÚTILES PARA EL PROCESAMIENTO EN EQUIPOS Y BIENES INFORMÁTICOS </t>
  </si>
  <si>
    <t>21400008-0002</t>
  </si>
  <si>
    <t>MALETÍN PARA LAPTOP</t>
  </si>
  <si>
    <t>GASOLINA DESTINADA A SERVICIOS PUBLICOS Y LA OPERACION DE PROGRAMAS PUBLICOS</t>
  </si>
  <si>
    <t>REFACCIONES Y ACCESORIOS PARA EQUIPOS DE CÓMPUTO</t>
  </si>
  <si>
    <t>29401001-0078</t>
  </si>
  <si>
    <t>MEMORIA USB 64 GB</t>
  </si>
  <si>
    <t>MEMORIA USB 128</t>
  </si>
  <si>
    <t>MEMORIA USB DE 32 GB</t>
  </si>
  <si>
    <t>29400014-0019</t>
  </si>
  <si>
    <t>BOCINAS PARA COMPUTADORA</t>
  </si>
  <si>
    <t>29400001-0001</t>
  </si>
  <si>
    <t>CINCHO SUJETACABLE DE NYLON</t>
  </si>
  <si>
    <t>ADJUICACIÓN DIRECTA</t>
  </si>
  <si>
    <t>PROYECTOS ESPECIALES ORGANIZACIÓN ELECTORAL</t>
  </si>
  <si>
    <t>29901001-0058</t>
  </si>
  <si>
    <t>MICROFONO DE ESCRITORIO</t>
  </si>
  <si>
    <t>CAPACITACIÓN ELECTORAL Y EDUCACIÓN CÍVICA</t>
  </si>
  <si>
    <t>CLIP ESTANDAR # 2</t>
  </si>
  <si>
    <t>21101001-0086</t>
  </si>
  <si>
    <t>FOLDER T/C</t>
  </si>
  <si>
    <t>SUJETADOR DE DOCUMENTOS T/CH #19</t>
  </si>
  <si>
    <t>21101001-0317</t>
  </si>
  <si>
    <t>21100087-0012</t>
  </si>
  <si>
    <t>LIGAS DEL NO. 18</t>
  </si>
  <si>
    <t>21100094-0001</t>
  </si>
  <si>
    <t>21100127-0005</t>
  </si>
  <si>
    <t>TIJERAS DEL #8</t>
  </si>
  <si>
    <t>21100081-0001</t>
  </si>
  <si>
    <t>BANDERITAS POST-IT (VARIAS) (FLECHAS)</t>
  </si>
  <si>
    <t>R007</t>
  </si>
  <si>
    <t>21400008-0006</t>
  </si>
  <si>
    <t>AIRE COMPRIMIDO PROPELENTE</t>
  </si>
  <si>
    <t>SPRAY ESPUMA P/COMPUTADORA</t>
  </si>
  <si>
    <t>21401001-0292</t>
  </si>
  <si>
    <t>BOTELLA DE TINTA EPSON T6641 NEGRO</t>
  </si>
  <si>
    <t>R010</t>
  </si>
  <si>
    <t>21401001-0293</t>
  </si>
  <si>
    <t>BOTELLA DE TINTA EPSON T6642 CIAN</t>
  </si>
  <si>
    <t>R011</t>
  </si>
  <si>
    <t>21401001-0294</t>
  </si>
  <si>
    <t>BOTELLA DE TINTA EPSON T6643 MAGENTA</t>
  </si>
  <si>
    <t>21401001-0295</t>
  </si>
  <si>
    <t>BOTELLA DE TINTA EPSON T6644 AMARILLO</t>
  </si>
  <si>
    <t>VIATICOS NACIONALES PARA LABORES EN CAMPO Y DE SUPERVISIÓN.</t>
  </si>
  <si>
    <t>Viaticos</t>
  </si>
  <si>
    <t>GASTO CORRIENTE-REGISTRO FEDERAL DE ELECTORES</t>
  </si>
  <si>
    <t>21100013-0006</t>
  </si>
  <si>
    <t>BOLIGRAFO TINTA NEGRO</t>
  </si>
  <si>
    <t>BOLIGRAFO TINTA ROJO</t>
  </si>
  <si>
    <t>CINTA DIUREX 24 X 65</t>
  </si>
  <si>
    <t>21100039-0003</t>
  </si>
  <si>
    <t>CORRECTOR DE CINTA (MANUAL)</t>
  </si>
  <si>
    <t>21101001-0164</t>
  </si>
  <si>
    <t>GOMA DE BORRAR</t>
  </si>
  <si>
    <t>21100087-0036</t>
  </si>
  <si>
    <t>PAPEL BOND T/OFICIO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</si>
  <si>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</si>
  <si>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</si>
  <si>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</si>
  <si>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</si>
  <si>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</si>
  <si>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</si>
  <si>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MATERIALES Y ÚTILES PARA EL PROCESAMIENTO EN EQUIPOS Y BIENES INFORMÁTICOS</t>
  </si>
  <si>
    <t>21400013-0302</t>
  </si>
  <si>
    <t>TINTA EPSON</t>
  </si>
  <si>
    <t>Combustible</t>
  </si>
  <si>
    <t>Litro</t>
  </si>
  <si>
    <t>29400009-0048</t>
  </si>
  <si>
    <t>USB MINIHUB</t>
  </si>
  <si>
    <t>29400015-0005</t>
  </si>
  <si>
    <t>9</t>
  </si>
  <si>
    <t>MODULOS DE ATENCIÓN CIUDADANA</t>
  </si>
  <si>
    <t>21100004-0001</t>
  </si>
  <si>
    <t>AGENDA EJECUTIVA</t>
  </si>
  <si>
    <t>21100041-0005</t>
  </si>
  <si>
    <t>BLOCK DE NOTAS POST-IT CHICO</t>
  </si>
  <si>
    <t>21100033-0038</t>
  </si>
  <si>
    <t>CINTA MASKING TAPE 1"</t>
  </si>
  <si>
    <t>21100040-0004</t>
  </si>
  <si>
    <t>CORRECTOR LIQUIDO (ESCOBETILLA)</t>
  </si>
  <si>
    <t>21101001-0120</t>
  </si>
  <si>
    <t>DEDAL DE HULE N 12</t>
  </si>
  <si>
    <t>21100044-0002</t>
  </si>
  <si>
    <t>ENGRAPADORA</t>
  </si>
  <si>
    <t>21101001-0087</t>
  </si>
  <si>
    <t>FOLDER T/O</t>
  </si>
  <si>
    <t>MARCADOR TINTA PERMANENTE NEGRO (PARA CD)</t>
  </si>
  <si>
    <t>21100023-0002</t>
  </si>
  <si>
    <t>REGISTRADOR  LEFORT T/CARTA</t>
  </si>
  <si>
    <t>COMBUSTIBLES, LUBRICANTES Y ADITIVOS PARA VEHÍCULOS TERRESTRES, AÉREOS, MARÍTIMOS, LACUSTRES Y FLUVIALES DESTINADOS A SERVICIOS ADMINISTRATIVOS</t>
  </si>
  <si>
    <t>26103001-0001</t>
  </si>
  <si>
    <t>DISCO DURO EXTERNO DE 2T - GASTO</t>
  </si>
  <si>
    <t>21601001-0036</t>
  </si>
  <si>
    <t>SANITIZANTE PARA MANOS</t>
  </si>
  <si>
    <t>21600010-0008</t>
  </si>
  <si>
    <t>TOALLAS DESINFECTANTES CON CLORO</t>
  </si>
  <si>
    <t>21600022-0016</t>
  </si>
  <si>
    <t>JABON P/MANOS (SHAMPOO) 1 GALON</t>
  </si>
  <si>
    <t>21601001-0026</t>
  </si>
  <si>
    <t>TOALLA DE MICROFIBRA</t>
  </si>
  <si>
    <t>21601001-0017</t>
  </si>
  <si>
    <t>TOALLA INTERDOBLADA</t>
  </si>
  <si>
    <t>Caja</t>
  </si>
  <si>
    <t>21601001-0013</t>
  </si>
  <si>
    <t>PAPEL HIGIENICO</t>
  </si>
  <si>
    <t>21600007-0002</t>
  </si>
  <si>
    <t>CLORO 1 LITRO</t>
  </si>
  <si>
    <t>21600007-0006</t>
  </si>
  <si>
    <t>PINOL 1 LITRO</t>
  </si>
  <si>
    <t>21600032-0002</t>
  </si>
  <si>
    <t>TRAPEADOR TIPO MECHUDO</t>
  </si>
  <si>
    <t>21600012-0003</t>
  </si>
  <si>
    <t>ESCOBA DE PLASTICO TIPO  CEPILLO</t>
  </si>
  <si>
    <t>21601001-0004</t>
  </si>
  <si>
    <t>21600022-0004</t>
  </si>
  <si>
    <t>JABON DETERGENTE EN POLVO  1 kg.</t>
  </si>
  <si>
    <t>21600005-0007</t>
  </si>
  <si>
    <t>ENVASE DE PLASTICO</t>
  </si>
  <si>
    <t>21600006-0022</t>
  </si>
  <si>
    <t>BOLSA DE PLASTICO P/BASURA 90X1.20</t>
  </si>
  <si>
    <t>Kilogramo</t>
  </si>
  <si>
    <t>AROMATIZANTE (VARIOS)</t>
  </si>
  <si>
    <t>21601001-0006</t>
  </si>
  <si>
    <t>DESINFECTANTE EN AEROSOL</t>
  </si>
  <si>
    <t>21600018-0009</t>
  </si>
  <si>
    <t>JERGA</t>
  </si>
  <si>
    <t>PROYECTOS ESPECIALES REGISTRO FEDERAL DE ELECTORES</t>
  </si>
  <si>
    <t>HG00</t>
  </si>
  <si>
    <t>P041031D</t>
  </si>
  <si>
    <t>Material de apoyo informativo</t>
  </si>
  <si>
    <t xml:space="preserve">PERIODICOS DEL MES DE OCTUBRE 2023, 62 SOL HGO., 62 SOL TULANCINGO, 62 JORNADA HGO., 52 MILENIO HGO., 44 CRITERIO Y 52 PLAZA JUAREZ. </t>
  </si>
  <si>
    <t>Productos alimenticios para el personal en las
instalaciones de las Unidades Responsables</t>
  </si>
  <si>
    <t>GARRAFON  DE AGUA 20 LTS</t>
  </si>
  <si>
    <t>M002</t>
  </si>
  <si>
    <t>002</t>
  </si>
  <si>
    <t xml:space="preserve">SERVICIO DE ALIMENTOS PARA LA REUNION DE TRABAJO CON VOCALES DISTRITALES Y DE LA JLE </t>
  </si>
  <si>
    <t>SERVICIO DE ALIMENTOS PARA LA REUNION DE TRABAJO CON TITULARES DE LOS ORGANOS SUBDELEGACIONALES EN LA JLE</t>
  </si>
  <si>
    <t>Material Eléctrico y Electrónico.</t>
  </si>
  <si>
    <t>ADQUISICION DE MATERIAL ELECTRICO</t>
  </si>
  <si>
    <t>ADQUISICION</t>
  </si>
  <si>
    <t>B00OD03</t>
  </si>
  <si>
    <t>Materiales Complementarios.</t>
  </si>
  <si>
    <t>ADQUISICION DE 10 PLANTAS DE ORNATO PARA LA JUNTA LOCAL EJECUTIVA</t>
  </si>
  <si>
    <t>SERVICIO DE ADQUISICION E INSTALACION DE PERSIANAS</t>
  </si>
  <si>
    <t>ADQUISICION DE 14 MACETAS TIPO TRAPECIO PA LA JLE</t>
  </si>
  <si>
    <t>Vestuario y uniformes</t>
  </si>
  <si>
    <t>ADQUISICION DE INDUMENTARIA PARA PERSONAL DE LA JUNTA LOCAL EJECUTIVA</t>
  </si>
  <si>
    <t>Herramientas menores</t>
  </si>
  <si>
    <t>ADQUISICION DE 7 FLEXOMETROS</t>
  </si>
  <si>
    <t>Refacciones y accesorios menores de mobiliario y equipo
de administración, educacional y recreativo</t>
  </si>
  <si>
    <t>ADQUISICION DE DISPENSADOR DE AGUA PARA LA SALA DE SESIONES</t>
  </si>
  <si>
    <t xml:space="preserve">SOPORTE METALICO PARA PANTALLA </t>
  </si>
  <si>
    <t>SERVICIO DE AGUA</t>
  </si>
  <si>
    <t>SERVICIO DE AGUA POTABLE CORRESPONDIENTE AL MES DE OCTUBRE DEL 2023 EN LAS INSTALACIONES DE LA JUNTA LOCAL EJECUTIVA</t>
  </si>
  <si>
    <t>Servicio Telefónico Convencional</t>
  </si>
  <si>
    <t>SERVICIO DE TELEFONIA EN JUNTA LOCAL EJECUTIVA MES DE NOVIEMBRE DE 2023</t>
  </si>
  <si>
    <t xml:space="preserve">SERVICIO DE TELEFONIA EN JUNTA DISTRITAL HG01 MES DE NOVIEMBRE DE 2023 </t>
  </si>
  <si>
    <t xml:space="preserve">SERVICIO DE TELEFONIA EN JUNTA DISTRITAL HG02 MES DE NOVIEMBRE DE 2023 </t>
  </si>
  <si>
    <t xml:space="preserve">SERVICIO DE TELEFONIA EN JUNTA DISTRITAL HG03 MES DE NOVIEMBRE DE 2023 </t>
  </si>
  <si>
    <t xml:space="preserve">SERVICIO DE TELEFONIA EN JUNTA DISTRITAL HG04 MES DE NOVIEMBRE DE 2023 </t>
  </si>
  <si>
    <t xml:space="preserve">SERVICIO DE TELEFONIA EN JUNTA DISTRITAL HG05 MES DE NOVIEMBRE DE 2023 </t>
  </si>
  <si>
    <t xml:space="preserve">SERVICIO DE TELEFONIA EN JUNTA DISTRITAL HG06 MES DE NOVIEMBRE DE 2023 </t>
  </si>
  <si>
    <t xml:space="preserve">SERVICIO DE TELEFONIA EN JUNTA DISTRITAL HG07 MES DE NOVIEMBRE DE 2023 </t>
  </si>
  <si>
    <t>ARRENDAMIENTO BODEGA DE BIENES  PARA JUNTA LOCAL EJECUTIVA</t>
  </si>
  <si>
    <t>Arrendamiento de maquinaria y equipo</t>
  </si>
  <si>
    <t>SERVICIO DE FOTOCOPIADO EN JUNTA LOCAL EJECUTIVA CORRESPONDIENTE AL MES DE OCTUBRE</t>
  </si>
  <si>
    <t>B00PE01</t>
  </si>
  <si>
    <t>Arrendamiento de Maquinaria y Equipo.</t>
  </si>
  <si>
    <t xml:space="preserve">SERVICIO DE TRITURACION DE CREDENCIALES </t>
  </si>
  <si>
    <t>Impresión y elaboración de material informativo derivado
de la operación y administración de las Unidades
Responsables</t>
  </si>
  <si>
    <t>ADQUISICION DE 240 CARTELES</t>
  </si>
  <si>
    <t>Información en medios masivos derivada de la operación
y administración de las Unidades Responsables</t>
  </si>
  <si>
    <t>PUBLICACION DE ACUERDO INE/CG/556/2023 POR UNA PLANA</t>
  </si>
  <si>
    <t xml:space="preserve">SERVICIO DE VIGILANCIA EDIFICIO DE LA JUNTA LOCAL EJECUTIVA </t>
  </si>
  <si>
    <t>SERVICIO DE VIGILANCIA BODEGA DE LA JUNTA LOCAL EJECUTIVA</t>
  </si>
  <si>
    <t>Mantenimiento y conservación de inmuebles</t>
  </si>
  <si>
    <t>SERVICIO DE PULIDO DE PISO DE LA SALA DE SESIONES DE LA JLE</t>
  </si>
  <si>
    <t xml:space="preserve">SERVICIO DE MANTENIMIENTO Y REPARACION DE LOS BAÑOS DE HOMBRES Y MUJERES PERTENECIENTES AL EDIFICIO DE LA JUNTA LOCAL EJECUTIVA </t>
  </si>
  <si>
    <t>MANTENIMIENTO Y REPARACION DE LOS MINGITORIOS DE HOMBRES DE LA PLANTA BAJA Y DEL 3ER PISO</t>
  </si>
  <si>
    <t>Mantenimiento y conservación de mobiliario y equipo de
administración</t>
  </si>
  <si>
    <t>SERVICIO DE MANTENIMIENTO Y RESTAURACION DE DOS ESCRITORIOS</t>
  </si>
  <si>
    <t>Mantenimiento y conservación de maquinaria y equipo</t>
  </si>
  <si>
    <t>ADQUISICION E INSTALACION DE CAMARA DE VIGILANCIA PARA LA JLE</t>
  </si>
  <si>
    <t>SERVICIO DE LIMPIEZA CORRESPONDIENTE A LA JUNTA LOCAL EJECUTIVA</t>
  </si>
  <si>
    <t>Servicios de jardinería y fumigación</t>
  </si>
  <si>
    <t>SERVICIO DE JARDINERIA EN LA JLE</t>
  </si>
  <si>
    <t>Difusión de Mensajes Sobre Programas y Actividades Institucionales.</t>
  </si>
  <si>
    <t>PUBLICACION PERIODICO LA JORNADA</t>
  </si>
  <si>
    <t>B00MOPE02</t>
  </si>
  <si>
    <t>Difusión de mensajes sobre programas y actividades
Institucionales</t>
  </si>
  <si>
    <t>ADQUISICION DE 01 BOTARGA, 07 SKY DANCER, 01 MEGA CREDENCIAL DE LA RADICACION (MATERIALES DE DIFUSION PARA LOS MODULOS DE ATENCION CIUDADANA)</t>
  </si>
  <si>
    <t>INSERCCION EN MILENIO DE LA CONVOCATORIA SE Y CAE VERSION 2</t>
  </si>
  <si>
    <t>ADQUISICION DE DOS PANTALLAS DE 40 PULGADAS</t>
  </si>
  <si>
    <t>Equipos y Aparatos Audiovisuales.</t>
  </si>
  <si>
    <t>ADQUISICION DE UNA PANTALLA DE 70 PULGADAS</t>
  </si>
  <si>
    <t>Maquinaria y Equipo Industrial.</t>
  </si>
  <si>
    <t>ADQUISICION DE UN PURIFICADOR DE AIRE PARA LA VOCALIA DE ORGANIZACIÓN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</si>
</sst>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  <numFmt numFmtId="167" formatCode="#,##0;&quot;-&quot;#,##0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7"/>
      <name val="Arial"/>
      <family val="2"/>
    </font>
    <font>
      <sz val="7"/>
      <color theme="1"/>
      <name val="Calibri"/>
      <family val="2"/>
      <scheme val="minor"/>
    </font>
    <font>
      <sz val="10"/>
      <color rgb="FF000000"/>
      <name val="Arial Unicode MS"/>
    </font>
    <font>
      <sz val="9"/>
      <color rgb="FF000000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7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7"/>
      <color theme="1"/>
      <name val="Microsoft Sans Serif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rgb="FFFFFFFF"/>
      <name val="Calibri"/>
      <family val="2"/>
    </font>
    <font>
      <b/>
      <sz val="10"/>
      <name val="Arial MT"/>
    </font>
    <font>
      <b/>
      <sz val="10"/>
      <name val="Arial MT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 MT"/>
    </font>
    <font>
      <sz val="10"/>
      <name val="Arial MT"/>
      <family val="2"/>
    </font>
    <font>
      <b/>
      <sz val="14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8"/>
      <color indexed="8"/>
      <name val="Colibri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FF"/>
      </patternFill>
    </fill>
    <fill>
      <patternFill patternType="solid">
        <fgColor rgb="FF80008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33" fillId="0" borderId="0"/>
    <xf numFmtId="43" fontId="6" fillId="0" borderId="0" applyNumberFormat="0" applyFill="0" applyBorder="0" applyAlignment="0" applyProtection="0"/>
  </cellStyleXfs>
  <cellXfs count="645">
    <xf numFmtId="0" fontId="0" fillId="0" borderId="0" xfId="0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 applyAlignment="1">
      <alignment horizontal="left" wrapText="1"/>
    </xf>
    <xf numFmtId="0" fontId="7" fillId="0" borderId="0" xfId="3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43" fontId="14" fillId="0" borderId="1" xfId="12" applyFont="1" applyFill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3" fontId="15" fillId="5" borderId="1" xfId="3" applyNumberFormat="1" applyFont="1" applyFill="1" applyBorder="1" applyAlignment="1">
      <alignment horizontal="center" vertical="center" wrapText="1"/>
    </xf>
    <xf numFmtId="44" fontId="15" fillId="0" borderId="1" xfId="1" applyFont="1" applyFill="1" applyBorder="1" applyAlignment="1">
      <alignment horizontal="center" vertical="center" wrapText="1"/>
    </xf>
    <xf numFmtId="44" fontId="11" fillId="6" borderId="1" xfId="1" applyFont="1" applyFill="1" applyBorder="1" applyAlignment="1">
      <alignment horizontal="center" vertical="center" wrapText="1"/>
    </xf>
    <xf numFmtId="44" fontId="11" fillId="5" borderId="1" xfId="1" applyFont="1" applyFill="1" applyBorder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1" fontId="14" fillId="5" borderId="1" xfId="4" applyNumberFormat="1" applyFont="1" applyFill="1" applyBorder="1" applyAlignment="1">
      <alignment horizontal="left" vertical="center" wrapText="1"/>
    </xf>
    <xf numFmtId="44" fontId="15" fillId="5" borderId="1" xfId="1" applyFont="1" applyFill="1" applyBorder="1" applyAlignment="1">
      <alignment horizontal="center" vertical="center" wrapText="1"/>
    </xf>
    <xf numFmtId="0" fontId="11" fillId="5" borderId="0" xfId="0" applyFont="1" applyFill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2" fontId="12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43" fontId="14" fillId="5" borderId="1" xfId="12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49" fontId="12" fillId="5" borderId="1" xfId="0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left" wrapText="1"/>
    </xf>
    <xf numFmtId="0" fontId="2" fillId="2" borderId="3" xfId="4" applyFont="1" applyFill="1" applyBorder="1" applyAlignment="1">
      <alignment horizontal="left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1" fontId="16" fillId="2" borderId="3" xfId="4" applyNumberFormat="1" applyFont="1" applyFill="1" applyBorder="1" applyAlignment="1">
      <alignment horizontal="left" vertical="center" wrapText="1"/>
    </xf>
    <xf numFmtId="44" fontId="2" fillId="2" borderId="3" xfId="1" applyFont="1" applyFill="1" applyBorder="1" applyAlignment="1">
      <alignment horizontal="left" vertical="center" wrapText="1"/>
    </xf>
    <xf numFmtId="3" fontId="2" fillId="2" borderId="3" xfId="5" applyNumberFormat="1" applyFont="1" applyFill="1" applyBorder="1" applyAlignment="1">
      <alignment horizontal="left" vertical="center" wrapText="1"/>
    </xf>
    <xf numFmtId="1" fontId="14" fillId="0" borderId="1" xfId="4" applyNumberFormat="1" applyFont="1" applyBorder="1" applyAlignment="1">
      <alignment horizontal="left" vertical="center" wrapText="1"/>
    </xf>
    <xf numFmtId="3" fontId="15" fillId="0" borderId="1" xfId="3" applyNumberFormat="1" applyFont="1" applyBorder="1" applyAlignment="1">
      <alignment horizontal="left" vertical="center" wrapText="1"/>
    </xf>
    <xf numFmtId="3" fontId="14" fillId="0" borderId="1" xfId="4" applyNumberFormat="1" applyFont="1" applyBorder="1" applyAlignment="1">
      <alignment horizontal="left" vertical="center" wrapText="1"/>
    </xf>
    <xf numFmtId="44" fontId="15" fillId="0" borderId="1" xfId="1" applyFont="1" applyBorder="1" applyAlignment="1">
      <alignment horizontal="left" vertical="center" wrapText="1"/>
    </xf>
    <xf numFmtId="0" fontId="14" fillId="0" borderId="1" xfId="3" applyFont="1" applyBorder="1" applyAlignment="1">
      <alignment horizontal="center" vertical="center" wrapText="1"/>
    </xf>
    <xf numFmtId="44" fontId="15" fillId="5" borderId="1" xfId="1" applyFont="1" applyFill="1" applyBorder="1" applyAlignment="1">
      <alignment horizontal="left" vertical="center" wrapText="1"/>
    </xf>
    <xf numFmtId="1" fontId="14" fillId="0" borderId="4" xfId="4" applyNumberFormat="1" applyFont="1" applyBorder="1" applyAlignment="1">
      <alignment horizontal="left" vertical="center" wrapText="1"/>
    </xf>
    <xf numFmtId="1" fontId="14" fillId="5" borderId="4" xfId="4" applyNumberFormat="1" applyFont="1" applyFill="1" applyBorder="1" applyAlignment="1">
      <alignment horizontal="left" vertical="center" wrapText="1"/>
    </xf>
    <xf numFmtId="3" fontId="15" fillId="5" borderId="1" xfId="3" applyNumberFormat="1" applyFont="1" applyFill="1" applyBorder="1" applyAlignment="1">
      <alignment horizontal="left" vertical="center" wrapText="1"/>
    </xf>
    <xf numFmtId="3" fontId="14" fillId="5" borderId="1" xfId="4" applyNumberFormat="1" applyFont="1" applyFill="1" applyBorder="1" applyAlignment="1">
      <alignment horizontal="left" vertical="center" wrapText="1"/>
    </xf>
    <xf numFmtId="0" fontId="14" fillId="5" borderId="1" xfId="3" applyFont="1" applyFill="1" applyBorder="1" applyAlignment="1">
      <alignment horizontal="left" vertical="center" wrapText="1"/>
    </xf>
    <xf numFmtId="44" fontId="15" fillId="0" borderId="1" xfId="1" applyFont="1" applyFill="1" applyBorder="1" applyAlignment="1">
      <alignment horizontal="left" vertical="center" wrapText="1"/>
    </xf>
    <xf numFmtId="1" fontId="14" fillId="0" borderId="2" xfId="4" applyNumberFormat="1" applyFont="1" applyBorder="1" applyAlignment="1">
      <alignment horizontal="left" vertical="center" wrapText="1"/>
    </xf>
    <xf numFmtId="3" fontId="14" fillId="5" borderId="1" xfId="3" applyNumberFormat="1" applyFont="1" applyFill="1" applyBorder="1" applyAlignment="1">
      <alignment horizontal="left" vertical="center" wrapText="1"/>
    </xf>
    <xf numFmtId="44" fontId="14" fillId="0" borderId="1" xfId="1" applyFont="1" applyFill="1" applyBorder="1" applyAlignment="1">
      <alignment horizontal="left" vertical="center" wrapText="1"/>
    </xf>
    <xf numFmtId="3" fontId="14" fillId="0" borderId="1" xfId="5" applyNumberFormat="1" applyFont="1" applyFill="1" applyBorder="1" applyAlignment="1">
      <alignment horizontal="left" vertical="center" wrapText="1"/>
    </xf>
    <xf numFmtId="44" fontId="14" fillId="5" borderId="1" xfId="1" applyFont="1" applyFill="1" applyBorder="1" applyAlignment="1">
      <alignment horizontal="left" vertical="center" wrapText="1"/>
    </xf>
    <xf numFmtId="164" fontId="14" fillId="5" borderId="1" xfId="3" applyNumberFormat="1" applyFont="1" applyFill="1" applyBorder="1" applyAlignment="1">
      <alignment horizontal="left" vertical="center" wrapText="1"/>
    </xf>
    <xf numFmtId="0" fontId="14" fillId="0" borderId="1" xfId="3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1" fontId="14" fillId="0" borderId="0" xfId="4" applyNumberFormat="1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3" fontId="14" fillId="0" borderId="0" xfId="3" applyNumberFormat="1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3" fontId="18" fillId="0" borderId="0" xfId="3" applyNumberFormat="1" applyFont="1" applyAlignment="1">
      <alignment horizontal="left" vertical="center" wrapText="1"/>
    </xf>
    <xf numFmtId="1" fontId="18" fillId="0" borderId="0" xfId="4" applyNumberFormat="1" applyFont="1" applyAlignment="1">
      <alignment horizontal="left" vertical="center" wrapText="1"/>
    </xf>
    <xf numFmtId="3" fontId="18" fillId="0" borderId="0" xfId="4" applyNumberFormat="1" applyFont="1" applyAlignment="1">
      <alignment horizontal="left" vertical="center" wrapText="1"/>
    </xf>
    <xf numFmtId="44" fontId="18" fillId="0" borderId="0" xfId="1" applyFont="1" applyFill="1" applyBorder="1" applyAlignment="1">
      <alignment horizontal="left" vertical="center" wrapText="1"/>
    </xf>
    <xf numFmtId="0" fontId="19" fillId="0" borderId="0" xfId="6" applyFont="1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44" fontId="11" fillId="5" borderId="1" xfId="1" applyFont="1" applyFill="1" applyBorder="1" applyAlignment="1">
      <alignment horizontal="left" vertical="center" wrapText="1"/>
    </xf>
    <xf numFmtId="49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44" fontId="11" fillId="0" borderId="1" xfId="1" applyFont="1" applyFill="1" applyBorder="1" applyAlignment="1">
      <alignment horizontal="left" vertical="center" wrapText="1"/>
    </xf>
    <xf numFmtId="3" fontId="15" fillId="0" borderId="0" xfId="3" applyNumberFormat="1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2" fillId="2" borderId="1" xfId="4" applyFont="1" applyFill="1" applyBorder="1" applyAlignment="1">
      <alignment horizontal="left" vertical="center" wrapText="1"/>
    </xf>
    <xf numFmtId="1" fontId="16" fillId="2" borderId="1" xfId="4" applyNumberFormat="1" applyFont="1" applyFill="1" applyBorder="1" applyAlignment="1">
      <alignment horizontal="left" vertical="center" wrapText="1"/>
    </xf>
    <xf numFmtId="3" fontId="2" fillId="2" borderId="1" xfId="5" applyNumberFormat="1" applyFont="1" applyFill="1" applyBorder="1" applyAlignment="1">
      <alignment horizontal="left" vertical="center" wrapText="1"/>
    </xf>
    <xf numFmtId="44" fontId="2" fillId="2" borderId="1" xfId="1" applyFont="1" applyFill="1" applyBorder="1" applyAlignment="1">
      <alignment horizontal="left" vertical="center" wrapText="1"/>
    </xf>
    <xf numFmtId="0" fontId="24" fillId="0" borderId="5" xfId="4" applyFont="1" applyBorder="1" applyAlignment="1">
      <alignment horizontal="left" vertical="center" wrapText="1"/>
    </xf>
    <xf numFmtId="1" fontId="24" fillId="0" borderId="5" xfId="4" applyNumberFormat="1" applyFont="1" applyBorder="1" applyAlignment="1">
      <alignment horizontal="left" vertical="center" wrapText="1"/>
    </xf>
    <xf numFmtId="1" fontId="25" fillId="0" borderId="5" xfId="4" applyNumberFormat="1" applyFont="1" applyBorder="1" applyAlignment="1">
      <alignment horizontal="left" vertical="center" wrapText="1"/>
    </xf>
    <xf numFmtId="3" fontId="24" fillId="0" borderId="5" xfId="5" applyNumberFormat="1" applyFont="1" applyFill="1" applyBorder="1" applyAlignment="1">
      <alignment horizontal="left" vertical="center" wrapText="1"/>
    </xf>
    <xf numFmtId="44" fontId="24" fillId="0" borderId="5" xfId="1" applyFont="1" applyFill="1" applyBorder="1" applyAlignment="1">
      <alignment horizontal="left" vertical="center" wrapText="1"/>
    </xf>
    <xf numFmtId="49" fontId="11" fillId="5" borderId="1" xfId="0" applyNumberFormat="1" applyFont="1" applyFill="1" applyBorder="1" applyAlignment="1">
      <alignment horizontal="left" vertical="center" wrapText="1"/>
    </xf>
    <xf numFmtId="0" fontId="1" fillId="0" borderId="0" xfId="3" applyAlignment="1">
      <alignment horizontal="left" vertical="center" wrapText="1"/>
    </xf>
    <xf numFmtId="0" fontId="20" fillId="0" borderId="0" xfId="3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0" xfId="6" applyFont="1" applyAlignment="1">
      <alignment wrapText="1"/>
    </xf>
    <xf numFmtId="0" fontId="1" fillId="0" borderId="0" xfId="3" applyAlignment="1">
      <alignment wrapText="1"/>
    </xf>
    <xf numFmtId="0" fontId="11" fillId="0" borderId="0" xfId="2" applyFont="1" applyAlignment="1">
      <alignment horizontal="left" vertical="center" wrapText="1"/>
    </xf>
    <xf numFmtId="0" fontId="1" fillId="0" borderId="0" xfId="2" applyAlignment="1">
      <alignment horizontal="left" vertical="center" wrapText="1"/>
    </xf>
    <xf numFmtId="0" fontId="4" fillId="0" borderId="0" xfId="3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8" fillId="2" borderId="1" xfId="5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0" fontId="30" fillId="0" borderId="1" xfId="3" quotePrefix="1" applyFont="1" applyBorder="1" applyAlignment="1">
      <alignment horizontal="center" vertical="center" wrapText="1"/>
    </xf>
    <xf numFmtId="0" fontId="30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1" fontId="9" fillId="0" borderId="1" xfId="11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center" vertical="center" wrapText="1"/>
    </xf>
    <xf numFmtId="1" fontId="30" fillId="0" borderId="1" xfId="3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43" fontId="30" fillId="0" borderId="1" xfId="3" applyNumberFormat="1" applyFont="1" applyBorder="1" applyAlignment="1">
      <alignment horizontal="center" vertical="center" wrapText="1"/>
    </xf>
    <xf numFmtId="43" fontId="30" fillId="0" borderId="1" xfId="12" applyFont="1" applyFill="1" applyBorder="1" applyAlignment="1">
      <alignment horizontal="center" vertical="center" wrapText="1"/>
    </xf>
    <xf numFmtId="43" fontId="28" fillId="0" borderId="1" xfId="5" applyNumberFormat="1" applyFont="1" applyFill="1" applyBorder="1" applyAlignment="1">
      <alignment horizontal="center" vertical="center" wrapText="1"/>
    </xf>
    <xf numFmtId="43" fontId="31" fillId="0" borderId="1" xfId="5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11" applyNumberFormat="1" applyFont="1" applyBorder="1" applyAlignment="1">
      <alignment horizontal="center" vertical="center" wrapText="1"/>
    </xf>
    <xf numFmtId="43" fontId="29" fillId="0" borderId="1" xfId="0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1" fontId="31" fillId="0" borderId="1" xfId="4" applyNumberFormat="1" applyFont="1" applyBorder="1" applyAlignment="1">
      <alignment horizontal="center"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43" fontId="9" fillId="0" borderId="1" xfId="5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6" xfId="0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9" fillId="0" borderId="1" xfId="13" applyFont="1" applyBorder="1" applyAlignment="1">
      <alignment horizontal="center" vertical="center" wrapText="1"/>
    </xf>
    <xf numFmtId="43" fontId="9" fillId="0" borderId="1" xfId="3" applyNumberFormat="1" applyFont="1" applyBorder="1" applyAlignment="1">
      <alignment horizontal="center" vertical="center" wrapText="1"/>
    </xf>
    <xf numFmtId="3" fontId="30" fillId="0" borderId="5" xfId="3" applyNumberFormat="1" applyFont="1" applyBorder="1" applyAlignment="1">
      <alignment horizontal="center" vertical="center" wrapText="1"/>
    </xf>
    <xf numFmtId="43" fontId="31" fillId="3" borderId="0" xfId="1" applyNumberFormat="1" applyFont="1" applyFill="1" applyAlignment="1">
      <alignment horizontal="center" vertical="center" wrapText="1"/>
    </xf>
    <xf numFmtId="167" fontId="34" fillId="9" borderId="0" xfId="0" applyNumberFormat="1" applyFont="1" applyFill="1" applyAlignment="1">
      <alignment horizontal="right" vertical="center" wrapText="1"/>
    </xf>
    <xf numFmtId="0" fontId="35" fillId="8" borderId="1" xfId="4" applyFont="1" applyFill="1" applyBorder="1" applyAlignment="1">
      <alignment horizontal="center" vertical="center" wrapText="1"/>
    </xf>
    <xf numFmtId="1" fontId="35" fillId="8" borderId="1" xfId="4" applyNumberFormat="1" applyFont="1" applyFill="1" applyBorder="1" applyAlignment="1">
      <alignment horizontal="center" vertical="center" wrapText="1"/>
    </xf>
    <xf numFmtId="1" fontId="35" fillId="8" borderId="1" xfId="4" applyNumberFormat="1" applyFont="1" applyFill="1" applyBorder="1" applyAlignment="1">
      <alignment horizontal="left" vertical="center" wrapText="1"/>
    </xf>
    <xf numFmtId="3" fontId="35" fillId="8" borderId="1" xfId="4" applyNumberFormat="1" applyFont="1" applyFill="1" applyBorder="1" applyAlignment="1">
      <alignment horizontal="center" vertical="center" wrapText="1"/>
    </xf>
    <xf numFmtId="3" fontId="35" fillId="8" borderId="1" xfId="5" applyNumberFormat="1" applyFont="1" applyFill="1" applyBorder="1" applyAlignment="1">
      <alignment horizontal="center" vertical="center" wrapText="1"/>
    </xf>
    <xf numFmtId="44" fontId="35" fillId="8" borderId="1" xfId="1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vertical="center" wrapText="1"/>
    </xf>
    <xf numFmtId="0" fontId="37" fillId="5" borderId="1" xfId="0" applyFont="1" applyFill="1" applyBorder="1" applyAlignment="1">
      <alignment horizontal="center" vertical="center" wrapText="1"/>
    </xf>
    <xf numFmtId="0" fontId="38" fillId="5" borderId="1" xfId="3" quotePrefix="1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justify" vertical="center" wrapText="1"/>
    </xf>
    <xf numFmtId="43" fontId="7" fillId="5" borderId="1" xfId="12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horizontal="center" vertical="center" wrapText="1"/>
    </xf>
    <xf numFmtId="44" fontId="36" fillId="5" borderId="1" xfId="1" applyFont="1" applyFill="1" applyBorder="1" applyAlignment="1">
      <alignment horizontal="center" vertical="center" wrapText="1"/>
    </xf>
    <xf numFmtId="3" fontId="41" fillId="5" borderId="1" xfId="3" applyNumberFormat="1" applyFont="1" applyFill="1" applyBorder="1" applyAlignment="1">
      <alignment vertical="center" wrapText="1"/>
    </xf>
    <xf numFmtId="2" fontId="37" fillId="5" borderId="1" xfId="0" applyNumberFormat="1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horizontal="center" vertical="center" wrapText="1"/>
    </xf>
    <xf numFmtId="0" fontId="7" fillId="5" borderId="1" xfId="3" applyFont="1" applyFill="1" applyBorder="1" applyAlignment="1">
      <alignment horizontal="left" vertical="center" wrapText="1"/>
    </xf>
    <xf numFmtId="0" fontId="7" fillId="5" borderId="1" xfId="3" applyFont="1" applyFill="1" applyBorder="1" applyAlignment="1">
      <alignment horizontal="center" vertical="center" wrapText="1"/>
    </xf>
    <xf numFmtId="3" fontId="7" fillId="5" borderId="1" xfId="0" applyNumberFormat="1" applyFont="1" applyFill="1" applyBorder="1" applyAlignment="1">
      <alignment horizontal="center" vertical="center" wrapText="1"/>
    </xf>
    <xf numFmtId="165" fontId="7" fillId="5" borderId="1" xfId="12" applyNumberFormat="1" applyFont="1" applyFill="1" applyBorder="1" applyAlignment="1">
      <alignment horizontal="center" vertical="center" wrapText="1"/>
    </xf>
    <xf numFmtId="165" fontId="7" fillId="5" borderId="1" xfId="12" applyNumberFormat="1" applyFont="1" applyFill="1" applyBorder="1" applyAlignment="1">
      <alignment vertical="center" wrapText="1"/>
    </xf>
    <xf numFmtId="44" fontId="7" fillId="5" borderId="1" xfId="1" applyFont="1" applyFill="1" applyBorder="1" applyAlignment="1">
      <alignment horizontal="center" vertical="center" wrapText="1"/>
    </xf>
    <xf numFmtId="0" fontId="36" fillId="5" borderId="0" xfId="0" applyFont="1" applyFill="1" applyAlignment="1">
      <alignment vertical="center" wrapText="1"/>
    </xf>
    <xf numFmtId="0" fontId="36" fillId="5" borderId="1" xfId="0" applyFont="1" applyFill="1" applyBorder="1" applyAlignment="1">
      <alignment horizontal="center" vertical="center" wrapText="1"/>
    </xf>
    <xf numFmtId="49" fontId="41" fillId="5" borderId="1" xfId="1" applyNumberFormat="1" applyFont="1" applyFill="1" applyBorder="1" applyAlignment="1">
      <alignment horizontal="center" vertical="center" wrapText="1"/>
    </xf>
    <xf numFmtId="3" fontId="41" fillId="5" borderId="1" xfId="3" applyNumberFormat="1" applyFont="1" applyFill="1" applyBorder="1" applyAlignment="1">
      <alignment horizontal="center" vertical="center" wrapText="1"/>
    </xf>
    <xf numFmtId="44" fontId="41" fillId="5" borderId="1" xfId="1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 wrapText="1"/>
    </xf>
    <xf numFmtId="0" fontId="7" fillId="0" borderId="0" xfId="6" applyFont="1" applyAlignment="1">
      <alignment horizontal="left" vertical="center" wrapText="1"/>
    </xf>
    <xf numFmtId="49" fontId="37" fillId="5" borderId="1" xfId="0" applyNumberFormat="1" applyFont="1" applyFill="1" applyBorder="1" applyAlignment="1">
      <alignment horizontal="center" vertical="center" wrapText="1"/>
    </xf>
    <xf numFmtId="0" fontId="36" fillId="0" borderId="0" xfId="3" applyFont="1" applyAlignment="1">
      <alignment horizontal="left" vertical="center" wrapText="1"/>
    </xf>
    <xf numFmtId="0" fontId="44" fillId="0" borderId="6" xfId="0" applyFont="1" applyBorder="1" applyAlignment="1">
      <alignment horizontal="left" vertical="top" wrapText="1"/>
    </xf>
    <xf numFmtId="0" fontId="46" fillId="0" borderId="6" xfId="0" applyFont="1" applyBorder="1" applyAlignment="1">
      <alignment vertical="top" wrapText="1"/>
    </xf>
    <xf numFmtId="1" fontId="47" fillId="0" borderId="6" xfId="0" applyNumberFormat="1" applyFont="1" applyBorder="1" applyAlignment="1">
      <alignment horizontal="center" vertical="top" wrapText="1"/>
    </xf>
    <xf numFmtId="1" fontId="47" fillId="0" borderId="6" xfId="0" applyNumberFormat="1" applyFont="1" applyBorder="1" applyAlignment="1">
      <alignment horizontal="center" vertical="center" wrapText="1"/>
    </xf>
    <xf numFmtId="1" fontId="46" fillId="0" borderId="6" xfId="0" applyNumberFormat="1" applyFont="1" applyBorder="1" applyAlignment="1">
      <alignment horizontal="center" vertical="top" wrapText="1"/>
    </xf>
    <xf numFmtId="1" fontId="46" fillId="0" borderId="6" xfId="0" applyNumberFormat="1" applyFont="1" applyBorder="1" applyAlignment="1">
      <alignment horizontal="center" vertical="center" wrapText="1"/>
    </xf>
    <xf numFmtId="0" fontId="48" fillId="0" borderId="6" xfId="0" applyFont="1" applyBorder="1" applyAlignment="1">
      <alignment horizontal="left" vertical="top" wrapText="1"/>
    </xf>
    <xf numFmtId="1" fontId="0" fillId="0" borderId="6" xfId="0" applyNumberForma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top" wrapText="1"/>
    </xf>
    <xf numFmtId="0" fontId="46" fillId="0" borderId="6" xfId="0" applyFont="1" applyBorder="1" applyAlignment="1">
      <alignment horizontal="center" vertical="top" wrapText="1"/>
    </xf>
    <xf numFmtId="0" fontId="35" fillId="2" borderId="1" xfId="4" applyFont="1" applyFill="1" applyBorder="1" applyAlignment="1">
      <alignment horizontal="center" vertical="center" wrapText="1"/>
    </xf>
    <xf numFmtId="1" fontId="35" fillId="2" borderId="1" xfId="4" applyNumberFormat="1" applyFont="1" applyFill="1" applyBorder="1" applyAlignment="1">
      <alignment horizontal="center" vertical="center" wrapText="1"/>
    </xf>
    <xf numFmtId="1" fontId="35" fillId="2" borderId="1" xfId="4" applyNumberFormat="1" applyFont="1" applyFill="1" applyBorder="1" applyAlignment="1">
      <alignment horizontal="left" vertical="center" wrapText="1"/>
    </xf>
    <xf numFmtId="3" fontId="35" fillId="2" borderId="1" xfId="4" applyNumberFormat="1" applyFont="1" applyFill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 wrapText="1"/>
    </xf>
    <xf numFmtId="0" fontId="7" fillId="0" borderId="15" xfId="3" quotePrefix="1" applyFont="1" applyBorder="1" applyAlignment="1">
      <alignment horizontal="center" vertical="center" wrapText="1"/>
    </xf>
    <xf numFmtId="0" fontId="7" fillId="0" borderId="15" xfId="3" applyFont="1" applyBorder="1" applyAlignment="1">
      <alignment horizontal="center" vertical="center" wrapText="1"/>
    </xf>
    <xf numFmtId="49" fontId="7" fillId="0" borderId="15" xfId="3" applyNumberFormat="1" applyFont="1" applyBorder="1" applyAlignment="1">
      <alignment horizontal="center" vertical="center" wrapText="1"/>
    </xf>
    <xf numFmtId="1" fontId="7" fillId="0" borderId="15" xfId="4" applyNumberFormat="1" applyFont="1" applyBorder="1" applyAlignment="1">
      <alignment horizontal="center" vertical="center" wrapText="1"/>
    </xf>
    <xf numFmtId="1" fontId="7" fillId="0" borderId="15" xfId="3" applyNumberFormat="1" applyFont="1" applyBorder="1" applyAlignment="1">
      <alignment horizontal="center" vertical="center" wrapText="1"/>
    </xf>
    <xf numFmtId="3" fontId="7" fillId="0" borderId="15" xfId="3" applyNumberFormat="1" applyFont="1" applyBorder="1" applyAlignment="1">
      <alignment horizontal="center" vertical="center" wrapText="1"/>
    </xf>
    <xf numFmtId="3" fontId="7" fillId="0" borderId="15" xfId="4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right" vertical="top" wrapText="1"/>
    </xf>
    <xf numFmtId="0" fontId="7" fillId="0" borderId="13" xfId="3" quotePrefix="1" applyFont="1" applyBorder="1" applyAlignment="1">
      <alignment horizontal="center" vertical="center" wrapText="1"/>
    </xf>
    <xf numFmtId="49" fontId="7" fillId="0" borderId="13" xfId="3" applyNumberFormat="1" applyFont="1" applyBorder="1" applyAlignment="1">
      <alignment horizontal="center" vertical="center" wrapText="1"/>
    </xf>
    <xf numFmtId="1" fontId="7" fillId="0" borderId="13" xfId="4" applyNumberFormat="1" applyFont="1" applyBorder="1" applyAlignment="1">
      <alignment horizontal="center" vertical="center" wrapText="1"/>
    </xf>
    <xf numFmtId="1" fontId="7" fillId="0" borderId="13" xfId="3" applyNumberFormat="1" applyFont="1" applyBorder="1" applyAlignment="1">
      <alignment horizontal="center" vertical="center" wrapText="1"/>
    </xf>
    <xf numFmtId="3" fontId="7" fillId="0" borderId="13" xfId="3" applyNumberFormat="1" applyFont="1" applyBorder="1" applyAlignment="1">
      <alignment horizontal="center" vertical="center" wrapText="1"/>
    </xf>
    <xf numFmtId="3" fontId="7" fillId="0" borderId="13" xfId="4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top" wrapText="1"/>
    </xf>
    <xf numFmtId="3" fontId="7" fillId="0" borderId="13" xfId="3" applyNumberFormat="1" applyFont="1" applyBorder="1" applyAlignment="1">
      <alignment horizontal="righ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3" quotePrefix="1" applyFont="1" applyBorder="1" applyAlignment="1">
      <alignment horizontal="center" vertical="center" wrapText="1"/>
    </xf>
    <xf numFmtId="49" fontId="7" fillId="0" borderId="14" xfId="3" applyNumberFormat="1" applyFont="1" applyBorder="1" applyAlignment="1">
      <alignment horizontal="center" vertical="center" wrapText="1"/>
    </xf>
    <xf numFmtId="1" fontId="7" fillId="0" borderId="14" xfId="4" applyNumberFormat="1" applyFont="1" applyBorder="1" applyAlignment="1">
      <alignment horizontal="center" vertical="center" wrapText="1"/>
    </xf>
    <xf numFmtId="1" fontId="7" fillId="0" borderId="14" xfId="3" applyNumberFormat="1" applyFont="1" applyBorder="1" applyAlignment="1">
      <alignment horizontal="center" vertical="center" wrapText="1"/>
    </xf>
    <xf numFmtId="3" fontId="7" fillId="0" borderId="14" xfId="3" applyNumberFormat="1" applyFont="1" applyBorder="1" applyAlignment="1">
      <alignment horizontal="center" vertical="center" wrapText="1"/>
    </xf>
    <xf numFmtId="3" fontId="7" fillId="0" borderId="14" xfId="4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top" wrapText="1"/>
    </xf>
    <xf numFmtId="0" fontId="7" fillId="0" borderId="16" xfId="3" applyFont="1" applyBorder="1" applyAlignment="1">
      <alignment horizontal="center" vertical="center" wrapText="1"/>
    </xf>
    <xf numFmtId="0" fontId="7" fillId="0" borderId="16" xfId="3" quotePrefix="1" applyFont="1" applyBorder="1" applyAlignment="1">
      <alignment horizontal="center" vertical="center" wrapText="1"/>
    </xf>
    <xf numFmtId="49" fontId="7" fillId="0" borderId="16" xfId="3" applyNumberFormat="1" applyFont="1" applyBorder="1" applyAlignment="1">
      <alignment horizontal="center" vertical="center" wrapText="1"/>
    </xf>
    <xf numFmtId="1" fontId="7" fillId="0" borderId="16" xfId="4" applyNumberFormat="1" applyFont="1" applyBorder="1" applyAlignment="1">
      <alignment horizontal="center" vertical="center" wrapText="1"/>
    </xf>
    <xf numFmtId="1" fontId="7" fillId="0" borderId="16" xfId="3" applyNumberFormat="1" applyFont="1" applyBorder="1" applyAlignment="1">
      <alignment horizontal="center" vertical="center" wrapText="1"/>
    </xf>
    <xf numFmtId="3" fontId="7" fillId="0" borderId="16" xfId="3" applyNumberFormat="1" applyFont="1" applyBorder="1" applyAlignment="1">
      <alignment horizontal="center" vertical="center" wrapText="1"/>
    </xf>
    <xf numFmtId="3" fontId="7" fillId="0" borderId="16" xfId="4" applyNumberFormat="1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top" wrapText="1"/>
    </xf>
    <xf numFmtId="0" fontId="7" fillId="0" borderId="0" xfId="3" quotePrefix="1" applyFont="1" applyAlignment="1">
      <alignment horizontal="center" vertical="center" wrapText="1"/>
    </xf>
    <xf numFmtId="49" fontId="7" fillId="0" borderId="0" xfId="3" applyNumberFormat="1" applyFont="1" applyAlignment="1">
      <alignment horizontal="center" vertical="center" wrapText="1"/>
    </xf>
    <xf numFmtId="1" fontId="7" fillId="0" borderId="0" xfId="4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4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top" wrapText="1"/>
    </xf>
    <xf numFmtId="1" fontId="7" fillId="0" borderId="15" xfId="3" applyNumberFormat="1" applyFont="1" applyBorder="1" applyAlignment="1">
      <alignment horizontal="left" vertical="center" wrapText="1"/>
    </xf>
    <xf numFmtId="2" fontId="7" fillId="0" borderId="15" xfId="0" applyNumberFormat="1" applyFont="1" applyBorder="1" applyAlignment="1">
      <alignment vertical="top" wrapText="1"/>
    </xf>
    <xf numFmtId="1" fontId="7" fillId="0" borderId="14" xfId="3" applyNumberFormat="1" applyFont="1" applyBorder="1" applyAlignment="1">
      <alignment horizontal="left" vertical="center" wrapText="1"/>
    </xf>
    <xf numFmtId="2" fontId="7" fillId="0" borderId="14" xfId="0" applyNumberFormat="1" applyFont="1" applyBorder="1" applyAlignment="1">
      <alignment vertical="top" wrapText="1"/>
    </xf>
    <xf numFmtId="1" fontId="7" fillId="0" borderId="16" xfId="3" applyNumberFormat="1" applyFont="1" applyBorder="1" applyAlignment="1">
      <alignment horizontal="left" vertical="center" wrapText="1"/>
    </xf>
    <xf numFmtId="2" fontId="7" fillId="0" borderId="16" xfId="0" applyNumberFormat="1" applyFont="1" applyBorder="1" applyAlignment="1">
      <alignment vertical="top" wrapText="1"/>
    </xf>
    <xf numFmtId="0" fontId="7" fillId="4" borderId="14" xfId="0" applyFont="1" applyFill="1" applyBorder="1" applyAlignment="1">
      <alignment horizontal="center" vertical="top" wrapText="1"/>
    </xf>
    <xf numFmtId="0" fontId="7" fillId="4" borderId="14" xfId="0" applyFont="1" applyFill="1" applyBorder="1" applyAlignment="1">
      <alignment horizontal="left" vertical="top" wrapText="1"/>
    </xf>
    <xf numFmtId="4" fontId="7" fillId="4" borderId="14" xfId="0" applyNumberFormat="1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left" vertical="top" wrapText="1"/>
    </xf>
    <xf numFmtId="4" fontId="2" fillId="2" borderId="1" xfId="14" applyNumberFormat="1" applyFont="1" applyFill="1" applyBorder="1" applyAlignment="1">
      <alignment horizontal="center" vertical="center" wrapText="1"/>
    </xf>
    <xf numFmtId="4" fontId="30" fillId="0" borderId="0" xfId="3" applyNumberFormat="1" applyFont="1" applyAlignment="1">
      <alignment horizontal="center" vertical="center" wrapText="1"/>
    </xf>
    <xf numFmtId="1" fontId="30" fillId="0" borderId="0" xfId="3" applyNumberFormat="1" applyFont="1" applyAlignment="1">
      <alignment horizontal="center" vertical="center" wrapText="1"/>
    </xf>
    <xf numFmtId="3" fontId="30" fillId="0" borderId="0" xfId="3" applyNumberFormat="1" applyFont="1" applyAlignment="1">
      <alignment horizontal="center" vertical="center" wrapText="1"/>
    </xf>
    <xf numFmtId="1" fontId="9" fillId="0" borderId="0" xfId="4" applyNumberFormat="1" applyFont="1" applyAlignment="1">
      <alignment horizontal="center" vertical="center" wrapText="1"/>
    </xf>
    <xf numFmtId="3" fontId="9" fillId="0" borderId="0" xfId="4" applyNumberFormat="1" applyFont="1" applyAlignment="1">
      <alignment horizontal="center" vertical="center" wrapText="1"/>
    </xf>
    <xf numFmtId="4" fontId="30" fillId="0" borderId="0" xfId="3" applyNumberFormat="1" applyFont="1" applyAlignment="1">
      <alignment horizontal="center" wrapText="1"/>
    </xf>
    <xf numFmtId="3" fontId="30" fillId="0" borderId="0" xfId="3" applyNumberFormat="1" applyFont="1" applyAlignment="1">
      <alignment horizontal="center" wrapText="1"/>
    </xf>
    <xf numFmtId="0" fontId="51" fillId="0" borderId="1" xfId="3" applyFont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quotePrefix="1" applyFont="1" applyBorder="1" applyAlignment="1">
      <alignment horizontal="center" vertical="center" wrapText="1"/>
    </xf>
    <xf numFmtId="0" fontId="52" fillId="0" borderId="1" xfId="3" applyFont="1" applyBorder="1" applyAlignment="1">
      <alignment horizontal="center" vertical="center" wrapText="1"/>
    </xf>
    <xf numFmtId="1" fontId="33" fillId="0" borderId="1" xfId="4" applyNumberFormat="1" applyFont="1" applyBorder="1" applyAlignment="1">
      <alignment horizontal="center" vertical="center" wrapText="1"/>
    </xf>
    <xf numFmtId="4" fontId="52" fillId="0" borderId="1" xfId="3" applyNumberFormat="1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3" fontId="52" fillId="0" borderId="1" xfId="3" applyNumberFormat="1" applyFont="1" applyBorder="1" applyAlignment="1">
      <alignment horizontal="center" vertical="center" wrapText="1"/>
    </xf>
    <xf numFmtId="3" fontId="33" fillId="0" borderId="1" xfId="4" applyNumberFormat="1" applyFont="1" applyBorder="1" applyAlignment="1">
      <alignment horizontal="center" vertical="center" wrapText="1"/>
    </xf>
    <xf numFmtId="4" fontId="51" fillId="0" borderId="1" xfId="0" applyNumberFormat="1" applyFont="1" applyBorder="1" applyAlignment="1">
      <alignment horizontal="center" vertical="center" wrapText="1"/>
    </xf>
    <xf numFmtId="0" fontId="33" fillId="0" borderId="0" xfId="3" applyFont="1" applyAlignment="1">
      <alignment horizontal="center" vertical="center" wrapText="1"/>
    </xf>
    <xf numFmtId="4" fontId="52" fillId="0" borderId="2" xfId="3" applyNumberFormat="1" applyFont="1" applyBorder="1" applyAlignment="1">
      <alignment horizontal="center" vertical="center" wrapText="1"/>
    </xf>
    <xf numFmtId="4" fontId="33" fillId="0" borderId="1" xfId="3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center" wrapText="1"/>
    </xf>
    <xf numFmtId="0" fontId="29" fillId="0" borderId="1" xfId="0" quotePrefix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top" wrapText="1"/>
    </xf>
    <xf numFmtId="0" fontId="29" fillId="0" borderId="19" xfId="3" applyFont="1" applyBorder="1" applyAlignment="1">
      <alignment horizontal="center" vertical="center" wrapText="1"/>
    </xf>
    <xf numFmtId="49" fontId="30" fillId="0" borderId="19" xfId="3" quotePrefix="1" applyNumberFormat="1" applyFont="1" applyBorder="1" applyAlignment="1">
      <alignment horizontal="center" vertical="center" wrapText="1"/>
    </xf>
    <xf numFmtId="1" fontId="33" fillId="0" borderId="19" xfId="4" applyNumberFormat="1" applyFont="1" applyBorder="1" applyAlignment="1">
      <alignment horizontal="center" vertical="center" wrapText="1"/>
    </xf>
    <xf numFmtId="4" fontId="52" fillId="0" borderId="0" xfId="3" applyNumberFormat="1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3" fontId="52" fillId="0" borderId="0" xfId="3" applyNumberFormat="1" applyFont="1" applyAlignment="1">
      <alignment horizontal="center" vertical="center" wrapText="1"/>
    </xf>
    <xf numFmtId="1" fontId="33" fillId="0" borderId="0" xfId="4" applyNumberFormat="1" applyFont="1" applyAlignment="1">
      <alignment horizontal="center" vertical="center" wrapText="1"/>
    </xf>
    <xf numFmtId="3" fontId="33" fillId="0" borderId="0" xfId="4" applyNumberFormat="1" applyFont="1" applyAlignment="1">
      <alignment horizontal="center" vertical="center" wrapText="1"/>
    </xf>
    <xf numFmtId="4" fontId="33" fillId="0" borderId="0" xfId="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9" fillId="0" borderId="0" xfId="3" applyFont="1" applyAlignment="1">
      <alignment horizontal="center" vertical="center" wrapText="1"/>
    </xf>
    <xf numFmtId="4" fontId="9" fillId="0" borderId="0" xfId="3" applyNumberFormat="1" applyFont="1" applyAlignment="1">
      <alignment horizontal="center" vertical="center" wrapText="1"/>
    </xf>
    <xf numFmtId="4" fontId="29" fillId="0" borderId="0" xfId="0" applyNumberFormat="1" applyFont="1" applyAlignment="1">
      <alignment horizontal="center" vertical="center" wrapText="1"/>
    </xf>
    <xf numFmtId="4" fontId="30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54" fillId="0" borderId="1" xfId="3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4" fontId="29" fillId="0" borderId="1" xfId="0" applyNumberFormat="1" applyFont="1" applyBorder="1" applyAlignment="1">
      <alignment horizontal="center" vertical="center" wrapText="1"/>
    </xf>
    <xf numFmtId="1" fontId="30" fillId="0" borderId="1" xfId="3" applyNumberFormat="1" applyFont="1" applyBorder="1" applyAlignment="1">
      <alignment vertical="center" wrapText="1"/>
    </xf>
    <xf numFmtId="3" fontId="9" fillId="0" borderId="2" xfId="4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4" fontId="30" fillId="0" borderId="5" xfId="3" applyNumberFormat="1" applyFont="1" applyBorder="1" applyAlignment="1">
      <alignment horizontal="left" vertical="center" wrapText="1"/>
    </xf>
    <xf numFmtId="1" fontId="9" fillId="0" borderId="5" xfId="4" applyNumberFormat="1" applyFont="1" applyBorder="1" applyAlignment="1">
      <alignment horizontal="left" vertical="center" wrapText="1"/>
    </xf>
    <xf numFmtId="1" fontId="30" fillId="0" borderId="5" xfId="3" applyNumberFormat="1" applyFont="1" applyBorder="1" applyAlignment="1">
      <alignment vertical="center" wrapText="1"/>
    </xf>
    <xf numFmtId="3" fontId="30" fillId="0" borderId="5" xfId="3" applyNumberFormat="1" applyFont="1" applyBorder="1" applyAlignment="1">
      <alignment vertical="center" wrapText="1"/>
    </xf>
    <xf numFmtId="3" fontId="9" fillId="0" borderId="5" xfId="4" applyNumberFormat="1" applyFont="1" applyBorder="1" applyAlignment="1">
      <alignment horizontal="center" vertical="center" wrapText="1"/>
    </xf>
    <xf numFmtId="1" fontId="9" fillId="0" borderId="0" xfId="4" applyNumberFormat="1" applyFont="1" applyAlignment="1">
      <alignment horizontal="left" vertical="center" wrapText="1"/>
    </xf>
    <xf numFmtId="0" fontId="50" fillId="0" borderId="2" xfId="3" applyFont="1" applyBorder="1" applyAlignment="1">
      <alignment horizontal="center" vertical="center" wrapText="1"/>
    </xf>
    <xf numFmtId="0" fontId="50" fillId="0" borderId="18" xfId="3" applyFont="1" applyBorder="1" applyAlignment="1">
      <alignment horizontal="center" vertical="center" wrapText="1"/>
    </xf>
    <xf numFmtId="0" fontId="50" fillId="0" borderId="4" xfId="3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3" fontId="30" fillId="0" borderId="3" xfId="3" applyNumberFormat="1" applyFont="1" applyBorder="1" applyAlignment="1">
      <alignment vertical="center" wrapText="1"/>
    </xf>
    <xf numFmtId="0" fontId="29" fillId="0" borderId="1" xfId="0" applyFont="1" applyBorder="1" applyAlignment="1">
      <alignment horizontal="left" vertical="center" wrapText="1"/>
    </xf>
    <xf numFmtId="0" fontId="29" fillId="0" borderId="1" xfId="0" quotePrefix="1" applyFont="1" applyBorder="1" applyAlignment="1">
      <alignment horizontal="left" vertical="center" wrapText="1"/>
    </xf>
    <xf numFmtId="0" fontId="32" fillId="0" borderId="1" xfId="0" applyFont="1" applyBorder="1" applyAlignment="1">
      <alignment vertical="top" wrapText="1"/>
    </xf>
    <xf numFmtId="4" fontId="30" fillId="0" borderId="1" xfId="3" applyNumberFormat="1" applyFont="1" applyBorder="1" applyAlignment="1">
      <alignment vertical="center" wrapText="1"/>
    </xf>
    <xf numFmtId="0" fontId="29" fillId="0" borderId="2" xfId="3" applyFont="1" applyBorder="1" applyAlignment="1">
      <alignment horizontal="center" vertical="center" wrapText="1"/>
    </xf>
    <xf numFmtId="0" fontId="30" fillId="0" borderId="18" xfId="3" applyFont="1" applyBorder="1" applyAlignment="1">
      <alignment horizontal="center" vertical="center" wrapText="1"/>
    </xf>
    <xf numFmtId="49" fontId="30" fillId="0" borderId="18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left" vertical="center" wrapText="1"/>
    </xf>
    <xf numFmtId="4" fontId="30" fillId="0" borderId="0" xfId="3" applyNumberFormat="1" applyFont="1" applyAlignment="1">
      <alignment horizontal="left" vertical="center" wrapText="1"/>
    </xf>
    <xf numFmtId="1" fontId="30" fillId="0" borderId="0" xfId="3" applyNumberFormat="1" applyFont="1" applyAlignment="1">
      <alignment vertical="center" wrapText="1"/>
    </xf>
    <xf numFmtId="3" fontId="30" fillId="0" borderId="0" xfId="3" applyNumberFormat="1" applyFont="1" applyAlignment="1">
      <alignment vertical="center" wrapText="1"/>
    </xf>
    <xf numFmtId="3" fontId="9" fillId="0" borderId="0" xfId="4" applyNumberFormat="1" applyFont="1" applyAlignment="1">
      <alignment horizontal="right" vertical="center" wrapText="1"/>
    </xf>
    <xf numFmtId="3" fontId="29" fillId="0" borderId="1" xfId="0" applyNumberFormat="1" applyFont="1" applyBorder="1" applyAlignment="1">
      <alignment vertical="center" wrapText="1"/>
    </xf>
    <xf numFmtId="0" fontId="30" fillId="0" borderId="1" xfId="0" applyFont="1" applyBorder="1" applyAlignment="1">
      <alignment wrapText="1"/>
    </xf>
    <xf numFmtId="0" fontId="29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left" vertical="center" wrapText="1"/>
    </xf>
    <xf numFmtId="0" fontId="29" fillId="0" borderId="18" xfId="0" applyFont="1" applyBorder="1" applyAlignment="1">
      <alignment horizontal="left" vertical="center" wrapText="1"/>
    </xf>
    <xf numFmtId="0" fontId="29" fillId="0" borderId="18" xfId="0" quotePrefix="1" applyFont="1" applyBorder="1" applyAlignment="1">
      <alignment horizontal="left" vertical="center" wrapText="1"/>
    </xf>
    <xf numFmtId="0" fontId="30" fillId="0" borderId="18" xfId="3" quotePrefix="1" applyFont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vertical="top" wrapText="1"/>
    </xf>
    <xf numFmtId="3" fontId="29" fillId="0" borderId="0" xfId="0" applyNumberFormat="1" applyFont="1" applyAlignment="1">
      <alignment vertical="center" wrapText="1"/>
    </xf>
    <xf numFmtId="0" fontId="32" fillId="0" borderId="0" xfId="0" applyFont="1" applyAlignment="1">
      <alignment horizontal="center" vertical="top" wrapText="1"/>
    </xf>
    <xf numFmtId="0" fontId="29" fillId="0" borderId="1" xfId="0" applyFont="1" applyBorder="1" applyAlignment="1">
      <alignment wrapText="1"/>
    </xf>
    <xf numFmtId="4" fontId="29" fillId="0" borderId="1" xfId="0" applyNumberFormat="1" applyFont="1" applyBorder="1" applyAlignment="1">
      <alignment vertical="center" wrapText="1"/>
    </xf>
    <xf numFmtId="0" fontId="29" fillId="0" borderId="20" xfId="3" applyFont="1" applyBorder="1" applyAlignment="1">
      <alignment horizontal="center" vertical="center" wrapText="1"/>
    </xf>
    <xf numFmtId="0" fontId="29" fillId="0" borderId="21" xfId="0" applyFont="1" applyBorder="1" applyAlignment="1">
      <alignment horizontal="left"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30" fillId="0" borderId="21" xfId="3" applyFont="1" applyBorder="1" applyAlignment="1">
      <alignment horizontal="center" vertical="center" wrapText="1"/>
    </xf>
    <xf numFmtId="0" fontId="30" fillId="0" borderId="21" xfId="3" quotePrefix="1" applyFont="1" applyBorder="1" applyAlignment="1">
      <alignment horizontal="center" vertical="center" wrapText="1"/>
    </xf>
    <xf numFmtId="1" fontId="9" fillId="0" borderId="22" xfId="4" applyNumberFormat="1" applyFont="1" applyBorder="1" applyAlignment="1">
      <alignment horizontal="left" vertical="center" wrapText="1"/>
    </xf>
    <xf numFmtId="0" fontId="1" fillId="0" borderId="0" xfId="2" applyAlignment="1">
      <alignment horizontal="center" wrapText="1"/>
    </xf>
    <xf numFmtId="3" fontId="11" fillId="0" borderId="1" xfId="0" applyNumberFormat="1" applyFont="1" applyBorder="1" applyAlignment="1">
      <alignment vertical="center" wrapText="1"/>
    </xf>
    <xf numFmtId="0" fontId="1" fillId="0" borderId="0" xfId="2" applyAlignment="1">
      <alignment horizontal="center" vertical="center" wrapText="1"/>
    </xf>
    <xf numFmtId="0" fontId="8" fillId="0" borderId="0" xfId="6" applyFont="1" applyAlignment="1">
      <alignment horizontal="center" wrapText="1"/>
    </xf>
    <xf numFmtId="0" fontId="8" fillId="0" borderId="0" xfId="6" applyFont="1" applyAlignment="1">
      <alignment horizontal="center" vertical="center" wrapText="1"/>
    </xf>
    <xf numFmtId="49" fontId="12" fillId="0" borderId="1" xfId="10" applyNumberFormat="1" applyFont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49" fontId="12" fillId="0" borderId="0" xfId="10" applyNumberFormat="1" applyFont="1" applyAlignment="1">
      <alignment horizontal="center" vertical="center" wrapText="1"/>
    </xf>
    <xf numFmtId="0" fontId="8" fillId="0" borderId="0" xfId="6" applyFont="1" applyAlignment="1">
      <alignment horizontal="right" wrapText="1"/>
    </xf>
    <xf numFmtId="41" fontId="8" fillId="0" borderId="0" xfId="6" applyNumberFormat="1" applyFont="1" applyAlignment="1">
      <alignment wrapText="1"/>
    </xf>
    <xf numFmtId="0" fontId="0" fillId="0" borderId="1" xfId="0" applyBorder="1" applyAlignment="1">
      <alignment wrapText="1"/>
    </xf>
    <xf numFmtId="49" fontId="12" fillId="5" borderId="1" xfId="10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wrapText="1"/>
    </xf>
    <xf numFmtId="0" fontId="1" fillId="0" borderId="0" xfId="3" applyAlignment="1">
      <alignment horizontal="center" wrapText="1"/>
    </xf>
    <xf numFmtId="0" fontId="1" fillId="0" borderId="0" xfId="3" applyAlignment="1">
      <alignment horizontal="right" wrapText="1"/>
    </xf>
    <xf numFmtId="0" fontId="0" fillId="5" borderId="0" xfId="0" applyFill="1" applyAlignment="1">
      <alignment wrapText="1"/>
    </xf>
    <xf numFmtId="49" fontId="11" fillId="0" borderId="1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5" borderId="2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 applyAlignment="1">
      <alignment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1" fillId="0" borderId="4" xfId="2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7" fillId="0" borderId="0" xfId="0" applyFont="1" applyAlignment="1">
      <alignment wrapText="1"/>
    </xf>
    <xf numFmtId="49" fontId="14" fillId="0" borderId="1" xfId="1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wrapText="1"/>
    </xf>
    <xf numFmtId="49" fontId="14" fillId="0" borderId="0" xfId="0" applyNumberFormat="1" applyFont="1" applyAlignment="1">
      <alignment horizontal="left" vertical="center" wrapText="1"/>
    </xf>
    <xf numFmtId="44" fontId="11" fillId="0" borderId="0" xfId="1" applyFont="1" applyFill="1" applyBorder="1" applyAlignment="1">
      <alignment horizontal="left" vertical="center" wrapText="1"/>
    </xf>
    <xf numFmtId="49" fontId="18" fillId="0" borderId="0" xfId="0" applyNumberFormat="1" applyFont="1" applyAlignment="1">
      <alignment horizontal="left" vertical="center" wrapText="1"/>
    </xf>
    <xf numFmtId="0" fontId="18" fillId="0" borderId="0" xfId="6" applyFont="1" applyAlignment="1">
      <alignment horizontal="left" vertical="center" wrapText="1"/>
    </xf>
    <xf numFmtId="44" fontId="2" fillId="3" borderId="0" xfId="1" applyFont="1" applyFill="1" applyAlignment="1">
      <alignment horizontal="left" vertical="center" wrapText="1"/>
    </xf>
    <xf numFmtId="41" fontId="2" fillId="3" borderId="0" xfId="1" applyNumberFormat="1" applyFont="1" applyFill="1" applyAlignment="1">
      <alignment horizontal="left" vertical="center" wrapText="1"/>
    </xf>
    <xf numFmtId="44" fontId="8" fillId="0" borderId="0" xfId="1" applyFont="1" applyAlignment="1">
      <alignment horizontal="left" vertical="center" wrapText="1"/>
    </xf>
    <xf numFmtId="44" fontId="8" fillId="0" borderId="0" xfId="1" applyFont="1" applyFill="1" applyAlignment="1">
      <alignment horizontal="left" vertical="center" wrapText="1"/>
    </xf>
    <xf numFmtId="0" fontId="14" fillId="5" borderId="1" xfId="6" applyFont="1" applyFill="1" applyBorder="1" applyAlignment="1">
      <alignment horizontal="left" vertical="center" wrapText="1"/>
    </xf>
    <xf numFmtId="0" fontId="14" fillId="5" borderId="1" xfId="6" applyFont="1" applyFill="1" applyBorder="1" applyAlignment="1">
      <alignment horizontal="left" wrapText="1"/>
    </xf>
    <xf numFmtId="0" fontId="14" fillId="0" borderId="1" xfId="6" applyFont="1" applyBorder="1" applyAlignment="1">
      <alignment horizontal="left" vertical="center" wrapText="1"/>
    </xf>
    <xf numFmtId="43" fontId="14" fillId="0" borderId="1" xfId="12" applyFont="1" applyFill="1" applyBorder="1" applyAlignment="1">
      <alignment horizontal="left" vertical="center" wrapText="1"/>
    </xf>
    <xf numFmtId="0" fontId="14" fillId="0" borderId="1" xfId="6" applyFont="1" applyBorder="1" applyAlignment="1">
      <alignment horizontal="left" wrapText="1"/>
    </xf>
    <xf numFmtId="44" fontId="11" fillId="0" borderId="1" xfId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44" fontId="1" fillId="0" borderId="0" xfId="1" applyFill="1" applyAlignment="1">
      <alignment horizontal="left" vertical="center" wrapText="1"/>
    </xf>
    <xf numFmtId="44" fontId="1" fillId="0" borderId="0" xfId="1" applyFont="1" applyFill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44" fontId="2" fillId="0" borderId="0" xfId="1" applyFont="1" applyFill="1" applyBorder="1" applyAlignment="1">
      <alignment horizontal="left" vertical="center" wrapText="1"/>
    </xf>
    <xf numFmtId="44" fontId="24" fillId="0" borderId="0" xfId="1" applyFont="1" applyFill="1" applyBorder="1" applyAlignment="1">
      <alignment horizontal="left" vertical="center" wrapText="1"/>
    </xf>
    <xf numFmtId="44" fontId="2" fillId="0" borderId="0" xfId="1" applyFont="1" applyFill="1" applyAlignment="1">
      <alignment horizontal="left" vertical="center" wrapText="1"/>
    </xf>
    <xf numFmtId="0" fontId="14" fillId="0" borderId="1" xfId="4" applyFont="1" applyBorder="1" applyAlignment="1">
      <alignment horizontal="left" vertical="center" wrapText="1"/>
    </xf>
    <xf numFmtId="49" fontId="14" fillId="0" borderId="1" xfId="4" applyNumberFormat="1" applyFont="1" applyBorder="1" applyAlignment="1">
      <alignment horizontal="left" vertical="center" wrapText="1"/>
    </xf>
    <xf numFmtId="41" fontId="2" fillId="0" borderId="0" xfId="1" applyNumberFormat="1" applyFont="1" applyFill="1" applyAlignment="1">
      <alignment horizontal="left" vertical="center" wrapText="1"/>
    </xf>
    <xf numFmtId="44" fontId="26" fillId="0" borderId="1" xfId="1" applyFont="1" applyFill="1" applyBorder="1" applyAlignment="1">
      <alignment horizontal="left" vertical="center" wrapText="1"/>
    </xf>
    <xf numFmtId="0" fontId="14" fillId="0" borderId="0" xfId="6" applyFont="1" applyAlignment="1">
      <alignment horizontal="left" vertical="center" wrapText="1"/>
    </xf>
    <xf numFmtId="0" fontId="8" fillId="0" borderId="1" xfId="6" applyFont="1" applyBorder="1" applyAlignment="1">
      <alignment horizontal="left" vertical="center" wrapText="1"/>
    </xf>
    <xf numFmtId="0" fontId="1" fillId="0" borderId="1" xfId="2" applyBorder="1" applyAlignment="1">
      <alignment wrapText="1"/>
    </xf>
    <xf numFmtId="1" fontId="1" fillId="0" borderId="0" xfId="3" applyNumberFormat="1" applyAlignment="1">
      <alignment horizontal="left" vertical="center" wrapText="1"/>
    </xf>
    <xf numFmtId="44" fontId="1" fillId="0" borderId="0" xfId="1" applyFont="1" applyAlignment="1">
      <alignment horizontal="left" vertical="center" wrapText="1"/>
    </xf>
    <xf numFmtId="41" fontId="2" fillId="0" borderId="0" xfId="1" applyNumberFormat="1" applyFont="1" applyFill="1" applyBorder="1" applyAlignment="1">
      <alignment horizontal="left" vertical="center" wrapText="1"/>
    </xf>
    <xf numFmtId="0" fontId="29" fillId="0" borderId="0" xfId="2" applyFont="1" applyAlignment="1">
      <alignment wrapText="1"/>
    </xf>
    <xf numFmtId="49" fontId="29" fillId="0" borderId="0" xfId="2" applyNumberFormat="1" applyFont="1" applyAlignment="1">
      <alignment wrapText="1"/>
    </xf>
    <xf numFmtId="0" fontId="29" fillId="0" borderId="0" xfId="2" applyFont="1" applyAlignment="1">
      <alignment horizontal="left" vertical="center" wrapText="1"/>
    </xf>
    <xf numFmtId="0" fontId="29" fillId="0" borderId="0" xfId="2" applyFont="1" applyAlignment="1">
      <alignment horizontal="center" vertical="center" wrapText="1"/>
    </xf>
    <xf numFmtId="0" fontId="29" fillId="0" borderId="0" xfId="2" applyFont="1" applyAlignment="1">
      <alignment horizontal="center" wrapText="1"/>
    </xf>
    <xf numFmtId="43" fontId="29" fillId="0" borderId="0" xfId="2" applyNumberFormat="1" applyFont="1" applyAlignment="1">
      <alignment horizontal="center" wrapText="1"/>
    </xf>
    <xf numFmtId="43" fontId="29" fillId="0" borderId="0" xfId="2" applyNumberFormat="1" applyFont="1" applyAlignment="1">
      <alignment wrapText="1"/>
    </xf>
    <xf numFmtId="49" fontId="0" fillId="0" borderId="0" xfId="0" applyNumberFormat="1" applyAlignment="1">
      <alignment wrapText="1"/>
    </xf>
    <xf numFmtId="49" fontId="1" fillId="0" borderId="0" xfId="2" applyNumberFormat="1" applyAlignment="1">
      <alignment wrapText="1"/>
    </xf>
    <xf numFmtId="49" fontId="39" fillId="5" borderId="1" xfId="0" applyNumberFormat="1" applyFont="1" applyFill="1" applyBorder="1" applyAlignment="1">
      <alignment horizontal="center" vertical="center" wrapText="1"/>
    </xf>
    <xf numFmtId="49" fontId="36" fillId="5" borderId="1" xfId="1" applyNumberFormat="1" applyFont="1" applyFill="1" applyBorder="1" applyAlignment="1">
      <alignment horizontal="center" vertical="center" wrapText="1"/>
    </xf>
    <xf numFmtId="44" fontId="36" fillId="5" borderId="1" xfId="1" applyFont="1" applyFill="1" applyBorder="1" applyAlignment="1">
      <alignment vertical="center" wrapText="1"/>
    </xf>
    <xf numFmtId="49" fontId="37" fillId="5" borderId="1" xfId="10" applyNumberFormat="1" applyFont="1" applyFill="1" applyBorder="1" applyAlignment="1">
      <alignment horizontal="center" vertical="center" wrapText="1"/>
    </xf>
    <xf numFmtId="0" fontId="39" fillId="5" borderId="1" xfId="0" quotePrefix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49" fontId="7" fillId="5" borderId="0" xfId="1" applyNumberFormat="1" applyFont="1" applyFill="1" applyAlignment="1">
      <alignment horizontal="right" vertical="center" wrapText="1"/>
    </xf>
    <xf numFmtId="44" fontId="7" fillId="5" borderId="0" xfId="1" applyFont="1" applyFill="1" applyAlignment="1">
      <alignment horizontal="center" vertical="center" wrapText="1"/>
    </xf>
    <xf numFmtId="44" fontId="35" fillId="8" borderId="0" xfId="1" applyFont="1" applyFill="1" applyAlignment="1">
      <alignment vertical="center" wrapText="1"/>
    </xf>
    <xf numFmtId="41" fontId="35" fillId="8" borderId="0" xfId="1" applyNumberFormat="1" applyFont="1" applyFill="1" applyAlignment="1">
      <alignment vertical="center" wrapText="1"/>
    </xf>
    <xf numFmtId="0" fontId="7" fillId="0" borderId="0" xfId="6" applyFont="1" applyAlignment="1">
      <alignment vertical="center" wrapText="1"/>
    </xf>
    <xf numFmtId="0" fontId="7" fillId="0" borderId="0" xfId="6" applyFont="1" applyAlignment="1">
      <alignment horizontal="center" vertical="center" wrapText="1"/>
    </xf>
    <xf numFmtId="0" fontId="7" fillId="0" borderId="0" xfId="6" applyFont="1" applyAlignment="1">
      <alignment horizontal="right" vertical="center" wrapText="1"/>
    </xf>
    <xf numFmtId="44" fontId="7" fillId="0" borderId="0" xfId="1" applyFont="1" applyAlignment="1">
      <alignment vertical="center" wrapText="1"/>
    </xf>
    <xf numFmtId="0" fontId="36" fillId="5" borderId="4" xfId="0" applyFont="1" applyFill="1" applyBorder="1" applyAlignment="1">
      <alignment horizontal="center" vertical="center" wrapText="1"/>
    </xf>
    <xf numFmtId="0" fontId="40" fillId="5" borderId="7" xfId="0" applyFont="1" applyFill="1" applyBorder="1" applyAlignment="1">
      <alignment vertical="center" wrapText="1"/>
    </xf>
    <xf numFmtId="1" fontId="36" fillId="0" borderId="0" xfId="3" applyNumberFormat="1" applyFont="1" applyAlignment="1">
      <alignment horizontal="center" vertical="center" wrapText="1"/>
    </xf>
    <xf numFmtId="0" fontId="36" fillId="0" borderId="0" xfId="3" applyFont="1" applyAlignment="1">
      <alignment horizontal="center" vertical="center" wrapText="1"/>
    </xf>
    <xf numFmtId="49" fontId="36" fillId="5" borderId="0" xfId="1" applyNumberFormat="1" applyFont="1" applyFill="1" applyAlignment="1">
      <alignment horizontal="right" vertical="center" wrapText="1"/>
    </xf>
    <xf numFmtId="44" fontId="36" fillId="5" borderId="0" xfId="1" applyFont="1" applyFill="1" applyAlignment="1">
      <alignment horizontal="center" vertical="center" wrapText="1"/>
    </xf>
    <xf numFmtId="44" fontId="42" fillId="7" borderId="0" xfId="1" applyFont="1" applyFill="1" applyAlignment="1">
      <alignment vertical="center" wrapText="1"/>
    </xf>
    <xf numFmtId="44" fontId="42" fillId="7" borderId="0" xfId="3" applyNumberFormat="1" applyFont="1" applyFill="1" applyAlignment="1">
      <alignment vertical="center" wrapText="1"/>
    </xf>
    <xf numFmtId="49" fontId="36" fillId="5" borderId="0" xfId="1" applyNumberFormat="1" applyFont="1" applyFill="1" applyAlignment="1">
      <alignment vertical="center" wrapText="1"/>
    </xf>
    <xf numFmtId="44" fontId="36" fillId="0" borderId="0" xfId="1" applyFont="1" applyAlignment="1">
      <alignment vertical="center" wrapText="1"/>
    </xf>
    <xf numFmtId="0" fontId="43" fillId="10" borderId="1" xfId="0" applyFont="1" applyFill="1" applyBorder="1" applyAlignment="1">
      <alignment horizontal="center" wrapText="1"/>
    </xf>
    <xf numFmtId="0" fontId="43" fillId="10" borderId="1" xfId="0" applyFont="1" applyFill="1" applyBorder="1" applyAlignment="1">
      <alignment horizontal="left" wrapText="1"/>
    </xf>
    <xf numFmtId="0" fontId="43" fillId="1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wrapText="1"/>
    </xf>
    <xf numFmtId="49" fontId="27" fillId="0" borderId="1" xfId="0" applyNumberFormat="1" applyFont="1" applyBorder="1" applyAlignment="1">
      <alignment horizontal="center" wrapText="1"/>
    </xf>
    <xf numFmtId="1" fontId="27" fillId="0" borderId="1" xfId="0" applyNumberFormat="1" applyFont="1" applyBorder="1" applyAlignment="1">
      <alignment horizontal="center" wrapText="1"/>
    </xf>
    <xf numFmtId="4" fontId="27" fillId="0" borderId="1" xfId="0" applyNumberFormat="1" applyFont="1" applyBorder="1" applyAlignment="1">
      <alignment horizontal="left" wrapText="1"/>
    </xf>
    <xf numFmtId="1" fontId="27" fillId="0" borderId="1" xfId="0" applyNumberFormat="1" applyFont="1" applyBorder="1" applyAlignment="1">
      <alignment horizontal="left" wrapText="1"/>
    </xf>
    <xf numFmtId="165" fontId="27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left" wrapText="1"/>
    </xf>
    <xf numFmtId="3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65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wrapText="1"/>
    </xf>
    <xf numFmtId="4" fontId="0" fillId="0" borderId="1" xfId="0" applyNumberFormat="1" applyBorder="1" applyAlignment="1">
      <alignment horizontal="left" wrapText="1"/>
    </xf>
    <xf numFmtId="4" fontId="0" fillId="0" borderId="1" xfId="0" applyNumberFormat="1" applyBorder="1" applyAlignment="1">
      <alignment horizontal="left" vertical="center" wrapText="1"/>
    </xf>
    <xf numFmtId="3" fontId="0" fillId="0" borderId="1" xfId="0" applyNumberFormat="1" applyBorder="1" applyAlignment="1">
      <alignment horizontal="center" wrapText="1"/>
    </xf>
    <xf numFmtId="165" fontId="0" fillId="0" borderId="1" xfId="0" applyNumberFormat="1" applyBorder="1" applyAlignment="1">
      <alignment horizontal="center" vertical="center" wrapText="1"/>
    </xf>
    <xf numFmtId="0" fontId="27" fillId="0" borderId="0" xfId="2" applyFont="1" applyAlignment="1">
      <alignment wrapText="1"/>
    </xf>
    <xf numFmtId="0" fontId="7" fillId="0" borderId="15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right" wrapText="1"/>
    </xf>
    <xf numFmtId="0" fontId="7" fillId="0" borderId="13" xfId="0" applyFont="1" applyBorder="1" applyAlignment="1">
      <alignment horizontal="right" wrapText="1"/>
    </xf>
    <xf numFmtId="0" fontId="7" fillId="0" borderId="14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right" wrapText="1"/>
    </xf>
    <xf numFmtId="41" fontId="35" fillId="3" borderId="17" xfId="1" applyNumberFormat="1" applyFont="1" applyFill="1" applyBorder="1" applyAlignment="1">
      <alignment horizontal="center" wrapText="1"/>
    </xf>
    <xf numFmtId="41" fontId="37" fillId="3" borderId="17" xfId="1" applyNumberFormat="1" applyFont="1" applyFill="1" applyBorder="1" applyAlignment="1">
      <alignment horizontal="center" wrapText="1"/>
    </xf>
    <xf numFmtId="0" fontId="36" fillId="0" borderId="0" xfId="2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1" fontId="7" fillId="0" borderId="15" xfId="0" applyNumberFormat="1" applyFont="1" applyBorder="1" applyAlignment="1">
      <alignment horizontal="right" wrapText="1"/>
    </xf>
    <xf numFmtId="1" fontId="7" fillId="0" borderId="14" xfId="0" applyNumberFormat="1" applyFont="1" applyBorder="1" applyAlignment="1">
      <alignment horizontal="right" wrapText="1"/>
    </xf>
    <xf numFmtId="0" fontId="7" fillId="0" borderId="16" xfId="0" applyFont="1" applyBorder="1" applyAlignment="1">
      <alignment horizontal="left" vertical="center" wrapText="1"/>
    </xf>
    <xf numFmtId="1" fontId="7" fillId="0" borderId="16" xfId="0" applyNumberFormat="1" applyFont="1" applyBorder="1" applyAlignment="1">
      <alignment horizontal="right" wrapTex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14" xfId="0" applyFont="1" applyBorder="1" applyAlignment="1">
      <alignment horizontal="right" wrapText="1"/>
    </xf>
    <xf numFmtId="0" fontId="7" fillId="0" borderId="16" xfId="0" applyFont="1" applyBorder="1" applyAlignment="1">
      <alignment horizontal="center" wrapText="1"/>
    </xf>
    <xf numFmtId="41" fontId="35" fillId="3" borderId="13" xfId="1" applyNumberFormat="1" applyFont="1" applyFill="1" applyBorder="1" applyAlignment="1">
      <alignment horizontal="center" wrapText="1"/>
    </xf>
    <xf numFmtId="41" fontId="37" fillId="3" borderId="13" xfId="1" applyNumberFormat="1" applyFont="1" applyFill="1" applyBorder="1" applyAlignment="1">
      <alignment horizont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19" xfId="0" quotePrefix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4" fontId="1" fillId="0" borderId="0" xfId="2" applyNumberFormat="1" applyAlignment="1">
      <alignment horizontal="center" wrapText="1"/>
    </xf>
    <xf numFmtId="4" fontId="1" fillId="0" borderId="0" xfId="2" applyNumberFormat="1" applyAlignment="1">
      <alignment horizontal="center" vertical="center" wrapText="1"/>
    </xf>
    <xf numFmtId="0" fontId="1" fillId="0" borderId="0" xfId="2" applyAlignment="1"/>
    <xf numFmtId="41" fontId="35" fillId="8" borderId="0" xfId="1" applyNumberFormat="1" applyFont="1" applyFill="1" applyAlignment="1">
      <alignment horizontal="center" vertical="center" wrapText="1"/>
    </xf>
    <xf numFmtId="41" fontId="2" fillId="7" borderId="0" xfId="1" applyNumberFormat="1" applyFont="1" applyFill="1" applyAlignment="1">
      <alignment horizont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55" fillId="0" borderId="2" xfId="3" applyFont="1" applyBorder="1" applyAlignment="1">
      <alignment horizontal="center" vertical="center" wrapText="1"/>
    </xf>
    <xf numFmtId="0" fontId="55" fillId="0" borderId="1" xfId="3" applyFont="1" applyBorder="1" applyAlignment="1">
      <alignment horizontal="center" vertical="center" wrapText="1"/>
    </xf>
    <xf numFmtId="49" fontId="55" fillId="0" borderId="1" xfId="3" quotePrefix="1" applyNumberFormat="1" applyFont="1" applyBorder="1" applyAlignment="1">
      <alignment horizontal="center" vertical="center" wrapText="1"/>
    </xf>
    <xf numFmtId="1" fontId="56" fillId="0" borderId="1" xfId="4" applyNumberFormat="1" applyFont="1" applyBorder="1" applyAlignment="1">
      <alignment horizontal="center" vertical="center" wrapText="1"/>
    </xf>
    <xf numFmtId="4" fontId="56" fillId="0" borderId="1" xfId="3" applyNumberFormat="1" applyFont="1" applyBorder="1" applyAlignment="1">
      <alignment horizontal="left" vertical="center" wrapText="1"/>
    </xf>
    <xf numFmtId="1" fontId="55" fillId="0" borderId="1" xfId="4" applyNumberFormat="1" applyFont="1" applyBorder="1" applyAlignment="1">
      <alignment horizontal="left" vertical="center" wrapText="1"/>
    </xf>
    <xf numFmtId="0" fontId="57" fillId="0" borderId="1" xfId="0" applyFont="1" applyBorder="1" applyAlignment="1">
      <alignment horizontal="center" vertical="center" wrapText="1"/>
    </xf>
    <xf numFmtId="3" fontId="55" fillId="0" borderId="1" xfId="3" applyNumberFormat="1" applyFont="1" applyBorder="1" applyAlignment="1">
      <alignment vertical="center" wrapText="1"/>
    </xf>
    <xf numFmtId="1" fontId="55" fillId="0" borderId="1" xfId="4" applyNumberFormat="1" applyFont="1" applyBorder="1" applyAlignment="1">
      <alignment horizontal="center" vertical="center" wrapText="1"/>
    </xf>
    <xf numFmtId="3" fontId="55" fillId="0" borderId="1" xfId="4" applyNumberFormat="1" applyFont="1" applyBorder="1" applyAlignment="1">
      <alignment horizontal="center" vertical="center" wrapText="1"/>
    </xf>
    <xf numFmtId="3" fontId="55" fillId="0" borderId="1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49" fontId="6" fillId="0" borderId="1" xfId="3" quotePrefix="1" applyNumberFormat="1" applyFont="1" applyBorder="1" applyAlignment="1">
      <alignment horizontal="center" vertical="center" wrapText="1"/>
    </xf>
    <xf numFmtId="0" fontId="56" fillId="0" borderId="1" xfId="0" applyFont="1" applyBorder="1" applyAlignment="1">
      <alignment horizontal="left"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vertical="center" wrapText="1"/>
    </xf>
    <xf numFmtId="0" fontId="55" fillId="0" borderId="0" xfId="3" applyFont="1" applyAlignment="1">
      <alignment horizontal="center" vertical="center" wrapText="1"/>
    </xf>
    <xf numFmtId="0" fontId="56" fillId="0" borderId="1" xfId="0" applyFont="1" applyBorder="1" applyAlignment="1">
      <alignment horizontal="left" vertical="center"/>
    </xf>
    <xf numFmtId="0" fontId="55" fillId="4" borderId="1" xfId="0" applyFont="1" applyFill="1" applyBorder="1" applyAlignment="1">
      <alignment horizontal="center" vertical="center" wrapText="1"/>
    </xf>
    <xf numFmtId="4" fontId="56" fillId="0" borderId="3" xfId="3" applyNumberFormat="1" applyFont="1" applyBorder="1" applyAlignment="1">
      <alignment horizontal="left" vertical="center" wrapText="1"/>
    </xf>
    <xf numFmtId="1" fontId="55" fillId="0" borderId="3" xfId="4" applyNumberFormat="1" applyFont="1" applyBorder="1" applyAlignment="1">
      <alignment horizontal="left" vertical="center" wrapText="1"/>
    </xf>
    <xf numFmtId="0" fontId="55" fillId="4" borderId="3" xfId="0" applyFont="1" applyFill="1" applyBorder="1" applyAlignment="1">
      <alignment horizontal="center" vertical="center" wrapText="1"/>
    </xf>
    <xf numFmtId="3" fontId="55" fillId="0" borderId="3" xfId="3" applyNumberFormat="1" applyFont="1" applyBorder="1" applyAlignment="1">
      <alignment vertical="center" wrapText="1"/>
    </xf>
    <xf numFmtId="1" fontId="55" fillId="0" borderId="3" xfId="4" applyNumberFormat="1" applyFont="1" applyBorder="1" applyAlignment="1">
      <alignment horizontal="center" vertical="center" wrapText="1"/>
    </xf>
    <xf numFmtId="3" fontId="55" fillId="0" borderId="3" xfId="4" applyNumberFormat="1" applyFont="1" applyBorder="1" applyAlignment="1">
      <alignment horizontal="center" vertical="center" wrapText="1"/>
    </xf>
    <xf numFmtId="3" fontId="55" fillId="0" borderId="3" xfId="3" applyNumberFormat="1" applyFont="1" applyBorder="1" applyAlignment="1">
      <alignment horizontal="center" vertical="center" wrapText="1"/>
    </xf>
    <xf numFmtId="164" fontId="57" fillId="0" borderId="3" xfId="0" applyNumberFormat="1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 wrapText="1"/>
    </xf>
    <xf numFmtId="0" fontId="56" fillId="0" borderId="3" xfId="0" applyFont="1" applyBorder="1" applyAlignment="1">
      <alignment horizontal="left" vertical="center" wrapText="1"/>
    </xf>
    <xf numFmtId="0" fontId="57" fillId="0" borderId="3" xfId="0" applyFont="1" applyBorder="1" applyAlignment="1">
      <alignment horizontal="center" vertical="center"/>
    </xf>
    <xf numFmtId="0" fontId="57" fillId="0" borderId="3" xfId="0" applyFont="1" applyBorder="1" applyAlignment="1">
      <alignment vertical="center" wrapText="1"/>
    </xf>
    <xf numFmtId="4" fontId="57" fillId="0" borderId="3" xfId="0" applyNumberFormat="1" applyFont="1" applyBorder="1" applyAlignment="1">
      <alignment horizontal="center" vertical="center"/>
    </xf>
    <xf numFmtId="4" fontId="55" fillId="0" borderId="3" xfId="3" applyNumberFormat="1" applyFont="1" applyBorder="1" applyAlignment="1">
      <alignment horizontal="left" vertical="center" wrapText="1"/>
    </xf>
    <xf numFmtId="0" fontId="8" fillId="0" borderId="0" xfId="6" applyFont="1"/>
    <xf numFmtId="1" fontId="8" fillId="0" borderId="0" xfId="6" applyNumberFormat="1" applyFont="1" applyAlignment="1">
      <alignment horizontal="center"/>
    </xf>
    <xf numFmtId="0" fontId="8" fillId="0" borderId="0" xfId="6" applyFont="1" applyAlignment="1">
      <alignment horizontal="center"/>
    </xf>
    <xf numFmtId="3" fontId="8" fillId="0" borderId="0" xfId="6" applyNumberFormat="1" applyFont="1" applyAlignment="1">
      <alignment horizontal="center" vertical="center"/>
    </xf>
    <xf numFmtId="0" fontId="8" fillId="0" borderId="0" xfId="6" applyFont="1" applyAlignment="1">
      <alignment horizontal="center" vertical="center"/>
    </xf>
    <xf numFmtId="164" fontId="8" fillId="0" borderId="0" xfId="6" applyNumberFormat="1" applyFont="1" applyAlignment="1">
      <alignment horizontal="center" vertical="center"/>
    </xf>
    <xf numFmtId="0" fontId="1" fillId="0" borderId="0" xfId="2" applyAlignment="1">
      <alignment vertical="center"/>
    </xf>
    <xf numFmtId="1" fontId="2" fillId="2" borderId="1" xfId="4" applyNumberFormat="1" applyFont="1" applyFill="1" applyBorder="1" applyAlignment="1">
      <alignment vertical="center" wrapText="1"/>
    </xf>
    <xf numFmtId="4" fontId="2" fillId="2" borderId="1" xfId="5" applyNumberFormat="1" applyFont="1" applyFill="1" applyBorder="1" applyAlignment="1">
      <alignment vertical="center" wrapText="1"/>
    </xf>
    <xf numFmtId="44" fontId="15" fillId="0" borderId="1" xfId="1" applyFont="1" applyFill="1" applyBorder="1" applyAlignment="1">
      <alignment vertical="center" wrapText="1"/>
    </xf>
    <xf numFmtId="0" fontId="8" fillId="0" borderId="0" xfId="6" applyFont="1" applyAlignment="1">
      <alignment vertical="center" wrapText="1"/>
    </xf>
    <xf numFmtId="0" fontId="1" fillId="0" borderId="0" xfId="2" applyAlignment="1">
      <alignment vertical="center" wrapText="1"/>
    </xf>
    <xf numFmtId="3" fontId="2" fillId="2" borderId="1" xfId="4" applyNumberFormat="1" applyFont="1" applyFill="1" applyBorder="1" applyAlignment="1">
      <alignment vertical="center" wrapText="1"/>
    </xf>
    <xf numFmtId="0" fontId="1" fillId="0" borderId="0" xfId="3" applyAlignment="1">
      <alignment vertical="center" wrapText="1"/>
    </xf>
    <xf numFmtId="0" fontId="32" fillId="4" borderId="6" xfId="0" applyFont="1" applyFill="1" applyBorder="1" applyAlignment="1">
      <alignment vertical="center" wrapText="1"/>
    </xf>
    <xf numFmtId="0" fontId="43" fillId="10" borderId="1" xfId="0" applyFont="1" applyFill="1" applyBorder="1" applyAlignment="1">
      <alignment wrapText="1"/>
    </xf>
    <xf numFmtId="0" fontId="7" fillId="0" borderId="15" xfId="0" applyFont="1" applyBorder="1" applyAlignment="1">
      <alignment vertical="top" wrapText="1"/>
    </xf>
    <xf numFmtId="0" fontId="7" fillId="0" borderId="13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  <xf numFmtId="0" fontId="7" fillId="0" borderId="16" xfId="0" applyFont="1" applyBorder="1" applyAlignment="1">
      <alignment vertical="top" wrapText="1"/>
    </xf>
    <xf numFmtId="0" fontId="7" fillId="4" borderId="0" xfId="0" applyFont="1" applyFill="1" applyAlignment="1">
      <alignment vertical="top" wrapText="1"/>
    </xf>
    <xf numFmtId="4" fontId="7" fillId="4" borderId="14" xfId="0" applyNumberFormat="1" applyFont="1" applyFill="1" applyBorder="1" applyAlignment="1">
      <alignment vertical="top" wrapText="1"/>
    </xf>
    <xf numFmtId="0" fontId="7" fillId="4" borderId="14" xfId="0" applyFont="1" applyFill="1" applyBorder="1" applyAlignment="1">
      <alignment vertical="top" wrapText="1"/>
    </xf>
    <xf numFmtId="0" fontId="7" fillId="4" borderId="16" xfId="0" applyFont="1" applyFill="1" applyBorder="1" applyAlignment="1">
      <alignment vertical="top" wrapText="1"/>
    </xf>
    <xf numFmtId="4" fontId="30" fillId="0" borderId="0" xfId="3" applyNumberFormat="1" applyFont="1" applyAlignment="1">
      <alignment vertical="center" wrapText="1"/>
    </xf>
    <xf numFmtId="4" fontId="52" fillId="0" borderId="1" xfId="3" applyNumberFormat="1" applyFont="1" applyBorder="1" applyAlignment="1">
      <alignment vertical="center" wrapText="1"/>
    </xf>
    <xf numFmtId="4" fontId="52" fillId="0" borderId="0" xfId="3" applyNumberFormat="1" applyFont="1" applyAlignment="1">
      <alignment vertical="center" wrapText="1"/>
    </xf>
    <xf numFmtId="4" fontId="9" fillId="0" borderId="0" xfId="3" applyNumberFormat="1" applyFont="1" applyAlignment="1">
      <alignment vertical="center" wrapText="1"/>
    </xf>
    <xf numFmtId="4" fontId="1" fillId="0" borderId="0" xfId="2" applyNumberFormat="1" applyAlignment="1">
      <alignment wrapText="1"/>
    </xf>
    <xf numFmtId="164" fontId="55" fillId="0" borderId="1" xfId="3" applyNumberFormat="1" applyFont="1" applyBorder="1" applyAlignment="1">
      <alignment horizontal="center" vertical="center" wrapText="1"/>
    </xf>
    <xf numFmtId="164" fontId="55" fillId="0" borderId="3" xfId="3" applyNumberFormat="1" applyFont="1" applyBorder="1" applyAlignment="1">
      <alignment horizontal="center" vertical="center" wrapText="1"/>
    </xf>
    <xf numFmtId="164" fontId="2" fillId="3" borderId="0" xfId="1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 wrapText="1"/>
    </xf>
    <xf numFmtId="3" fontId="14" fillId="5" borderId="1" xfId="3" applyNumberFormat="1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3" fontId="18" fillId="0" borderId="0" xfId="3" applyNumberFormat="1" applyFont="1" applyAlignment="1">
      <alignment horizontal="center" vertical="center" wrapText="1"/>
    </xf>
    <xf numFmtId="3" fontId="24" fillId="0" borderId="5" xfId="4" applyNumberFormat="1" applyFont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center" vertical="center" wrapText="1"/>
    </xf>
    <xf numFmtId="0" fontId="11" fillId="0" borderId="1" xfId="1" applyNumberFormat="1" applyFont="1" applyFill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6" fillId="0" borderId="0" xfId="2" applyFont="1" applyAlignment="1">
      <alignment horizontal="center" wrapText="1"/>
    </xf>
    <xf numFmtId="0" fontId="8" fillId="0" borderId="0" xfId="6" applyFont="1" applyAlignment="1"/>
    <xf numFmtId="43" fontId="14" fillId="0" borderId="1" xfId="12" applyFont="1" applyFill="1" applyBorder="1" applyAlignment="1">
      <alignment vertical="center" wrapText="1"/>
    </xf>
    <xf numFmtId="43" fontId="14" fillId="5" borderId="1" xfId="12" applyFont="1" applyFill="1" applyBorder="1" applyAlignment="1">
      <alignment vertical="center" wrapText="1"/>
    </xf>
    <xf numFmtId="41" fontId="1" fillId="0" borderId="0" xfId="3" applyNumberFormat="1" applyAlignment="1">
      <alignment wrapText="1"/>
    </xf>
    <xf numFmtId="1" fontId="2" fillId="2" borderId="3" xfId="4" applyNumberFormat="1" applyFont="1" applyFill="1" applyBorder="1" applyAlignment="1">
      <alignment vertical="center" wrapText="1"/>
    </xf>
    <xf numFmtId="44" fontId="15" fillId="0" borderId="1" xfId="1" applyFont="1" applyBorder="1" applyAlignment="1">
      <alignment vertical="center" wrapText="1"/>
    </xf>
    <xf numFmtId="44" fontId="15" fillId="5" borderId="1" xfId="1" applyFont="1" applyFill="1" applyBorder="1" applyAlignment="1">
      <alignment vertical="center" wrapText="1"/>
    </xf>
    <xf numFmtId="44" fontId="14" fillId="0" borderId="1" xfId="1" applyFont="1" applyFill="1" applyBorder="1" applyAlignment="1">
      <alignment vertical="center" wrapText="1"/>
    </xf>
    <xf numFmtId="44" fontId="14" fillId="5" borderId="1" xfId="1" applyFont="1" applyFill="1" applyBorder="1" applyAlignment="1">
      <alignment vertical="center" wrapText="1"/>
    </xf>
    <xf numFmtId="44" fontId="11" fillId="0" borderId="1" xfId="1" applyFont="1" applyFill="1" applyBorder="1" applyAlignment="1">
      <alignment vertical="center" wrapText="1"/>
    </xf>
    <xf numFmtId="44" fontId="11" fillId="0" borderId="0" xfId="1" applyFont="1" applyFill="1" applyBorder="1" applyAlignment="1">
      <alignment vertical="center" wrapText="1"/>
    </xf>
    <xf numFmtId="44" fontId="18" fillId="0" borderId="0" xfId="1" applyFont="1" applyFill="1" applyBorder="1" applyAlignment="1">
      <alignment vertical="center" wrapText="1"/>
    </xf>
    <xf numFmtId="44" fontId="11" fillId="0" borderId="1" xfId="1" applyFont="1" applyBorder="1" applyAlignment="1">
      <alignment vertical="center" wrapText="1"/>
    </xf>
    <xf numFmtId="44" fontId="1" fillId="0" borderId="0" xfId="1" applyFill="1" applyAlignment="1">
      <alignment vertical="center" wrapText="1"/>
    </xf>
    <xf numFmtId="1" fontId="24" fillId="0" borderId="5" xfId="4" applyNumberFormat="1" applyFont="1" applyBorder="1" applyAlignment="1">
      <alignment vertical="center" wrapText="1"/>
    </xf>
    <xf numFmtId="44" fontId="17" fillId="0" borderId="1" xfId="1" applyFont="1" applyBorder="1" applyAlignment="1">
      <alignment vertical="center" wrapText="1"/>
    </xf>
    <xf numFmtId="43" fontId="30" fillId="0" borderId="1" xfId="3" applyNumberFormat="1" applyFont="1" applyBorder="1" applyAlignment="1">
      <alignment vertical="center" wrapText="1"/>
    </xf>
    <xf numFmtId="43" fontId="30" fillId="0" borderId="1" xfId="12" applyFont="1" applyFill="1" applyBorder="1" applyAlignment="1">
      <alignment vertical="center" wrapText="1"/>
    </xf>
    <xf numFmtId="43" fontId="9" fillId="0" borderId="1" xfId="4" applyNumberFormat="1" applyFont="1" applyBorder="1" applyAlignment="1">
      <alignment vertical="center" wrapText="1"/>
    </xf>
    <xf numFmtId="4" fontId="32" fillId="4" borderId="6" xfId="0" applyNumberFormat="1" applyFont="1" applyFill="1" applyBorder="1" applyAlignment="1">
      <alignment vertical="center" wrapText="1"/>
    </xf>
    <xf numFmtId="43" fontId="30" fillId="0" borderId="5" xfId="12" applyFont="1" applyFill="1" applyBorder="1" applyAlignment="1">
      <alignment vertical="center" wrapText="1"/>
    </xf>
    <xf numFmtId="3" fontId="35" fillId="8" borderId="1" xfId="4" applyNumberFormat="1" applyFont="1" applyFill="1" applyBorder="1" applyAlignment="1">
      <alignment vertical="center" wrapText="1"/>
    </xf>
    <xf numFmtId="43" fontId="7" fillId="5" borderId="1" xfId="12" applyFont="1" applyFill="1" applyBorder="1" applyAlignment="1">
      <alignment vertical="center" wrapText="1"/>
    </xf>
    <xf numFmtId="0" fontId="27" fillId="0" borderId="1" xfId="0" applyFont="1" applyBorder="1" applyAlignment="1">
      <alignment wrapText="1"/>
    </xf>
    <xf numFmtId="1" fontId="35" fillId="2" borderId="1" xfId="4" applyNumberFormat="1" applyFont="1" applyFill="1" applyBorder="1" applyAlignment="1">
      <alignment vertical="center" wrapText="1"/>
    </xf>
    <xf numFmtId="44" fontId="15" fillId="0" borderId="1" xfId="1" applyFont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1" fillId="0" borderId="1" xfId="1" applyFont="1" applyFill="1" applyBorder="1" applyAlignment="1">
      <alignment horizontal="center" vertical="center" wrapText="1"/>
    </xf>
    <xf numFmtId="44" fontId="11" fillId="0" borderId="0" xfId="1" applyFont="1" applyFill="1" applyBorder="1" applyAlignment="1">
      <alignment horizontal="center" vertical="center" wrapText="1"/>
    </xf>
    <xf numFmtId="44" fontId="18" fillId="0" borderId="0" xfId="1" applyFont="1" applyFill="1" applyBorder="1" applyAlignment="1">
      <alignment horizontal="center" vertical="center" wrapText="1"/>
    </xf>
    <xf numFmtId="44" fontId="11" fillId="0" borderId="1" xfId="1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44" fontId="10" fillId="7" borderId="0" xfId="3" applyNumberFormat="1" applyFont="1" applyFill="1" applyAlignment="1">
      <alignment horizontal="center" wrapText="1"/>
    </xf>
    <xf numFmtId="3" fontId="15" fillId="0" borderId="0" xfId="3" applyNumberFormat="1" applyFont="1" applyAlignment="1">
      <alignment horizontal="center" vertical="center" wrapText="1"/>
    </xf>
    <xf numFmtId="41" fontId="1" fillId="0" borderId="0" xfId="3" applyNumberFormat="1" applyAlignment="1">
      <alignment horizontal="center" vertical="center" wrapText="1"/>
    </xf>
    <xf numFmtId="44" fontId="35" fillId="8" borderId="0" xfId="1" applyFont="1" applyFill="1" applyAlignment="1">
      <alignment horizontal="center" vertical="center" wrapText="1"/>
    </xf>
    <xf numFmtId="44" fontId="42" fillId="7" borderId="0" xfId="1" applyFont="1" applyFill="1" applyAlignment="1">
      <alignment horizontal="center" vertical="center" wrapText="1"/>
    </xf>
    <xf numFmtId="44" fontId="36" fillId="0" borderId="0" xfId="1" applyFont="1" applyAlignment="1">
      <alignment horizontal="center" vertical="center" wrapText="1"/>
    </xf>
    <xf numFmtId="165" fontId="27" fillId="0" borderId="1" xfId="0" applyNumberFormat="1" applyFont="1" applyBorder="1" applyAlignment="1">
      <alignment horizontal="center" wrapText="1"/>
    </xf>
    <xf numFmtId="165" fontId="0" fillId="0" borderId="1" xfId="0" applyNumberFormat="1" applyBorder="1" applyAlignment="1">
      <alignment horizontal="center" wrapText="1"/>
    </xf>
    <xf numFmtId="3" fontId="30" fillId="0" borderId="2" xfId="3" applyNumberFormat="1" applyFont="1" applyBorder="1" applyAlignment="1">
      <alignment horizontal="center" vertical="center" wrapText="1"/>
    </xf>
    <xf numFmtId="3" fontId="30" fillId="0" borderId="18" xfId="3" applyNumberFormat="1" applyFont="1" applyBorder="1" applyAlignment="1">
      <alignment horizontal="center" vertical="center" wrapText="1"/>
    </xf>
    <xf numFmtId="165" fontId="14" fillId="5" borderId="1" xfId="12" applyNumberFormat="1" applyFont="1" applyFill="1" applyBorder="1" applyAlignment="1">
      <alignment horizontal="center" vertical="center" wrapText="1"/>
    </xf>
    <xf numFmtId="166" fontId="14" fillId="5" borderId="1" xfId="12" applyNumberFormat="1" applyFont="1" applyFill="1" applyBorder="1" applyAlignment="1">
      <alignment horizontal="center" vertical="center" wrapText="1"/>
    </xf>
    <xf numFmtId="44" fontId="2" fillId="2" borderId="3" xfId="1" applyFont="1" applyFill="1" applyBorder="1" applyAlignment="1">
      <alignment horizontal="center" vertical="center" wrapText="1"/>
    </xf>
    <xf numFmtId="44" fontId="2" fillId="3" borderId="0" xfId="1" applyFont="1" applyFill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44" fontId="10" fillId="2" borderId="3" xfId="1" applyFont="1" applyFill="1" applyBorder="1" applyAlignment="1">
      <alignment horizontal="center" vertical="center" wrapText="1"/>
    </xf>
    <xf numFmtId="44" fontId="1" fillId="0" borderId="0" xfId="1" applyFont="1" applyFill="1" applyAlignment="1">
      <alignment horizontal="center" vertical="center" wrapText="1"/>
    </xf>
    <xf numFmtId="44" fontId="23" fillId="0" borderId="0" xfId="1" applyFont="1" applyFill="1" applyBorder="1" applyAlignment="1">
      <alignment horizontal="center" vertical="center" wrapText="1"/>
    </xf>
    <xf numFmtId="44" fontId="2" fillId="0" borderId="0" xfId="1" applyFont="1" applyFill="1" applyAlignment="1">
      <alignment horizontal="center" vertical="center" wrapText="1"/>
    </xf>
    <xf numFmtId="44" fontId="10" fillId="2" borderId="1" xfId="1" applyFont="1" applyFill="1" applyBorder="1" applyAlignment="1">
      <alignment horizontal="center" vertical="center" wrapText="1"/>
    </xf>
    <xf numFmtId="44" fontId="23" fillId="0" borderId="5" xfId="1" applyFont="1" applyFill="1" applyBorder="1" applyAlignment="1">
      <alignment horizontal="center" vertical="center" wrapText="1"/>
    </xf>
    <xf numFmtId="44" fontId="10" fillId="0" borderId="0" xfId="1" applyFont="1" applyFill="1" applyAlignment="1">
      <alignment horizontal="center" vertical="center" wrapText="1"/>
    </xf>
    <xf numFmtId="44" fontId="1" fillId="0" borderId="0" xfId="1" applyFont="1" applyAlignment="1">
      <alignment horizontal="center" vertical="center" wrapText="1"/>
    </xf>
    <xf numFmtId="44" fontId="2" fillId="0" borderId="0" xfId="1" applyFont="1" applyFill="1" applyBorder="1" applyAlignment="1">
      <alignment horizontal="center" vertical="center" wrapText="1"/>
    </xf>
    <xf numFmtId="44" fontId="42" fillId="7" borderId="0" xfId="3" applyNumberFormat="1" applyFont="1" applyFill="1" applyAlignment="1">
      <alignment horizontal="center" vertical="center" wrapText="1"/>
    </xf>
    <xf numFmtId="41" fontId="36" fillId="0" borderId="0" xfId="2" applyNumberFormat="1" applyFont="1" applyAlignment="1">
      <alignment horizontal="center" wrapText="1"/>
    </xf>
    <xf numFmtId="3" fontId="30" fillId="0" borderId="3" xfId="3" applyNumberFormat="1" applyFont="1" applyBorder="1" applyAlignment="1">
      <alignment horizontal="center" wrapText="1"/>
    </xf>
    <xf numFmtId="3" fontId="30" fillId="0" borderId="1" xfId="3" applyNumberFormat="1" applyFont="1" applyBorder="1" applyAlignment="1">
      <alignment horizontal="center" wrapText="1"/>
    </xf>
    <xf numFmtId="49" fontId="2" fillId="3" borderId="0" xfId="1" applyNumberFormat="1" applyFont="1" applyFill="1" applyAlignment="1">
      <alignment horizontal="center"/>
    </xf>
    <xf numFmtId="41" fontId="2" fillId="3" borderId="0" xfId="1" applyNumberFormat="1" applyFont="1" applyFill="1" applyAlignment="1">
      <alignment horizontal="left" vertical="center" wrapText="1"/>
    </xf>
    <xf numFmtId="0" fontId="2" fillId="3" borderId="0" xfId="6" applyFont="1" applyFill="1" applyAlignment="1">
      <alignment horizontal="left" vertical="center" wrapText="1"/>
    </xf>
    <xf numFmtId="0" fontId="2" fillId="8" borderId="0" xfId="6" applyFont="1" applyFill="1" applyAlignment="1">
      <alignment horizontal="center" wrapText="1"/>
    </xf>
    <xf numFmtId="0" fontId="4" fillId="0" borderId="0" xfId="3" applyFont="1" applyAlignment="1">
      <alignment horizontal="center"/>
    </xf>
    <xf numFmtId="41" fontId="2" fillId="7" borderId="0" xfId="1" applyNumberFormat="1" applyFont="1" applyFill="1" applyAlignment="1">
      <alignment horizontal="center" wrapText="1"/>
    </xf>
    <xf numFmtId="41" fontId="35" fillId="8" borderId="0" xfId="1" applyNumberFormat="1" applyFont="1" applyFill="1" applyAlignment="1">
      <alignment horizontal="center" vertical="center" wrapText="1"/>
    </xf>
    <xf numFmtId="0" fontId="35" fillId="8" borderId="0" xfId="6" applyFont="1" applyFill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left" vertical="center" wrapText="1"/>
    </xf>
    <xf numFmtId="49" fontId="0" fillId="0" borderId="4" xfId="0" applyNumberFormat="1" applyBorder="1" applyAlignment="1">
      <alignment horizontal="left" vertical="center" wrapText="1"/>
    </xf>
    <xf numFmtId="49" fontId="0" fillId="0" borderId="12" xfId="0" applyNumberFormat="1" applyBorder="1" applyAlignment="1">
      <alignment horizontal="center" vertical="center" wrapText="1"/>
    </xf>
    <xf numFmtId="0" fontId="50" fillId="0" borderId="2" xfId="3" applyFont="1" applyBorder="1" applyAlignment="1">
      <alignment horizontal="center" vertical="center" wrapText="1"/>
    </xf>
    <xf numFmtId="0" fontId="50" fillId="0" borderId="18" xfId="3" applyFont="1" applyBorder="1" applyAlignment="1">
      <alignment horizontal="center" vertical="center" wrapText="1"/>
    </xf>
    <xf numFmtId="0" fontId="50" fillId="0" borderId="4" xfId="3" applyFont="1" applyBorder="1" applyAlignment="1">
      <alignment horizontal="center" vertical="center" wrapText="1"/>
    </xf>
    <xf numFmtId="0" fontId="50" fillId="0" borderId="20" xfId="3" applyFont="1" applyBorder="1" applyAlignment="1">
      <alignment horizontal="center" vertical="center" wrapText="1"/>
    </xf>
    <xf numFmtId="0" fontId="50" fillId="0" borderId="21" xfId="3" applyFont="1" applyBorder="1" applyAlignment="1">
      <alignment horizontal="center" vertical="center" wrapText="1"/>
    </xf>
    <xf numFmtId="0" fontId="50" fillId="0" borderId="22" xfId="3" applyFont="1" applyBorder="1" applyAlignment="1">
      <alignment horizontal="center" vertical="center" wrapText="1"/>
    </xf>
    <xf numFmtId="0" fontId="50" fillId="0" borderId="19" xfId="3" applyFont="1" applyBorder="1" applyAlignment="1">
      <alignment horizontal="center" vertical="center" wrapText="1"/>
    </xf>
  </cellXfs>
  <cellStyles count="15">
    <cellStyle name="Millares" xfId="12" builtinId="3"/>
    <cellStyle name="Millares 2" xfId="5" xr:uid="{00000000-0005-0000-0000-000000000000}"/>
    <cellStyle name="Millares 2 2" xfId="8" xr:uid="{00000000-0005-0000-0000-000001000000}"/>
    <cellStyle name="Millares 2 3" xfId="14" xr:uid="{E128C91D-E537-4937-9243-E16560950112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3" xr:uid="{4EF0C0EC-E2F3-4743-AF49-4B43383F7E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303711</xdr:colOff>
      <xdr:row>1</xdr:row>
      <xdr:rowOff>6532</xdr:rowOff>
    </xdr:from>
    <xdr:to>
      <xdr:col>6</xdr:col>
      <xdr:colOff>464820</xdr:colOff>
      <xdr:row>5</xdr:row>
      <xdr:rowOff>58783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79A45D3-ABC5-4840-8A28-00A93F0EF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711" y="341812"/>
          <a:ext cx="3475809" cy="10276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05"/>
  <sheetViews>
    <sheetView tabSelected="1" zoomScaleNormal="100" workbookViewId="0">
      <selection activeCell="A9" sqref="A9"/>
    </sheetView>
  </sheetViews>
  <sheetFormatPr baseColWidth="10" defaultColWidth="11.5546875" defaultRowHeight="14.4"/>
  <cols>
    <col min="1" max="1" width="10.5546875" style="478" bestFit="1" customWidth="1"/>
    <col min="2" max="6" width="7.5546875" style="478" customWidth="1"/>
    <col min="7" max="7" width="12.33203125" style="478" customWidth="1"/>
    <col min="8" max="8" width="28.5546875" style="478" customWidth="1"/>
    <col min="9" max="9" width="25.5546875" style="478" customWidth="1"/>
    <col min="10" max="10" width="43.109375" style="478" customWidth="1"/>
    <col min="11" max="11" width="14.44140625" style="478" customWidth="1"/>
    <col min="12" max="12" width="14.6640625" style="478" customWidth="1"/>
    <col min="13" max="13" width="15" style="478" customWidth="1"/>
    <col min="14" max="14" width="13" style="478" customWidth="1"/>
    <col min="15" max="15" width="13.109375" style="9" customWidth="1"/>
    <col min="16" max="16" width="30.5546875" style="522" customWidth="1"/>
    <col min="17" max="17" width="41.6640625" style="592" customWidth="1"/>
    <col min="18" max="18" width="16.109375" style="592" customWidth="1"/>
    <col min="19" max="20" width="12.5546875" style="478" customWidth="1"/>
    <col min="21" max="16384" width="11.5546875" style="478"/>
  </cols>
  <sheetData>
    <row r="1" spans="1:20" ht="26.4" customHeight="1">
      <c r="T1" s="1" t="s">
        <v>0</v>
      </c>
    </row>
    <row r="2" spans="1:20" ht="26.4" customHeight="1">
      <c r="T2" s="1" t="s">
        <v>1</v>
      </c>
    </row>
    <row r="3" spans="1:20" ht="26.4" customHeight="1">
      <c r="T3" s="1" t="s">
        <v>2</v>
      </c>
    </row>
    <row r="4" spans="1:20" ht="12" customHeight="1"/>
    <row r="5" spans="1:20" ht="12" customHeight="1"/>
    <row r="6" spans="1:20" ht="12" customHeight="1"/>
    <row r="7" spans="1:20" ht="27" customHeight="1">
      <c r="A7" s="625" t="s">
        <v>29</v>
      </c>
      <c r="B7" s="625"/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</row>
    <row r="8" spans="1:20" ht="27" customHeight="1">
      <c r="A8" s="2" t="s">
        <v>4</v>
      </c>
      <c r="B8" s="2" t="s">
        <v>5</v>
      </c>
      <c r="C8" s="2" t="s">
        <v>6</v>
      </c>
      <c r="D8" s="2" t="s">
        <v>7</v>
      </c>
      <c r="E8" s="2" t="s">
        <v>8</v>
      </c>
      <c r="F8" s="2" t="s">
        <v>9</v>
      </c>
      <c r="G8" s="3" t="s">
        <v>10</v>
      </c>
      <c r="H8" s="4" t="s">
        <v>11</v>
      </c>
      <c r="I8" s="3" t="s">
        <v>12</v>
      </c>
      <c r="J8" s="3" t="s">
        <v>13</v>
      </c>
      <c r="K8" s="3" t="s">
        <v>14</v>
      </c>
      <c r="L8" s="3" t="s">
        <v>15</v>
      </c>
      <c r="M8" s="3" t="s">
        <v>16</v>
      </c>
      <c r="N8" s="5" t="s">
        <v>17</v>
      </c>
      <c r="O8" s="3" t="s">
        <v>18</v>
      </c>
      <c r="P8" s="528" t="s">
        <v>19</v>
      </c>
      <c r="Q8" s="481" t="s">
        <v>20</v>
      </c>
      <c r="R8" s="481" t="s">
        <v>21</v>
      </c>
      <c r="S8" s="102"/>
    </row>
    <row r="9" spans="1:20" ht="39" customHeight="1">
      <c r="A9" s="482" t="s">
        <v>797</v>
      </c>
      <c r="B9" s="483" t="s">
        <v>797</v>
      </c>
      <c r="C9" s="484" t="s">
        <v>23</v>
      </c>
      <c r="D9" s="483" t="s">
        <v>24</v>
      </c>
      <c r="E9" s="484" t="s">
        <v>23</v>
      </c>
      <c r="F9" s="483" t="s">
        <v>798</v>
      </c>
      <c r="G9" s="485">
        <v>21501</v>
      </c>
      <c r="H9" s="486" t="s">
        <v>799</v>
      </c>
      <c r="I9" s="487"/>
      <c r="J9" s="488" t="s">
        <v>800</v>
      </c>
      <c r="K9" s="489"/>
      <c r="L9" s="490"/>
      <c r="M9" s="491" t="s">
        <v>26</v>
      </c>
      <c r="N9" s="492">
        <v>1</v>
      </c>
      <c r="O9" s="545">
        <v>3644</v>
      </c>
      <c r="P9" s="489" t="s">
        <v>26</v>
      </c>
      <c r="Q9" s="545">
        <v>3644</v>
      </c>
      <c r="R9" s="545">
        <v>3644</v>
      </c>
      <c r="S9" s="102"/>
    </row>
    <row r="10" spans="1:20" ht="33.75" customHeight="1">
      <c r="A10" s="493" t="s">
        <v>797</v>
      </c>
      <c r="B10" s="494" t="s">
        <v>797</v>
      </c>
      <c r="C10" s="495" t="s">
        <v>23</v>
      </c>
      <c r="D10" s="494" t="s">
        <v>24</v>
      </c>
      <c r="E10" s="495" t="s">
        <v>23</v>
      </c>
      <c r="F10" s="483" t="s">
        <v>32</v>
      </c>
      <c r="G10" s="485">
        <v>22104</v>
      </c>
      <c r="H10" s="496" t="s">
        <v>801</v>
      </c>
      <c r="I10" s="497"/>
      <c r="J10" s="498" t="s">
        <v>802</v>
      </c>
      <c r="K10" s="489"/>
      <c r="L10" s="490"/>
      <c r="M10" s="491" t="s">
        <v>27</v>
      </c>
      <c r="N10" s="497">
        <v>1</v>
      </c>
      <c r="O10" s="545">
        <v>1530</v>
      </c>
      <c r="P10" s="489" t="s">
        <v>25</v>
      </c>
      <c r="Q10" s="545">
        <v>1530</v>
      </c>
      <c r="R10" s="545">
        <v>1530</v>
      </c>
      <c r="S10" s="102"/>
    </row>
    <row r="11" spans="1:20" ht="33" customHeight="1">
      <c r="A11" s="493" t="s">
        <v>797</v>
      </c>
      <c r="B11" s="494" t="s">
        <v>797</v>
      </c>
      <c r="C11" s="495" t="s">
        <v>23</v>
      </c>
      <c r="D11" s="494" t="s">
        <v>24</v>
      </c>
      <c r="E11" s="495" t="s">
        <v>23</v>
      </c>
      <c r="F11" s="483" t="s">
        <v>32</v>
      </c>
      <c r="G11" s="485">
        <v>22104</v>
      </c>
      <c r="H11" s="496" t="s">
        <v>801</v>
      </c>
      <c r="I11" s="497"/>
      <c r="J11" s="498" t="s">
        <v>802</v>
      </c>
      <c r="K11" s="489"/>
      <c r="L11" s="490"/>
      <c r="M11" s="491" t="s">
        <v>27</v>
      </c>
      <c r="N11" s="497">
        <v>1</v>
      </c>
      <c r="O11" s="545">
        <v>1800</v>
      </c>
      <c r="P11" s="489" t="s">
        <v>25</v>
      </c>
      <c r="Q11" s="545">
        <v>1800</v>
      </c>
      <c r="R11" s="545">
        <v>1800</v>
      </c>
      <c r="S11" s="102"/>
    </row>
    <row r="12" spans="1:20" ht="34.5" customHeight="1">
      <c r="A12" s="482" t="s">
        <v>797</v>
      </c>
      <c r="B12" s="483" t="s">
        <v>797</v>
      </c>
      <c r="C12" s="484" t="s">
        <v>23</v>
      </c>
      <c r="D12" s="483" t="s">
        <v>803</v>
      </c>
      <c r="E12" s="484" t="s">
        <v>804</v>
      </c>
      <c r="F12" s="483" t="s">
        <v>798</v>
      </c>
      <c r="G12" s="485">
        <v>22104</v>
      </c>
      <c r="H12" s="486" t="s">
        <v>801</v>
      </c>
      <c r="I12" s="487"/>
      <c r="J12" s="488" t="s">
        <v>805</v>
      </c>
      <c r="K12" s="489"/>
      <c r="L12" s="490"/>
      <c r="M12" s="491" t="s">
        <v>26</v>
      </c>
      <c r="N12" s="492">
        <v>1</v>
      </c>
      <c r="O12" s="545">
        <v>2730</v>
      </c>
      <c r="P12" s="489" t="s">
        <v>26</v>
      </c>
      <c r="Q12" s="545">
        <v>2730</v>
      </c>
      <c r="R12" s="545">
        <v>2730</v>
      </c>
      <c r="S12" s="102"/>
    </row>
    <row r="13" spans="1:20" ht="35.25" customHeight="1">
      <c r="A13" s="482" t="s">
        <v>797</v>
      </c>
      <c r="B13" s="483" t="s">
        <v>797</v>
      </c>
      <c r="C13" s="484" t="s">
        <v>23</v>
      </c>
      <c r="D13" s="483" t="s">
        <v>24</v>
      </c>
      <c r="E13" s="484" t="s">
        <v>23</v>
      </c>
      <c r="F13" s="483" t="s">
        <v>33</v>
      </c>
      <c r="G13" s="485">
        <v>22104</v>
      </c>
      <c r="H13" s="486" t="s">
        <v>801</v>
      </c>
      <c r="I13" s="487"/>
      <c r="J13" s="488" t="s">
        <v>806</v>
      </c>
      <c r="K13" s="488"/>
      <c r="L13" s="488"/>
      <c r="M13" s="488" t="s">
        <v>26</v>
      </c>
      <c r="N13" s="488">
        <v>1</v>
      </c>
      <c r="O13" s="545">
        <v>2929</v>
      </c>
      <c r="P13" s="498" t="s">
        <v>26</v>
      </c>
      <c r="Q13" s="545">
        <v>2929</v>
      </c>
      <c r="R13" s="545">
        <v>2929</v>
      </c>
      <c r="S13" s="102"/>
    </row>
    <row r="14" spans="1:20" ht="27" customHeight="1">
      <c r="A14" s="482" t="s">
        <v>797</v>
      </c>
      <c r="B14" s="483" t="s">
        <v>797</v>
      </c>
      <c r="C14" s="484" t="s">
        <v>23</v>
      </c>
      <c r="D14" s="483" t="s">
        <v>38</v>
      </c>
      <c r="E14" s="484" t="s">
        <v>39</v>
      </c>
      <c r="F14" s="483" t="s">
        <v>40</v>
      </c>
      <c r="G14" s="485">
        <v>24601</v>
      </c>
      <c r="H14" s="486" t="s">
        <v>807</v>
      </c>
      <c r="I14" s="487"/>
      <c r="J14" s="488" t="s">
        <v>808</v>
      </c>
      <c r="K14" s="488"/>
      <c r="L14" s="488"/>
      <c r="M14" s="488" t="s">
        <v>809</v>
      </c>
      <c r="N14" s="488">
        <v>1</v>
      </c>
      <c r="O14" s="545">
        <v>10164.14</v>
      </c>
      <c r="P14" s="498" t="s">
        <v>25</v>
      </c>
      <c r="Q14" s="545">
        <v>10164.14</v>
      </c>
      <c r="R14" s="545">
        <v>10164.14</v>
      </c>
      <c r="S14" s="102"/>
    </row>
    <row r="15" spans="1:20" ht="27" customHeight="1">
      <c r="A15" s="482" t="s">
        <v>797</v>
      </c>
      <c r="B15" s="483" t="s">
        <v>797</v>
      </c>
      <c r="C15" s="484" t="s">
        <v>23</v>
      </c>
      <c r="D15" s="483" t="s">
        <v>803</v>
      </c>
      <c r="E15" s="484" t="s">
        <v>804</v>
      </c>
      <c r="F15" s="483" t="s">
        <v>810</v>
      </c>
      <c r="G15" s="485">
        <v>24801</v>
      </c>
      <c r="H15" s="486" t="s">
        <v>811</v>
      </c>
      <c r="I15" s="487"/>
      <c r="J15" s="488" t="s">
        <v>812</v>
      </c>
      <c r="K15" s="489"/>
      <c r="L15" s="490"/>
      <c r="M15" s="491" t="s">
        <v>809</v>
      </c>
      <c r="N15" s="492">
        <v>10</v>
      </c>
      <c r="O15" s="545">
        <v>2552.1999999999998</v>
      </c>
      <c r="P15" s="489" t="s">
        <v>25</v>
      </c>
      <c r="Q15" s="545">
        <v>2552.1999999999998</v>
      </c>
      <c r="R15" s="545">
        <v>2552.1999999999998</v>
      </c>
      <c r="S15" s="102"/>
    </row>
    <row r="16" spans="1:20" ht="27" customHeight="1">
      <c r="A16" s="482" t="s">
        <v>797</v>
      </c>
      <c r="B16" s="483" t="s">
        <v>797</v>
      </c>
      <c r="C16" s="484" t="s">
        <v>23</v>
      </c>
      <c r="D16" s="483" t="s">
        <v>24</v>
      </c>
      <c r="E16" s="484" t="s">
        <v>23</v>
      </c>
      <c r="F16" s="483" t="s">
        <v>33</v>
      </c>
      <c r="G16" s="485">
        <v>24801</v>
      </c>
      <c r="H16" s="486" t="s">
        <v>811</v>
      </c>
      <c r="I16" s="487"/>
      <c r="J16" s="488" t="s">
        <v>813</v>
      </c>
      <c r="K16" s="489"/>
      <c r="L16" s="490"/>
      <c r="M16" s="491" t="s">
        <v>26</v>
      </c>
      <c r="N16" s="492">
        <v>1</v>
      </c>
      <c r="O16" s="545">
        <v>6663.04</v>
      </c>
      <c r="P16" s="489" t="s">
        <v>26</v>
      </c>
      <c r="Q16" s="545">
        <v>6663.04</v>
      </c>
      <c r="R16" s="545">
        <v>6663.04</v>
      </c>
      <c r="S16" s="102"/>
    </row>
    <row r="17" spans="1:19" ht="27" customHeight="1">
      <c r="A17" s="482" t="s">
        <v>797</v>
      </c>
      <c r="B17" s="483" t="s">
        <v>797</v>
      </c>
      <c r="C17" s="484" t="s">
        <v>23</v>
      </c>
      <c r="D17" s="483" t="s">
        <v>24</v>
      </c>
      <c r="E17" s="484" t="s">
        <v>23</v>
      </c>
      <c r="F17" s="483" t="s">
        <v>32</v>
      </c>
      <c r="G17" s="485">
        <v>24801</v>
      </c>
      <c r="H17" s="486" t="s">
        <v>811</v>
      </c>
      <c r="I17" s="487"/>
      <c r="J17" s="488" t="s">
        <v>814</v>
      </c>
      <c r="K17" s="488"/>
      <c r="L17" s="488"/>
      <c r="M17" s="488" t="s">
        <v>809</v>
      </c>
      <c r="N17" s="488">
        <v>1</v>
      </c>
      <c r="O17" s="545">
        <v>4831.5600000000004</v>
      </c>
      <c r="P17" s="498" t="s">
        <v>25</v>
      </c>
      <c r="Q17" s="545">
        <v>4831.5600000000004</v>
      </c>
      <c r="R17" s="545">
        <v>4831.5600000000004</v>
      </c>
      <c r="S17" s="102"/>
    </row>
    <row r="18" spans="1:19" ht="27" customHeight="1">
      <c r="A18" s="482" t="s">
        <v>797</v>
      </c>
      <c r="B18" s="483" t="s">
        <v>797</v>
      </c>
      <c r="C18" s="484" t="s">
        <v>23</v>
      </c>
      <c r="D18" s="483" t="s">
        <v>24</v>
      </c>
      <c r="E18" s="484" t="s">
        <v>23</v>
      </c>
      <c r="F18" s="483" t="s">
        <v>32</v>
      </c>
      <c r="G18" s="485">
        <v>27101</v>
      </c>
      <c r="H18" s="486" t="s">
        <v>815</v>
      </c>
      <c r="I18" s="487"/>
      <c r="J18" s="488" t="s">
        <v>816</v>
      </c>
      <c r="K18" s="488"/>
      <c r="L18" s="488"/>
      <c r="M18" s="488" t="s">
        <v>809</v>
      </c>
      <c r="N18" s="488">
        <v>1</v>
      </c>
      <c r="O18" s="545">
        <v>20810.400000000001</v>
      </c>
      <c r="P18" s="498" t="s">
        <v>25</v>
      </c>
      <c r="Q18" s="545">
        <v>20810.400000000001</v>
      </c>
      <c r="R18" s="545">
        <v>20810.400000000001</v>
      </c>
      <c r="S18" s="102"/>
    </row>
    <row r="19" spans="1:19" ht="27" customHeight="1">
      <c r="A19" s="482" t="s">
        <v>797</v>
      </c>
      <c r="B19" s="483" t="s">
        <v>797</v>
      </c>
      <c r="C19" s="484" t="s">
        <v>23</v>
      </c>
      <c r="D19" s="483" t="s">
        <v>43</v>
      </c>
      <c r="E19" s="484" t="s">
        <v>23</v>
      </c>
      <c r="F19" s="483" t="s">
        <v>44</v>
      </c>
      <c r="G19" s="485">
        <v>29101</v>
      </c>
      <c r="H19" s="486" t="s">
        <v>817</v>
      </c>
      <c r="I19" s="487"/>
      <c r="J19" s="488" t="s">
        <v>818</v>
      </c>
      <c r="K19" s="488"/>
      <c r="L19" s="488"/>
      <c r="M19" s="488" t="s">
        <v>809</v>
      </c>
      <c r="N19" s="488">
        <v>1</v>
      </c>
      <c r="O19" s="545">
        <v>2111.1999999999998</v>
      </c>
      <c r="P19" s="498" t="s">
        <v>25</v>
      </c>
      <c r="Q19" s="545">
        <v>2111.1999999999998</v>
      </c>
      <c r="R19" s="545">
        <v>2111.1999999999998</v>
      </c>
      <c r="S19" s="102"/>
    </row>
    <row r="20" spans="1:19" ht="27" customHeight="1">
      <c r="A20" s="499" t="s">
        <v>797</v>
      </c>
      <c r="B20" s="483" t="s">
        <v>797</v>
      </c>
      <c r="C20" s="484" t="s">
        <v>23</v>
      </c>
      <c r="D20" s="483" t="s">
        <v>38</v>
      </c>
      <c r="E20" s="484" t="s">
        <v>39</v>
      </c>
      <c r="F20" s="483" t="s">
        <v>40</v>
      </c>
      <c r="G20" s="485">
        <v>29301</v>
      </c>
      <c r="H20" s="486" t="s">
        <v>819</v>
      </c>
      <c r="I20" s="487"/>
      <c r="J20" s="488" t="s">
        <v>820</v>
      </c>
      <c r="K20" s="488"/>
      <c r="L20" s="488"/>
      <c r="M20" s="488" t="s">
        <v>809</v>
      </c>
      <c r="N20" s="488">
        <v>1</v>
      </c>
      <c r="O20" s="545">
        <v>5869.6</v>
      </c>
      <c r="P20" s="498" t="s">
        <v>25</v>
      </c>
      <c r="Q20" s="545">
        <v>5869.6</v>
      </c>
      <c r="R20" s="545">
        <v>5869.6</v>
      </c>
      <c r="S20" s="102"/>
    </row>
    <row r="21" spans="1:19" ht="27" customHeight="1">
      <c r="A21" s="499" t="s">
        <v>797</v>
      </c>
      <c r="B21" s="483" t="s">
        <v>797</v>
      </c>
      <c r="C21" s="484" t="s">
        <v>23</v>
      </c>
      <c r="D21" s="483" t="s">
        <v>24</v>
      </c>
      <c r="E21" s="484" t="s">
        <v>23</v>
      </c>
      <c r="F21" s="483" t="s">
        <v>32</v>
      </c>
      <c r="G21" s="485">
        <v>29301</v>
      </c>
      <c r="H21" s="486" t="s">
        <v>819</v>
      </c>
      <c r="I21" s="487"/>
      <c r="J21" s="488" t="s">
        <v>821</v>
      </c>
      <c r="K21" s="488"/>
      <c r="L21" s="488"/>
      <c r="M21" s="488" t="s">
        <v>809</v>
      </c>
      <c r="N21" s="488">
        <v>1</v>
      </c>
      <c r="O21" s="545">
        <v>7076.26</v>
      </c>
      <c r="P21" s="498" t="s">
        <v>25</v>
      </c>
      <c r="Q21" s="545">
        <v>7076.26</v>
      </c>
      <c r="R21" s="545">
        <v>7076.26</v>
      </c>
      <c r="S21" s="102"/>
    </row>
    <row r="22" spans="1:19" ht="27" customHeight="1">
      <c r="A22" s="493" t="s">
        <v>797</v>
      </c>
      <c r="B22" s="494" t="s">
        <v>797</v>
      </c>
      <c r="C22" s="495" t="s">
        <v>23</v>
      </c>
      <c r="D22" s="494" t="s">
        <v>24</v>
      </c>
      <c r="E22" s="495" t="s">
        <v>23</v>
      </c>
      <c r="F22" s="483" t="s">
        <v>33</v>
      </c>
      <c r="G22" s="485">
        <v>31301</v>
      </c>
      <c r="H22" s="500" t="s">
        <v>822</v>
      </c>
      <c r="I22" s="487"/>
      <c r="J22" s="501" t="s">
        <v>823</v>
      </c>
      <c r="K22" s="489"/>
      <c r="L22" s="490"/>
      <c r="M22" s="491" t="s">
        <v>26</v>
      </c>
      <c r="N22" s="492">
        <v>1</v>
      </c>
      <c r="O22" s="545">
        <v>1614.67</v>
      </c>
      <c r="P22" s="489" t="s">
        <v>25</v>
      </c>
      <c r="Q22" s="545">
        <v>1614.67</v>
      </c>
      <c r="R22" s="545">
        <v>1614.67</v>
      </c>
      <c r="S22" s="102"/>
    </row>
    <row r="23" spans="1:19" ht="27" customHeight="1">
      <c r="A23" s="493" t="s">
        <v>797</v>
      </c>
      <c r="B23" s="494" t="s">
        <v>797</v>
      </c>
      <c r="C23" s="495" t="s">
        <v>23</v>
      </c>
      <c r="D23" s="494" t="s">
        <v>24</v>
      </c>
      <c r="E23" s="495" t="s">
        <v>23</v>
      </c>
      <c r="F23" s="483" t="s">
        <v>32</v>
      </c>
      <c r="G23" s="485">
        <v>31401</v>
      </c>
      <c r="H23" s="486" t="s">
        <v>824</v>
      </c>
      <c r="I23" s="487"/>
      <c r="J23" s="501" t="s">
        <v>825</v>
      </c>
      <c r="K23" s="489"/>
      <c r="L23" s="490"/>
      <c r="M23" s="491" t="s">
        <v>26</v>
      </c>
      <c r="N23" s="492">
        <v>1</v>
      </c>
      <c r="O23" s="545">
        <v>4624.5200000000004</v>
      </c>
      <c r="P23" s="489" t="s">
        <v>25</v>
      </c>
      <c r="Q23" s="545">
        <v>4624.5200000000004</v>
      </c>
      <c r="R23" s="545">
        <v>4624.5200000000004</v>
      </c>
      <c r="S23" s="102"/>
    </row>
    <row r="24" spans="1:19" ht="27" customHeight="1">
      <c r="A24" s="493" t="s">
        <v>797</v>
      </c>
      <c r="B24" s="494" t="s">
        <v>797</v>
      </c>
      <c r="C24" s="495" t="s">
        <v>23</v>
      </c>
      <c r="D24" s="494" t="s">
        <v>24</v>
      </c>
      <c r="E24" s="495" t="s">
        <v>23</v>
      </c>
      <c r="F24" s="483" t="s">
        <v>32</v>
      </c>
      <c r="G24" s="485">
        <v>31401</v>
      </c>
      <c r="H24" s="502" t="s">
        <v>824</v>
      </c>
      <c r="I24" s="503"/>
      <c r="J24" s="504" t="s">
        <v>826</v>
      </c>
      <c r="K24" s="505"/>
      <c r="L24" s="506"/>
      <c r="M24" s="507" t="s">
        <v>26</v>
      </c>
      <c r="N24" s="508">
        <v>1</v>
      </c>
      <c r="O24" s="546">
        <v>248.85</v>
      </c>
      <c r="P24" s="505" t="s">
        <v>25</v>
      </c>
      <c r="Q24" s="546">
        <v>248.85</v>
      </c>
      <c r="R24" s="546">
        <v>248.85</v>
      </c>
      <c r="S24" s="102"/>
    </row>
    <row r="25" spans="1:19" ht="27" customHeight="1">
      <c r="A25" s="493" t="s">
        <v>797</v>
      </c>
      <c r="B25" s="494" t="s">
        <v>797</v>
      </c>
      <c r="C25" s="495" t="s">
        <v>23</v>
      </c>
      <c r="D25" s="494" t="s">
        <v>24</v>
      </c>
      <c r="E25" s="495" t="s">
        <v>23</v>
      </c>
      <c r="F25" s="483" t="s">
        <v>33</v>
      </c>
      <c r="G25" s="485">
        <v>31401</v>
      </c>
      <c r="H25" s="502" t="s">
        <v>824</v>
      </c>
      <c r="I25" s="503"/>
      <c r="J25" s="504" t="s">
        <v>827</v>
      </c>
      <c r="K25" s="505"/>
      <c r="L25" s="506"/>
      <c r="M25" s="507" t="s">
        <v>26</v>
      </c>
      <c r="N25" s="508">
        <v>1</v>
      </c>
      <c r="O25" s="546">
        <v>727.82</v>
      </c>
      <c r="P25" s="505" t="s">
        <v>25</v>
      </c>
      <c r="Q25" s="546">
        <v>727.82</v>
      </c>
      <c r="R25" s="546">
        <v>727.82</v>
      </c>
      <c r="S25" s="102"/>
    </row>
    <row r="26" spans="1:19" ht="27" customHeight="1">
      <c r="A26" s="482" t="s">
        <v>797</v>
      </c>
      <c r="B26" s="483" t="s">
        <v>797</v>
      </c>
      <c r="C26" s="484" t="s">
        <v>23</v>
      </c>
      <c r="D26" s="483" t="s">
        <v>24</v>
      </c>
      <c r="E26" s="484" t="s">
        <v>23</v>
      </c>
      <c r="F26" s="483" t="s">
        <v>32</v>
      </c>
      <c r="G26" s="485">
        <v>31401</v>
      </c>
      <c r="H26" s="502" t="s">
        <v>824</v>
      </c>
      <c r="I26" s="503"/>
      <c r="J26" s="504" t="s">
        <v>828</v>
      </c>
      <c r="K26" s="505"/>
      <c r="L26" s="506"/>
      <c r="M26" s="507" t="s">
        <v>26</v>
      </c>
      <c r="N26" s="508">
        <v>1</v>
      </c>
      <c r="O26" s="546">
        <v>991.53</v>
      </c>
      <c r="P26" s="505" t="s">
        <v>25</v>
      </c>
      <c r="Q26" s="546">
        <v>991.53</v>
      </c>
      <c r="R26" s="546">
        <v>991.53</v>
      </c>
      <c r="S26" s="102"/>
    </row>
    <row r="27" spans="1:19" ht="27" customHeight="1">
      <c r="A27" s="482" t="s">
        <v>797</v>
      </c>
      <c r="B27" s="483" t="s">
        <v>797</v>
      </c>
      <c r="C27" s="484" t="s">
        <v>23</v>
      </c>
      <c r="D27" s="483" t="s">
        <v>24</v>
      </c>
      <c r="E27" s="484" t="s">
        <v>23</v>
      </c>
      <c r="F27" s="483" t="s">
        <v>32</v>
      </c>
      <c r="G27" s="485">
        <v>31401</v>
      </c>
      <c r="H27" s="502" t="s">
        <v>824</v>
      </c>
      <c r="I27" s="503"/>
      <c r="J27" s="504" t="s">
        <v>829</v>
      </c>
      <c r="K27" s="505"/>
      <c r="L27" s="506"/>
      <c r="M27" s="507" t="s">
        <v>26</v>
      </c>
      <c r="N27" s="508">
        <v>1</v>
      </c>
      <c r="O27" s="546">
        <v>476.38</v>
      </c>
      <c r="P27" s="505" t="s">
        <v>25</v>
      </c>
      <c r="Q27" s="546">
        <v>476.38</v>
      </c>
      <c r="R27" s="546">
        <v>476.38</v>
      </c>
      <c r="S27" s="102"/>
    </row>
    <row r="28" spans="1:19" ht="27" customHeight="1">
      <c r="A28" s="482" t="s">
        <v>797</v>
      </c>
      <c r="B28" s="483" t="s">
        <v>797</v>
      </c>
      <c r="C28" s="484" t="s">
        <v>23</v>
      </c>
      <c r="D28" s="483" t="s">
        <v>24</v>
      </c>
      <c r="E28" s="484" t="s">
        <v>23</v>
      </c>
      <c r="F28" s="483" t="s">
        <v>32</v>
      </c>
      <c r="G28" s="485">
        <v>31401</v>
      </c>
      <c r="H28" s="502" t="s">
        <v>824</v>
      </c>
      <c r="I28" s="503"/>
      <c r="J28" s="504" t="s">
        <v>830</v>
      </c>
      <c r="K28" s="505"/>
      <c r="L28" s="506"/>
      <c r="M28" s="507" t="s">
        <v>26</v>
      </c>
      <c r="N28" s="508">
        <v>1</v>
      </c>
      <c r="O28" s="546">
        <v>503.37</v>
      </c>
      <c r="P28" s="505" t="s">
        <v>25</v>
      </c>
      <c r="Q28" s="546">
        <v>503.37</v>
      </c>
      <c r="R28" s="546">
        <v>503.37</v>
      </c>
      <c r="S28" s="102"/>
    </row>
    <row r="29" spans="1:19" ht="27" customHeight="1">
      <c r="A29" s="482" t="s">
        <v>797</v>
      </c>
      <c r="B29" s="483" t="s">
        <v>797</v>
      </c>
      <c r="C29" s="484" t="s">
        <v>23</v>
      </c>
      <c r="D29" s="483" t="s">
        <v>24</v>
      </c>
      <c r="E29" s="484" t="s">
        <v>23</v>
      </c>
      <c r="F29" s="483" t="s">
        <v>32</v>
      </c>
      <c r="G29" s="485">
        <v>31401</v>
      </c>
      <c r="H29" s="502" t="s">
        <v>824</v>
      </c>
      <c r="I29" s="503"/>
      <c r="J29" s="504" t="s">
        <v>831</v>
      </c>
      <c r="K29" s="505"/>
      <c r="L29" s="506"/>
      <c r="M29" s="507" t="s">
        <v>26</v>
      </c>
      <c r="N29" s="508">
        <v>1</v>
      </c>
      <c r="O29" s="546">
        <v>709.71</v>
      </c>
      <c r="P29" s="505" t="s">
        <v>25</v>
      </c>
      <c r="Q29" s="546">
        <v>709.71</v>
      </c>
      <c r="R29" s="546">
        <v>709.71</v>
      </c>
      <c r="S29" s="102"/>
    </row>
    <row r="30" spans="1:19" ht="27" customHeight="1">
      <c r="A30" s="482" t="s">
        <v>797</v>
      </c>
      <c r="B30" s="483" t="s">
        <v>797</v>
      </c>
      <c r="C30" s="484" t="s">
        <v>23</v>
      </c>
      <c r="D30" s="483" t="s">
        <v>24</v>
      </c>
      <c r="E30" s="484" t="s">
        <v>23</v>
      </c>
      <c r="F30" s="483" t="s">
        <v>32</v>
      </c>
      <c r="G30" s="485">
        <v>31401</v>
      </c>
      <c r="H30" s="502" t="s">
        <v>824</v>
      </c>
      <c r="I30" s="503"/>
      <c r="J30" s="504" t="s">
        <v>832</v>
      </c>
      <c r="K30" s="505"/>
      <c r="L30" s="506"/>
      <c r="M30" s="507" t="s">
        <v>26</v>
      </c>
      <c r="N30" s="508">
        <v>1</v>
      </c>
      <c r="O30" s="546">
        <v>514.72</v>
      </c>
      <c r="P30" s="505" t="s">
        <v>25</v>
      </c>
      <c r="Q30" s="546">
        <v>514.72</v>
      </c>
      <c r="R30" s="546">
        <v>514.72</v>
      </c>
      <c r="S30" s="102"/>
    </row>
    <row r="31" spans="1:19" ht="27" customHeight="1">
      <c r="A31" s="482" t="s">
        <v>797</v>
      </c>
      <c r="B31" s="483" t="s">
        <v>797</v>
      </c>
      <c r="C31" s="484" t="s">
        <v>23</v>
      </c>
      <c r="D31" s="483" t="s">
        <v>24</v>
      </c>
      <c r="E31" s="484" t="s">
        <v>23</v>
      </c>
      <c r="F31" s="483" t="s">
        <v>33</v>
      </c>
      <c r="G31" s="485">
        <v>32201</v>
      </c>
      <c r="H31" s="502" t="s">
        <v>30</v>
      </c>
      <c r="I31" s="503"/>
      <c r="J31" s="504" t="s">
        <v>833</v>
      </c>
      <c r="K31" s="505"/>
      <c r="L31" s="506"/>
      <c r="M31" s="507" t="s">
        <v>26</v>
      </c>
      <c r="N31" s="508">
        <v>1</v>
      </c>
      <c r="O31" s="509">
        <v>21733.99</v>
      </c>
      <c r="P31" s="505" t="s">
        <v>25</v>
      </c>
      <c r="Q31" s="509">
        <v>21733.99</v>
      </c>
      <c r="R31" s="509">
        <v>21733.99</v>
      </c>
      <c r="S31" s="102"/>
    </row>
    <row r="32" spans="1:19" ht="27" customHeight="1">
      <c r="A32" s="482" t="s">
        <v>797</v>
      </c>
      <c r="B32" s="483" t="s">
        <v>797</v>
      </c>
      <c r="C32" s="484" t="s">
        <v>23</v>
      </c>
      <c r="D32" s="483" t="s">
        <v>24</v>
      </c>
      <c r="E32" s="484" t="s">
        <v>23</v>
      </c>
      <c r="F32" s="483" t="s">
        <v>32</v>
      </c>
      <c r="G32" s="485">
        <v>32601</v>
      </c>
      <c r="H32" s="502" t="s">
        <v>834</v>
      </c>
      <c r="I32" s="503"/>
      <c r="J32" s="504" t="s">
        <v>835</v>
      </c>
      <c r="K32" s="505"/>
      <c r="L32" s="506"/>
      <c r="M32" s="507" t="s">
        <v>26</v>
      </c>
      <c r="N32" s="508">
        <v>1</v>
      </c>
      <c r="O32" s="546">
        <v>4315.2</v>
      </c>
      <c r="P32" s="505" t="s">
        <v>25</v>
      </c>
      <c r="Q32" s="546">
        <v>4315.2</v>
      </c>
      <c r="R32" s="546">
        <v>4315.2</v>
      </c>
      <c r="S32" s="102"/>
    </row>
    <row r="33" spans="1:19" ht="27" customHeight="1">
      <c r="A33" s="482" t="s">
        <v>797</v>
      </c>
      <c r="B33" s="483" t="s">
        <v>797</v>
      </c>
      <c r="C33" s="484" t="s">
        <v>23</v>
      </c>
      <c r="D33" s="483" t="s">
        <v>34</v>
      </c>
      <c r="E33" s="484" t="s">
        <v>42</v>
      </c>
      <c r="F33" s="483" t="s">
        <v>836</v>
      </c>
      <c r="G33" s="485">
        <v>32601</v>
      </c>
      <c r="H33" s="502" t="s">
        <v>837</v>
      </c>
      <c r="I33" s="503"/>
      <c r="J33" s="510" t="s">
        <v>838</v>
      </c>
      <c r="K33" s="510"/>
      <c r="L33" s="510"/>
      <c r="M33" s="510" t="s">
        <v>26</v>
      </c>
      <c r="N33" s="510">
        <v>1</v>
      </c>
      <c r="O33" s="546">
        <v>25125.599999999999</v>
      </c>
      <c r="P33" s="513" t="s">
        <v>26</v>
      </c>
      <c r="Q33" s="546">
        <v>25125.599999999999</v>
      </c>
      <c r="R33" s="546">
        <v>25125.599999999999</v>
      </c>
      <c r="S33" s="102"/>
    </row>
    <row r="34" spans="1:19" ht="27" customHeight="1">
      <c r="A34" s="482" t="s">
        <v>797</v>
      </c>
      <c r="B34" s="483" t="s">
        <v>797</v>
      </c>
      <c r="C34" s="484" t="s">
        <v>23</v>
      </c>
      <c r="D34" s="483" t="s">
        <v>34</v>
      </c>
      <c r="E34" s="484" t="s">
        <v>41</v>
      </c>
      <c r="F34" s="483" t="s">
        <v>45</v>
      </c>
      <c r="G34" s="485">
        <v>33604</v>
      </c>
      <c r="H34" s="502" t="s">
        <v>839</v>
      </c>
      <c r="I34" s="503"/>
      <c r="J34" s="510" t="s">
        <v>840</v>
      </c>
      <c r="K34" s="510"/>
      <c r="L34" s="510"/>
      <c r="M34" s="510" t="s">
        <v>26</v>
      </c>
      <c r="N34" s="510">
        <v>1</v>
      </c>
      <c r="O34" s="546">
        <v>9326.4</v>
      </c>
      <c r="P34" s="513" t="s">
        <v>26</v>
      </c>
      <c r="Q34" s="546">
        <v>9326.4</v>
      </c>
      <c r="R34" s="546">
        <v>9326.4</v>
      </c>
      <c r="S34" s="102"/>
    </row>
    <row r="35" spans="1:19" ht="27" customHeight="1">
      <c r="A35" s="493" t="s">
        <v>797</v>
      </c>
      <c r="B35" s="494" t="s">
        <v>797</v>
      </c>
      <c r="C35" s="495" t="s">
        <v>23</v>
      </c>
      <c r="D35" s="494" t="s">
        <v>24</v>
      </c>
      <c r="E35" s="495" t="s">
        <v>23</v>
      </c>
      <c r="F35" s="483" t="s">
        <v>32</v>
      </c>
      <c r="G35" s="485">
        <v>33605</v>
      </c>
      <c r="H35" s="511" t="s">
        <v>841</v>
      </c>
      <c r="I35" s="512"/>
      <c r="J35" s="513" t="s">
        <v>842</v>
      </c>
      <c r="K35" s="505"/>
      <c r="L35" s="506"/>
      <c r="M35" s="507" t="s">
        <v>27</v>
      </c>
      <c r="N35" s="512">
        <v>1</v>
      </c>
      <c r="O35" s="546">
        <v>1556</v>
      </c>
      <c r="P35" s="505" t="s">
        <v>25</v>
      </c>
      <c r="Q35" s="546">
        <v>1556</v>
      </c>
      <c r="R35" s="546">
        <v>1556</v>
      </c>
      <c r="S35" s="102"/>
    </row>
    <row r="36" spans="1:19" ht="27" customHeight="1">
      <c r="A36" s="482" t="s">
        <v>797</v>
      </c>
      <c r="B36" s="483" t="s">
        <v>797</v>
      </c>
      <c r="C36" s="484" t="s">
        <v>23</v>
      </c>
      <c r="D36" s="483" t="s">
        <v>24</v>
      </c>
      <c r="E36" s="484" t="s">
        <v>23</v>
      </c>
      <c r="F36" s="483" t="s">
        <v>33</v>
      </c>
      <c r="G36" s="485">
        <v>33801</v>
      </c>
      <c r="H36" s="502" t="s">
        <v>31</v>
      </c>
      <c r="I36" s="503"/>
      <c r="J36" s="510" t="s">
        <v>843</v>
      </c>
      <c r="K36" s="505"/>
      <c r="L36" s="506"/>
      <c r="M36" s="507" t="s">
        <v>26</v>
      </c>
      <c r="N36" s="508">
        <v>1</v>
      </c>
      <c r="O36" s="514">
        <v>39149.230000000003</v>
      </c>
      <c r="P36" s="505" t="s">
        <v>25</v>
      </c>
      <c r="Q36" s="514">
        <v>39149.230000000003</v>
      </c>
      <c r="R36" s="514">
        <v>39149.230000000003</v>
      </c>
      <c r="S36" s="102"/>
    </row>
    <row r="37" spans="1:19" ht="27" customHeight="1">
      <c r="A37" s="482" t="s">
        <v>797</v>
      </c>
      <c r="B37" s="483" t="s">
        <v>797</v>
      </c>
      <c r="C37" s="484" t="s">
        <v>23</v>
      </c>
      <c r="D37" s="483" t="s">
        <v>24</v>
      </c>
      <c r="E37" s="484" t="s">
        <v>23</v>
      </c>
      <c r="F37" s="483" t="s">
        <v>33</v>
      </c>
      <c r="G37" s="485">
        <v>33801</v>
      </c>
      <c r="H37" s="502" t="s">
        <v>31</v>
      </c>
      <c r="I37" s="503"/>
      <c r="J37" s="510" t="s">
        <v>844</v>
      </c>
      <c r="K37" s="505"/>
      <c r="L37" s="506"/>
      <c r="M37" s="507" t="s">
        <v>26</v>
      </c>
      <c r="N37" s="508">
        <v>1</v>
      </c>
      <c r="O37" s="514">
        <v>39149.230000000003</v>
      </c>
      <c r="P37" s="505" t="s">
        <v>25</v>
      </c>
      <c r="Q37" s="514">
        <v>39149.230000000003</v>
      </c>
      <c r="R37" s="514">
        <v>39149.230000000003</v>
      </c>
      <c r="S37" s="102"/>
    </row>
    <row r="38" spans="1:19" ht="27" customHeight="1">
      <c r="A38" s="482" t="s">
        <v>797</v>
      </c>
      <c r="B38" s="483" t="s">
        <v>797</v>
      </c>
      <c r="C38" s="484" t="s">
        <v>23</v>
      </c>
      <c r="D38" s="483" t="s">
        <v>24</v>
      </c>
      <c r="E38" s="484" t="s">
        <v>23</v>
      </c>
      <c r="F38" s="483" t="s">
        <v>32</v>
      </c>
      <c r="G38" s="485">
        <v>35101</v>
      </c>
      <c r="H38" s="502" t="s">
        <v>845</v>
      </c>
      <c r="I38" s="503"/>
      <c r="J38" s="515" t="s">
        <v>846</v>
      </c>
      <c r="K38" s="505"/>
      <c r="L38" s="506"/>
      <c r="M38" s="507" t="s">
        <v>26</v>
      </c>
      <c r="N38" s="508">
        <v>1</v>
      </c>
      <c r="O38" s="546">
        <v>4582</v>
      </c>
      <c r="P38" s="505" t="s">
        <v>26</v>
      </c>
      <c r="Q38" s="546">
        <v>4582</v>
      </c>
      <c r="R38" s="546">
        <v>4582</v>
      </c>
      <c r="S38" s="102"/>
    </row>
    <row r="39" spans="1:19" ht="27" customHeight="1">
      <c r="A39" s="482" t="s">
        <v>797</v>
      </c>
      <c r="B39" s="483" t="s">
        <v>797</v>
      </c>
      <c r="C39" s="484" t="s">
        <v>23</v>
      </c>
      <c r="D39" s="483" t="s">
        <v>24</v>
      </c>
      <c r="E39" s="484" t="s">
        <v>23</v>
      </c>
      <c r="F39" s="483" t="s">
        <v>33</v>
      </c>
      <c r="G39" s="485">
        <v>35101</v>
      </c>
      <c r="H39" s="502" t="s">
        <v>845</v>
      </c>
      <c r="I39" s="503"/>
      <c r="J39" s="510" t="s">
        <v>847</v>
      </c>
      <c r="K39" s="510"/>
      <c r="L39" s="510"/>
      <c r="M39" s="510" t="s">
        <v>26</v>
      </c>
      <c r="N39" s="510">
        <v>1</v>
      </c>
      <c r="O39" s="546">
        <v>35707.78</v>
      </c>
      <c r="P39" s="513" t="s">
        <v>25</v>
      </c>
      <c r="Q39" s="546">
        <v>35707.78</v>
      </c>
      <c r="R39" s="546">
        <v>35707.78</v>
      </c>
      <c r="S39" s="102"/>
    </row>
    <row r="40" spans="1:19" ht="27" customHeight="1">
      <c r="A40" s="482" t="s">
        <v>797</v>
      </c>
      <c r="B40" s="483" t="s">
        <v>797</v>
      </c>
      <c r="C40" s="484" t="s">
        <v>23</v>
      </c>
      <c r="D40" s="483" t="s">
        <v>24</v>
      </c>
      <c r="E40" s="484" t="s">
        <v>23</v>
      </c>
      <c r="F40" s="483" t="s">
        <v>33</v>
      </c>
      <c r="G40" s="485">
        <v>35101</v>
      </c>
      <c r="H40" s="502" t="s">
        <v>845</v>
      </c>
      <c r="I40" s="503"/>
      <c r="J40" s="510" t="s">
        <v>848</v>
      </c>
      <c r="K40" s="510"/>
      <c r="L40" s="510"/>
      <c r="M40" s="510" t="s">
        <v>26</v>
      </c>
      <c r="N40" s="510">
        <v>1</v>
      </c>
      <c r="O40" s="546">
        <v>1392</v>
      </c>
      <c r="P40" s="513" t="s">
        <v>26</v>
      </c>
      <c r="Q40" s="546">
        <v>1392</v>
      </c>
      <c r="R40" s="546">
        <v>1392</v>
      </c>
      <c r="S40" s="102"/>
    </row>
    <row r="41" spans="1:19" ht="27" customHeight="1">
      <c r="A41" s="482" t="s">
        <v>797</v>
      </c>
      <c r="B41" s="483" t="s">
        <v>797</v>
      </c>
      <c r="C41" s="484" t="s">
        <v>23</v>
      </c>
      <c r="D41" s="483" t="s">
        <v>24</v>
      </c>
      <c r="E41" s="484" t="s">
        <v>23</v>
      </c>
      <c r="F41" s="483" t="s">
        <v>33</v>
      </c>
      <c r="G41" s="485">
        <v>35201</v>
      </c>
      <c r="H41" s="502" t="s">
        <v>849</v>
      </c>
      <c r="I41" s="503"/>
      <c r="J41" s="510" t="s">
        <v>850</v>
      </c>
      <c r="K41" s="505"/>
      <c r="L41" s="506"/>
      <c r="M41" s="507" t="s">
        <v>26</v>
      </c>
      <c r="N41" s="508">
        <v>1</v>
      </c>
      <c r="O41" s="546">
        <v>1856</v>
      </c>
      <c r="P41" s="505" t="s">
        <v>26</v>
      </c>
      <c r="Q41" s="546">
        <v>1856</v>
      </c>
      <c r="R41" s="546">
        <v>1856</v>
      </c>
      <c r="S41" s="102"/>
    </row>
    <row r="42" spans="1:19" ht="27" customHeight="1">
      <c r="A42" s="482" t="s">
        <v>797</v>
      </c>
      <c r="B42" s="483" t="s">
        <v>797</v>
      </c>
      <c r="C42" s="484" t="s">
        <v>23</v>
      </c>
      <c r="D42" s="483" t="s">
        <v>24</v>
      </c>
      <c r="E42" s="484" t="s">
        <v>23</v>
      </c>
      <c r="F42" s="483" t="s">
        <v>33</v>
      </c>
      <c r="G42" s="485">
        <v>35701</v>
      </c>
      <c r="H42" s="502" t="s">
        <v>851</v>
      </c>
      <c r="I42" s="503"/>
      <c r="J42" s="510" t="s">
        <v>852</v>
      </c>
      <c r="K42" s="510"/>
      <c r="L42" s="510"/>
      <c r="M42" s="510" t="s">
        <v>809</v>
      </c>
      <c r="N42" s="510">
        <v>1</v>
      </c>
      <c r="O42" s="546">
        <v>4691.2700000000004</v>
      </c>
      <c r="P42" s="513" t="s">
        <v>25</v>
      </c>
      <c r="Q42" s="546">
        <v>4691.2700000000004</v>
      </c>
      <c r="R42" s="546">
        <v>4691.2700000000004</v>
      </c>
      <c r="S42" s="102"/>
    </row>
    <row r="43" spans="1:19" ht="27" customHeight="1">
      <c r="A43" s="482" t="s">
        <v>797</v>
      </c>
      <c r="B43" s="483" t="s">
        <v>797</v>
      </c>
      <c r="C43" s="484" t="s">
        <v>23</v>
      </c>
      <c r="D43" s="483" t="s">
        <v>24</v>
      </c>
      <c r="E43" s="484" t="s">
        <v>23</v>
      </c>
      <c r="F43" s="483" t="s">
        <v>33</v>
      </c>
      <c r="G43" s="485">
        <v>35801</v>
      </c>
      <c r="H43" s="502" t="s">
        <v>28</v>
      </c>
      <c r="I43" s="503"/>
      <c r="J43" s="510" t="s">
        <v>853</v>
      </c>
      <c r="K43" s="505"/>
      <c r="L43" s="506"/>
      <c r="M43" s="507" t="s">
        <v>26</v>
      </c>
      <c r="N43" s="508">
        <v>1</v>
      </c>
      <c r="O43" s="546">
        <v>29134.94</v>
      </c>
      <c r="P43" s="505" t="s">
        <v>25</v>
      </c>
      <c r="Q43" s="546">
        <v>29134.94</v>
      </c>
      <c r="R43" s="546">
        <v>29134.94</v>
      </c>
      <c r="S43" s="102"/>
    </row>
    <row r="44" spans="1:19" ht="27" customHeight="1">
      <c r="A44" s="482" t="s">
        <v>797</v>
      </c>
      <c r="B44" s="483" t="s">
        <v>797</v>
      </c>
      <c r="C44" s="484" t="s">
        <v>23</v>
      </c>
      <c r="D44" s="483" t="s">
        <v>24</v>
      </c>
      <c r="E44" s="484" t="s">
        <v>23</v>
      </c>
      <c r="F44" s="483" t="s">
        <v>32</v>
      </c>
      <c r="G44" s="485">
        <v>35901</v>
      </c>
      <c r="H44" s="502" t="s">
        <v>854</v>
      </c>
      <c r="I44" s="503"/>
      <c r="J44" s="510" t="s">
        <v>855</v>
      </c>
      <c r="K44" s="505"/>
      <c r="L44" s="506"/>
      <c r="M44" s="507" t="s">
        <v>26</v>
      </c>
      <c r="N44" s="508">
        <v>1</v>
      </c>
      <c r="O44" s="546">
        <v>3364</v>
      </c>
      <c r="P44" s="505" t="s">
        <v>26</v>
      </c>
      <c r="Q44" s="546">
        <v>3364</v>
      </c>
      <c r="R44" s="546">
        <v>3364</v>
      </c>
      <c r="S44" s="102"/>
    </row>
    <row r="45" spans="1:19" ht="27" customHeight="1">
      <c r="A45" s="482" t="s">
        <v>797</v>
      </c>
      <c r="B45" s="483" t="s">
        <v>797</v>
      </c>
      <c r="C45" s="484" t="s">
        <v>23</v>
      </c>
      <c r="D45" s="483" t="s">
        <v>24</v>
      </c>
      <c r="E45" s="484" t="s">
        <v>23</v>
      </c>
      <c r="F45" s="483" t="s">
        <v>33</v>
      </c>
      <c r="G45" s="485">
        <v>36101</v>
      </c>
      <c r="H45" s="502" t="s">
        <v>856</v>
      </c>
      <c r="I45" s="503"/>
      <c r="J45" s="510" t="s">
        <v>857</v>
      </c>
      <c r="K45" s="510"/>
      <c r="L45" s="510"/>
      <c r="M45" s="510" t="s">
        <v>26</v>
      </c>
      <c r="N45" s="510">
        <v>1</v>
      </c>
      <c r="O45" s="546">
        <v>45513.760000000002</v>
      </c>
      <c r="P45" s="513" t="s">
        <v>26</v>
      </c>
      <c r="Q45" s="546">
        <v>45513.760000000002</v>
      </c>
      <c r="R45" s="546">
        <v>45513.760000000002</v>
      </c>
      <c r="S45" s="102"/>
    </row>
    <row r="46" spans="1:19" ht="27" customHeight="1">
      <c r="A46" s="482" t="s">
        <v>797</v>
      </c>
      <c r="B46" s="483" t="s">
        <v>797</v>
      </c>
      <c r="C46" s="484" t="s">
        <v>23</v>
      </c>
      <c r="D46" s="483" t="s">
        <v>34</v>
      </c>
      <c r="E46" s="484" t="s">
        <v>41</v>
      </c>
      <c r="F46" s="483" t="s">
        <v>858</v>
      </c>
      <c r="G46" s="485">
        <v>36101</v>
      </c>
      <c r="H46" s="502" t="s">
        <v>859</v>
      </c>
      <c r="I46" s="503"/>
      <c r="J46" s="510" t="s">
        <v>860</v>
      </c>
      <c r="K46" s="510"/>
      <c r="L46" s="510"/>
      <c r="M46" s="510" t="s">
        <v>809</v>
      </c>
      <c r="N46" s="510">
        <v>1</v>
      </c>
      <c r="O46" s="546">
        <v>77942.720000000001</v>
      </c>
      <c r="P46" s="513" t="s">
        <v>25</v>
      </c>
      <c r="Q46" s="546">
        <v>77942.720000000001</v>
      </c>
      <c r="R46" s="546">
        <v>77942.720000000001</v>
      </c>
      <c r="S46" s="102"/>
    </row>
    <row r="47" spans="1:19" ht="27" customHeight="1">
      <c r="A47" s="482" t="s">
        <v>797</v>
      </c>
      <c r="B47" s="483" t="s">
        <v>797</v>
      </c>
      <c r="C47" s="484" t="s">
        <v>23</v>
      </c>
      <c r="D47" s="483" t="s">
        <v>35</v>
      </c>
      <c r="E47" s="484" t="s">
        <v>36</v>
      </c>
      <c r="F47" s="483" t="s">
        <v>37</v>
      </c>
      <c r="G47" s="485">
        <v>36101</v>
      </c>
      <c r="H47" s="502" t="s">
        <v>859</v>
      </c>
      <c r="I47" s="503"/>
      <c r="J47" s="510" t="s">
        <v>861</v>
      </c>
      <c r="K47" s="510"/>
      <c r="L47" s="510"/>
      <c r="M47" s="510" t="s">
        <v>26</v>
      </c>
      <c r="N47" s="510">
        <v>1</v>
      </c>
      <c r="O47" s="546">
        <v>16866.400000000001</v>
      </c>
      <c r="P47" s="513" t="s">
        <v>26</v>
      </c>
      <c r="Q47" s="546">
        <v>16866.400000000001</v>
      </c>
      <c r="R47" s="546">
        <v>16866.400000000001</v>
      </c>
      <c r="S47" s="102"/>
    </row>
    <row r="48" spans="1:19" ht="27" customHeight="1">
      <c r="A48" s="482" t="s">
        <v>797</v>
      </c>
      <c r="B48" s="483" t="s">
        <v>797</v>
      </c>
      <c r="C48" s="484" t="s">
        <v>23</v>
      </c>
      <c r="D48" s="483" t="s">
        <v>38</v>
      </c>
      <c r="E48" s="484" t="s">
        <v>39</v>
      </c>
      <c r="F48" s="483" t="s">
        <v>40</v>
      </c>
      <c r="G48" s="485">
        <v>39301</v>
      </c>
      <c r="H48" s="502" t="s">
        <v>819</v>
      </c>
      <c r="I48" s="503"/>
      <c r="J48" s="510" t="s">
        <v>862</v>
      </c>
      <c r="K48" s="505"/>
      <c r="L48" s="506"/>
      <c r="M48" s="507" t="s">
        <v>809</v>
      </c>
      <c r="N48" s="508">
        <v>1</v>
      </c>
      <c r="O48" s="546">
        <v>12475.01</v>
      </c>
      <c r="P48" s="505" t="s">
        <v>25</v>
      </c>
      <c r="Q48" s="546">
        <v>12475.01</v>
      </c>
      <c r="R48" s="546">
        <v>12475.01</v>
      </c>
      <c r="S48" s="102"/>
    </row>
    <row r="49" spans="1:24" ht="27" customHeight="1">
      <c r="A49" s="482" t="s">
        <v>797</v>
      </c>
      <c r="B49" s="483" t="s">
        <v>797</v>
      </c>
      <c r="C49" s="484" t="s">
        <v>23</v>
      </c>
      <c r="D49" s="483" t="s">
        <v>38</v>
      </c>
      <c r="E49" s="484" t="s">
        <v>39</v>
      </c>
      <c r="F49" s="483" t="s">
        <v>40</v>
      </c>
      <c r="G49" s="485">
        <v>52101</v>
      </c>
      <c r="H49" s="502" t="s">
        <v>863</v>
      </c>
      <c r="I49" s="503"/>
      <c r="J49" s="510" t="s">
        <v>864</v>
      </c>
      <c r="K49" s="510"/>
      <c r="L49" s="510"/>
      <c r="M49" s="510" t="s">
        <v>809</v>
      </c>
      <c r="N49" s="510">
        <v>1</v>
      </c>
      <c r="O49" s="546">
        <v>23925</v>
      </c>
      <c r="P49" s="513" t="s">
        <v>25</v>
      </c>
      <c r="Q49" s="546">
        <v>23925</v>
      </c>
      <c r="R49" s="546">
        <v>23925</v>
      </c>
      <c r="S49" s="102"/>
    </row>
    <row r="50" spans="1:24" ht="27" customHeight="1">
      <c r="A50" s="482" t="s">
        <v>797</v>
      </c>
      <c r="B50" s="483" t="s">
        <v>797</v>
      </c>
      <c r="C50" s="484" t="s">
        <v>23</v>
      </c>
      <c r="D50" s="483" t="s">
        <v>38</v>
      </c>
      <c r="E50" s="484" t="s">
        <v>39</v>
      </c>
      <c r="F50" s="483" t="s">
        <v>40</v>
      </c>
      <c r="G50" s="485">
        <v>56201</v>
      </c>
      <c r="H50" s="486" t="s">
        <v>865</v>
      </c>
      <c r="I50" s="487"/>
      <c r="J50" s="488" t="s">
        <v>866</v>
      </c>
      <c r="K50" s="488"/>
      <c r="L50" s="488"/>
      <c r="M50" s="488" t="s">
        <v>809</v>
      </c>
      <c r="N50" s="488">
        <v>1</v>
      </c>
      <c r="O50" s="545">
        <v>14919.43</v>
      </c>
      <c r="P50" s="498" t="s">
        <v>25</v>
      </c>
      <c r="Q50" s="545">
        <v>14919.43</v>
      </c>
      <c r="R50" s="545">
        <v>14919.43</v>
      </c>
      <c r="S50" s="102"/>
    </row>
    <row r="51" spans="1:24" ht="27" customHeight="1">
      <c r="A51" s="516"/>
      <c r="B51" s="516"/>
      <c r="C51" s="516"/>
      <c r="D51" s="516"/>
      <c r="E51" s="516"/>
      <c r="F51" s="516"/>
      <c r="G51" s="517"/>
      <c r="H51" s="7"/>
      <c r="I51" s="516"/>
      <c r="J51" s="7"/>
      <c r="K51" s="518"/>
      <c r="L51" s="518"/>
      <c r="M51" s="516"/>
      <c r="N51" s="519"/>
      <c r="O51" s="520"/>
      <c r="P51" s="561"/>
      <c r="Q51" s="518"/>
      <c r="R51" s="518"/>
      <c r="S51" s="102"/>
    </row>
    <row r="52" spans="1:24" ht="27" customHeight="1">
      <c r="A52" s="516"/>
      <c r="B52" s="516"/>
      <c r="C52" s="516"/>
      <c r="D52" s="516"/>
      <c r="E52" s="516"/>
      <c r="F52" s="516"/>
      <c r="G52" s="517"/>
      <c r="H52" s="621" t="s">
        <v>474</v>
      </c>
      <c r="I52" s="516"/>
      <c r="J52" s="7"/>
      <c r="K52" s="518"/>
      <c r="L52" s="518"/>
      <c r="M52" s="516"/>
      <c r="N52" s="520"/>
      <c r="O52" s="547">
        <f>SUM(O9:O50)</f>
        <v>495848.93000000011</v>
      </c>
      <c r="P52" s="561"/>
      <c r="Q52" s="547">
        <f>SUM(Q9:Q50)</f>
        <v>495848.93000000011</v>
      </c>
      <c r="R52" s="547">
        <f>SUM(R9:R50)</f>
        <v>495848.93000000011</v>
      </c>
      <c r="S52" s="102"/>
    </row>
    <row r="53" spans="1:24" ht="27" customHeight="1">
      <c r="A53" s="516"/>
      <c r="B53" s="516"/>
      <c r="C53" s="516"/>
      <c r="D53" s="516"/>
      <c r="E53" s="516"/>
      <c r="F53" s="516"/>
      <c r="G53" s="517"/>
      <c r="H53" s="7"/>
      <c r="I53" s="516"/>
      <c r="J53" s="7"/>
      <c r="K53" s="518"/>
      <c r="L53" s="518"/>
      <c r="M53" s="516"/>
      <c r="N53" s="521"/>
      <c r="O53" s="520"/>
      <c r="P53" s="561"/>
      <c r="Q53" s="518"/>
      <c r="R53" s="518"/>
      <c r="S53" s="102"/>
    </row>
    <row r="54" spans="1:24" s="98" customFormat="1" ht="43.2">
      <c r="A54" s="2" t="s">
        <v>3</v>
      </c>
      <c r="B54" s="2" t="s">
        <v>46</v>
      </c>
      <c r="C54" s="2" t="s">
        <v>6</v>
      </c>
      <c r="D54" s="2" t="s">
        <v>7</v>
      </c>
      <c r="E54" s="2" t="s">
        <v>8</v>
      </c>
      <c r="F54" s="2" t="s">
        <v>9</v>
      </c>
      <c r="G54" s="3" t="s">
        <v>10</v>
      </c>
      <c r="H54" s="4" t="s">
        <v>11</v>
      </c>
      <c r="I54" s="3" t="s">
        <v>12</v>
      </c>
      <c r="J54" s="3" t="s">
        <v>13</v>
      </c>
      <c r="K54" s="3" t="s">
        <v>14</v>
      </c>
      <c r="L54" s="3" t="s">
        <v>15</v>
      </c>
      <c r="M54" s="3" t="s">
        <v>16</v>
      </c>
      <c r="N54" s="11" t="s">
        <v>17</v>
      </c>
      <c r="O54" s="11" t="s">
        <v>18</v>
      </c>
      <c r="P54" s="524" t="s">
        <v>19</v>
      </c>
      <c r="Q54" s="11" t="s">
        <v>20</v>
      </c>
      <c r="R54" s="11" t="s">
        <v>47</v>
      </c>
      <c r="S54" s="6"/>
      <c r="T54" s="6"/>
      <c r="U54" s="6"/>
      <c r="V54" s="6"/>
      <c r="W54" s="6"/>
      <c r="X54" s="6"/>
    </row>
    <row r="55" spans="1:24" s="10" customFormat="1" ht="48">
      <c r="A55" s="12" t="s">
        <v>48</v>
      </c>
      <c r="B55" s="13" t="s">
        <v>49</v>
      </c>
      <c r="C55" s="13" t="s">
        <v>23</v>
      </c>
      <c r="D55" s="14" t="s">
        <v>24</v>
      </c>
      <c r="E55" s="333" t="s">
        <v>23</v>
      </c>
      <c r="F55" s="15" t="s">
        <v>32</v>
      </c>
      <c r="G55" s="15">
        <v>24401</v>
      </c>
      <c r="H55" s="16" t="s">
        <v>50</v>
      </c>
      <c r="I55" s="334"/>
      <c r="J55" s="334" t="s">
        <v>50</v>
      </c>
      <c r="K55" s="17" t="s">
        <v>51</v>
      </c>
      <c r="L55" s="18" t="s">
        <v>51</v>
      </c>
      <c r="M55" s="19" t="s">
        <v>52</v>
      </c>
      <c r="N55" s="20">
        <v>1</v>
      </c>
      <c r="O55" s="21">
        <v>7411</v>
      </c>
      <c r="P55" s="562" t="s">
        <v>53</v>
      </c>
      <c r="Q55" s="22">
        <v>7411</v>
      </c>
      <c r="R55" s="23">
        <f t="shared" ref="R55:R60" si="0">SUM(Q55)</f>
        <v>7411</v>
      </c>
      <c r="S55" s="24"/>
      <c r="T55" s="24"/>
      <c r="U55" s="24"/>
      <c r="V55" s="24"/>
      <c r="W55" s="24"/>
      <c r="X55" s="24"/>
    </row>
    <row r="56" spans="1:24" s="10" customFormat="1" ht="48">
      <c r="A56" s="12" t="s">
        <v>48</v>
      </c>
      <c r="B56" s="13" t="s">
        <v>49</v>
      </c>
      <c r="C56" s="13" t="s">
        <v>23</v>
      </c>
      <c r="D56" s="25" t="s">
        <v>24</v>
      </c>
      <c r="E56" s="333" t="s">
        <v>23</v>
      </c>
      <c r="F56" s="14" t="s">
        <v>32</v>
      </c>
      <c r="G56" s="14">
        <v>26103</v>
      </c>
      <c r="H56" s="16" t="s">
        <v>54</v>
      </c>
      <c r="I56" s="334"/>
      <c r="J56" s="334" t="s">
        <v>55</v>
      </c>
      <c r="K56" s="17" t="s">
        <v>51</v>
      </c>
      <c r="L56" s="17" t="s">
        <v>51</v>
      </c>
      <c r="M56" s="335" t="s">
        <v>27</v>
      </c>
      <c r="N56" s="335">
        <v>72</v>
      </c>
      <c r="O56" s="21">
        <v>200</v>
      </c>
      <c r="P56" s="562" t="s">
        <v>53</v>
      </c>
      <c r="Q56" s="22">
        <v>34400</v>
      </c>
      <c r="R56" s="23">
        <f t="shared" si="0"/>
        <v>34400</v>
      </c>
      <c r="S56" s="24"/>
      <c r="T56" s="24"/>
      <c r="U56" s="24"/>
      <c r="V56" s="24"/>
      <c r="W56" s="24"/>
      <c r="X56" s="24"/>
    </row>
    <row r="57" spans="1:24" s="10" customFormat="1" ht="48">
      <c r="A57" s="12" t="s">
        <v>48</v>
      </c>
      <c r="B57" s="13" t="s">
        <v>49</v>
      </c>
      <c r="C57" s="13" t="s">
        <v>23</v>
      </c>
      <c r="D57" s="25" t="s">
        <v>24</v>
      </c>
      <c r="E57" s="333" t="s">
        <v>23</v>
      </c>
      <c r="F57" s="14" t="s">
        <v>32</v>
      </c>
      <c r="G57" s="14">
        <v>26105</v>
      </c>
      <c r="H57" s="16" t="s">
        <v>56</v>
      </c>
      <c r="I57" s="334"/>
      <c r="J57" s="334" t="s">
        <v>57</v>
      </c>
      <c r="K57" s="17" t="s">
        <v>51</v>
      </c>
      <c r="L57" s="17" t="s">
        <v>51</v>
      </c>
      <c r="M57" s="335" t="s">
        <v>58</v>
      </c>
      <c r="N57" s="335">
        <v>95</v>
      </c>
      <c r="O57" s="21">
        <v>8.2100000000000009</v>
      </c>
      <c r="P57" s="562" t="s">
        <v>53</v>
      </c>
      <c r="Q57" s="22">
        <v>905.35</v>
      </c>
      <c r="R57" s="23">
        <f t="shared" si="0"/>
        <v>905.35</v>
      </c>
      <c r="S57" s="24"/>
      <c r="T57" s="24"/>
      <c r="U57" s="24"/>
      <c r="V57" s="24"/>
      <c r="W57" s="24"/>
      <c r="X57" s="24"/>
    </row>
    <row r="58" spans="1:24" s="10" customFormat="1" ht="48">
      <c r="A58" s="12" t="s">
        <v>48</v>
      </c>
      <c r="B58" s="13" t="s">
        <v>49</v>
      </c>
      <c r="C58" s="13" t="s">
        <v>23</v>
      </c>
      <c r="D58" s="25" t="s">
        <v>24</v>
      </c>
      <c r="E58" s="333" t="s">
        <v>23</v>
      </c>
      <c r="F58" s="14" t="s">
        <v>32</v>
      </c>
      <c r="G58" s="14">
        <v>29101</v>
      </c>
      <c r="H58" s="16" t="s">
        <v>59</v>
      </c>
      <c r="I58" s="334"/>
      <c r="J58" s="334" t="s">
        <v>60</v>
      </c>
      <c r="K58" s="17" t="s">
        <v>51</v>
      </c>
      <c r="L58" s="17" t="s">
        <v>51</v>
      </c>
      <c r="M58" s="335" t="s">
        <v>61</v>
      </c>
      <c r="N58" s="335">
        <v>4</v>
      </c>
      <c r="O58" s="21">
        <v>2617.54</v>
      </c>
      <c r="P58" s="562" t="s">
        <v>53</v>
      </c>
      <c r="Q58" s="22">
        <v>10470.16</v>
      </c>
      <c r="R58" s="23">
        <f t="shared" si="0"/>
        <v>10470.16</v>
      </c>
      <c r="S58" s="24"/>
      <c r="T58" s="24"/>
      <c r="U58" s="24"/>
      <c r="V58" s="24"/>
      <c r="W58" s="24"/>
      <c r="X58" s="24"/>
    </row>
    <row r="59" spans="1:24" s="10" customFormat="1" ht="48">
      <c r="A59" s="12" t="s">
        <v>48</v>
      </c>
      <c r="B59" s="13" t="s">
        <v>49</v>
      </c>
      <c r="C59" s="13" t="s">
        <v>23</v>
      </c>
      <c r="D59" s="25" t="s">
        <v>24</v>
      </c>
      <c r="E59" s="333" t="s">
        <v>23</v>
      </c>
      <c r="F59" s="14" t="s">
        <v>32</v>
      </c>
      <c r="G59" s="14">
        <v>29301</v>
      </c>
      <c r="H59" s="16" t="s">
        <v>62</v>
      </c>
      <c r="I59" s="334"/>
      <c r="J59" s="334" t="s">
        <v>63</v>
      </c>
      <c r="K59" s="17" t="s">
        <v>51</v>
      </c>
      <c r="L59" s="17" t="s">
        <v>51</v>
      </c>
      <c r="M59" s="335" t="s">
        <v>27</v>
      </c>
      <c r="N59" s="335">
        <v>4</v>
      </c>
      <c r="O59" s="21">
        <v>2800</v>
      </c>
      <c r="P59" s="562" t="s">
        <v>53</v>
      </c>
      <c r="Q59" s="22">
        <v>11200</v>
      </c>
      <c r="R59" s="23">
        <f t="shared" si="0"/>
        <v>11200</v>
      </c>
      <c r="S59" s="24"/>
      <c r="T59" s="24"/>
      <c r="U59" s="24"/>
      <c r="V59" s="24"/>
      <c r="W59" s="24"/>
      <c r="X59" s="24"/>
    </row>
    <row r="60" spans="1:24" s="10" customFormat="1" ht="48">
      <c r="A60" s="12" t="s">
        <v>48</v>
      </c>
      <c r="B60" s="13" t="s">
        <v>49</v>
      </c>
      <c r="C60" s="13" t="s">
        <v>23</v>
      </c>
      <c r="D60" s="25" t="s">
        <v>24</v>
      </c>
      <c r="E60" s="333" t="s">
        <v>23</v>
      </c>
      <c r="F60" s="14" t="s">
        <v>32</v>
      </c>
      <c r="G60" s="14">
        <v>31401</v>
      </c>
      <c r="H60" s="16" t="s">
        <v>64</v>
      </c>
      <c r="I60" s="334"/>
      <c r="J60" s="334" t="s">
        <v>65</v>
      </c>
      <c r="K60" s="17" t="s">
        <v>26</v>
      </c>
      <c r="L60" s="17" t="s">
        <v>51</v>
      </c>
      <c r="M60" s="335" t="s">
        <v>27</v>
      </c>
      <c r="N60" s="335">
        <v>1</v>
      </c>
      <c r="O60" s="21">
        <v>237</v>
      </c>
      <c r="P60" s="562" t="s">
        <v>53</v>
      </c>
      <c r="Q60" s="22">
        <v>236.57</v>
      </c>
      <c r="R60" s="23">
        <f t="shared" si="0"/>
        <v>236.57</v>
      </c>
      <c r="S60" s="24"/>
      <c r="T60" s="24"/>
      <c r="U60" s="24"/>
      <c r="V60" s="24"/>
      <c r="W60" s="24"/>
      <c r="X60" s="24"/>
    </row>
    <row r="61" spans="1:24" s="10" customFormat="1" ht="48">
      <c r="A61" s="12" t="s">
        <v>48</v>
      </c>
      <c r="B61" s="13" t="s">
        <v>49</v>
      </c>
      <c r="C61" s="13" t="s">
        <v>23</v>
      </c>
      <c r="D61" s="25" t="s">
        <v>24</v>
      </c>
      <c r="E61" s="333" t="s">
        <v>23</v>
      </c>
      <c r="F61" s="14" t="s">
        <v>32</v>
      </c>
      <c r="G61" s="14">
        <v>31801</v>
      </c>
      <c r="H61" s="16" t="s">
        <v>66</v>
      </c>
      <c r="I61" s="334"/>
      <c r="J61" s="334" t="s">
        <v>67</v>
      </c>
      <c r="K61" s="17" t="s">
        <v>26</v>
      </c>
      <c r="L61" s="17" t="s">
        <v>51</v>
      </c>
      <c r="M61" s="335" t="s">
        <v>26</v>
      </c>
      <c r="N61" s="335">
        <v>1</v>
      </c>
      <c r="O61" s="21">
        <v>223.78</v>
      </c>
      <c r="P61" s="562" t="s">
        <v>53</v>
      </c>
      <c r="Q61" s="22">
        <v>223.78</v>
      </c>
      <c r="R61" s="23">
        <f t="shared" ref="R61" si="1">SUM(Q61)</f>
        <v>223.78</v>
      </c>
      <c r="S61" s="24"/>
      <c r="T61" s="24"/>
      <c r="U61" s="24"/>
      <c r="V61" s="24"/>
      <c r="W61" s="24"/>
      <c r="X61" s="24"/>
    </row>
    <row r="62" spans="1:24" s="10" customFormat="1" ht="48">
      <c r="A62" s="12" t="s">
        <v>48</v>
      </c>
      <c r="B62" s="13" t="s">
        <v>49</v>
      </c>
      <c r="C62" s="13" t="s">
        <v>23</v>
      </c>
      <c r="D62" s="25" t="s">
        <v>24</v>
      </c>
      <c r="E62" s="333" t="s">
        <v>23</v>
      </c>
      <c r="F62" s="14" t="s">
        <v>33</v>
      </c>
      <c r="G62" s="14">
        <v>32201</v>
      </c>
      <c r="H62" s="16" t="s">
        <v>30</v>
      </c>
      <c r="I62" s="336"/>
      <c r="J62" s="16" t="s">
        <v>30</v>
      </c>
      <c r="K62" s="26" t="s">
        <v>26</v>
      </c>
      <c r="L62" s="17" t="s">
        <v>51</v>
      </c>
      <c r="M62" s="337" t="s">
        <v>26</v>
      </c>
      <c r="N62" s="335">
        <v>1</v>
      </c>
      <c r="O62" s="21">
        <v>31101</v>
      </c>
      <c r="P62" s="562" t="s">
        <v>53</v>
      </c>
      <c r="Q62" s="22">
        <f t="shared" ref="Q62" si="2">SUM(R62:R62)</f>
        <v>31101.02</v>
      </c>
      <c r="R62" s="603">
        <v>31101.02</v>
      </c>
      <c r="S62" s="24"/>
      <c r="T62" s="24"/>
      <c r="U62" s="24"/>
      <c r="V62" s="24"/>
      <c r="W62" s="24"/>
      <c r="X62" s="24"/>
    </row>
    <row r="63" spans="1:24" s="10" customFormat="1" ht="48">
      <c r="A63" s="12" t="s">
        <v>48</v>
      </c>
      <c r="B63" s="13" t="s">
        <v>49</v>
      </c>
      <c r="C63" s="13" t="s">
        <v>23</v>
      </c>
      <c r="D63" s="25" t="s">
        <v>24</v>
      </c>
      <c r="E63" s="333" t="s">
        <v>23</v>
      </c>
      <c r="F63" s="14" t="s">
        <v>33</v>
      </c>
      <c r="G63" s="14">
        <v>33602</v>
      </c>
      <c r="H63" s="16" t="s">
        <v>68</v>
      </c>
      <c r="I63" s="336"/>
      <c r="J63" s="16" t="s">
        <v>69</v>
      </c>
      <c r="K63" s="26" t="s">
        <v>26</v>
      </c>
      <c r="L63" s="17" t="s">
        <v>51</v>
      </c>
      <c r="M63" s="337" t="s">
        <v>26</v>
      </c>
      <c r="N63" s="335">
        <v>1</v>
      </c>
      <c r="O63" s="21">
        <v>3480</v>
      </c>
      <c r="P63" s="562" t="s">
        <v>53</v>
      </c>
      <c r="Q63" s="22">
        <v>3480</v>
      </c>
      <c r="R63" s="603">
        <f>SUM(Q63)</f>
        <v>3480</v>
      </c>
      <c r="S63" s="24"/>
      <c r="T63" s="24"/>
      <c r="U63" s="24"/>
      <c r="V63" s="24"/>
      <c r="W63" s="24"/>
      <c r="X63" s="24"/>
    </row>
    <row r="64" spans="1:24" s="10" customFormat="1" ht="48">
      <c r="A64" s="12" t="s">
        <v>48</v>
      </c>
      <c r="B64" s="13" t="s">
        <v>49</v>
      </c>
      <c r="C64" s="13" t="s">
        <v>23</v>
      </c>
      <c r="D64" s="25" t="s">
        <v>24</v>
      </c>
      <c r="E64" s="333" t="s">
        <v>23</v>
      </c>
      <c r="F64" s="14" t="s">
        <v>33</v>
      </c>
      <c r="G64" s="14">
        <v>33801</v>
      </c>
      <c r="H64" s="16" t="s">
        <v>31</v>
      </c>
      <c r="I64" s="336"/>
      <c r="J64" s="16" t="s">
        <v>31</v>
      </c>
      <c r="K64" s="26" t="s">
        <v>26</v>
      </c>
      <c r="L64" s="17" t="s">
        <v>51</v>
      </c>
      <c r="M64" s="26" t="s">
        <v>26</v>
      </c>
      <c r="N64" s="335">
        <v>1</v>
      </c>
      <c r="O64" s="21">
        <v>32480</v>
      </c>
      <c r="P64" s="562" t="s">
        <v>53</v>
      </c>
      <c r="Q64" s="22">
        <f>SUM(R64:R64)</f>
        <v>32480</v>
      </c>
      <c r="R64" s="604">
        <v>32480</v>
      </c>
      <c r="S64" s="24"/>
      <c r="T64" s="24"/>
      <c r="U64" s="24"/>
      <c r="V64" s="24"/>
      <c r="W64" s="24"/>
      <c r="X64" s="24"/>
    </row>
    <row r="65" spans="1:24" s="10" customFormat="1" ht="48">
      <c r="A65" s="12" t="s">
        <v>48</v>
      </c>
      <c r="B65" s="13" t="s">
        <v>49</v>
      </c>
      <c r="C65" s="14" t="s">
        <v>23</v>
      </c>
      <c r="D65" s="14" t="s">
        <v>24</v>
      </c>
      <c r="E65" s="333" t="s">
        <v>23</v>
      </c>
      <c r="F65" s="14" t="s">
        <v>32</v>
      </c>
      <c r="G65" s="15">
        <v>37504</v>
      </c>
      <c r="H65" s="16" t="s">
        <v>70</v>
      </c>
      <c r="I65" s="27"/>
      <c r="J65" s="16" t="s">
        <v>71</v>
      </c>
      <c r="K65" s="26" t="s">
        <v>26</v>
      </c>
      <c r="L65" s="20" t="s">
        <v>51</v>
      </c>
      <c r="M65" s="26" t="s">
        <v>26</v>
      </c>
      <c r="N65" s="20">
        <v>1</v>
      </c>
      <c r="O65" s="21">
        <v>2806</v>
      </c>
      <c r="P65" s="562" t="s">
        <v>53</v>
      </c>
      <c r="Q65" s="22">
        <v>2806</v>
      </c>
      <c r="R65" s="28">
        <f>SUM(Q65)</f>
        <v>2806</v>
      </c>
      <c r="S65" s="29"/>
      <c r="T65" s="30"/>
      <c r="U65" s="30"/>
      <c r="V65" s="31"/>
      <c r="W65" s="338"/>
      <c r="X65" s="32"/>
    </row>
    <row r="66" spans="1:24" s="10" customFormat="1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548"/>
      <c r="P66" s="97"/>
      <c r="Q66" s="548"/>
      <c r="R66" s="548"/>
      <c r="S66" s="97"/>
      <c r="T66" s="97"/>
      <c r="U66" s="97"/>
      <c r="V66" s="97"/>
      <c r="W66" s="97"/>
      <c r="X66" s="97"/>
    </row>
    <row r="67" spans="1:24" s="10" customFormat="1">
      <c r="A67" s="626" t="s">
        <v>20</v>
      </c>
      <c r="B67" s="626"/>
      <c r="C67" s="626"/>
      <c r="D67" s="626"/>
      <c r="E67" s="626"/>
      <c r="F67" s="626"/>
      <c r="G67" s="626"/>
      <c r="H67" s="626"/>
      <c r="I67" s="98"/>
      <c r="J67" s="7"/>
      <c r="K67" s="331"/>
      <c r="L67" s="331"/>
      <c r="M67" s="98"/>
      <c r="N67" s="339"/>
      <c r="O67" s="331"/>
      <c r="P67" s="98"/>
      <c r="Q67" s="480">
        <f>SUM(Q55:Q66)</f>
        <v>134713.88</v>
      </c>
      <c r="R67" s="480">
        <f>SUM(R55:R66)</f>
        <v>134713.88</v>
      </c>
      <c r="S67" s="340"/>
      <c r="T67" s="98"/>
      <c r="U67" s="98"/>
      <c r="V67" s="98"/>
      <c r="W67" s="98"/>
      <c r="X67" s="98"/>
    </row>
    <row r="68" spans="1:24" s="10" customFormat="1">
      <c r="A68" s="98"/>
      <c r="B68" s="98"/>
      <c r="C68" s="98"/>
      <c r="D68" s="98"/>
      <c r="E68" s="98"/>
      <c r="F68" s="98"/>
      <c r="G68" s="98"/>
      <c r="H68" s="7"/>
      <c r="I68" s="98"/>
      <c r="J68" s="7"/>
      <c r="K68" s="331"/>
      <c r="L68" s="331"/>
      <c r="M68" s="98"/>
      <c r="N68" s="339"/>
      <c r="O68" s="331"/>
      <c r="P68" s="98"/>
      <c r="Q68" s="331"/>
      <c r="R68" s="331"/>
      <c r="S68" s="98"/>
      <c r="T68" s="98"/>
      <c r="U68" s="98"/>
      <c r="V68" s="98"/>
      <c r="W68" s="98"/>
      <c r="X68" s="98"/>
    </row>
    <row r="69" spans="1:24" s="10" customFormat="1" ht="43.2">
      <c r="A69" s="2" t="s">
        <v>3</v>
      </c>
      <c r="B69" s="2" t="s">
        <v>46</v>
      </c>
      <c r="C69" s="2" t="s">
        <v>6</v>
      </c>
      <c r="D69" s="2" t="s">
        <v>7</v>
      </c>
      <c r="E69" s="2" t="s">
        <v>8</v>
      </c>
      <c r="F69" s="2" t="s">
        <v>9</v>
      </c>
      <c r="G69" s="3" t="s">
        <v>10</v>
      </c>
      <c r="H69" s="4" t="s">
        <v>11</v>
      </c>
      <c r="I69" s="3" t="s">
        <v>12</v>
      </c>
      <c r="J69" s="3" t="s">
        <v>13</v>
      </c>
      <c r="K69" s="3" t="s">
        <v>14</v>
      </c>
      <c r="L69" s="3" t="s">
        <v>15</v>
      </c>
      <c r="M69" s="3" t="s">
        <v>16</v>
      </c>
      <c r="N69" s="11" t="s">
        <v>17</v>
      </c>
      <c r="O69" s="11" t="s">
        <v>18</v>
      </c>
      <c r="P69" s="524" t="s">
        <v>19</v>
      </c>
      <c r="Q69" s="11" t="s">
        <v>20</v>
      </c>
      <c r="R69" s="11" t="s">
        <v>72</v>
      </c>
      <c r="S69" s="98"/>
      <c r="T69" s="98"/>
      <c r="U69" s="98"/>
      <c r="V69" s="98"/>
      <c r="W69" s="98"/>
      <c r="X69" s="98"/>
    </row>
    <row r="70" spans="1:24" s="10" customFormat="1" ht="48">
      <c r="A70" s="12" t="s">
        <v>48</v>
      </c>
      <c r="B70" s="13" t="s">
        <v>49</v>
      </c>
      <c r="C70" s="13" t="s">
        <v>23</v>
      </c>
      <c r="D70" s="33" t="s">
        <v>34</v>
      </c>
      <c r="E70" s="333" t="s">
        <v>42</v>
      </c>
      <c r="F70" s="14" t="s">
        <v>32</v>
      </c>
      <c r="G70" s="14">
        <v>24601</v>
      </c>
      <c r="H70" s="16" t="s">
        <v>73</v>
      </c>
      <c r="I70" s="341" t="s">
        <v>74</v>
      </c>
      <c r="J70" s="34" t="s">
        <v>75</v>
      </c>
      <c r="K70" s="17" t="s">
        <v>51</v>
      </c>
      <c r="L70" s="35" t="s">
        <v>51</v>
      </c>
      <c r="M70" s="335" t="s">
        <v>27</v>
      </c>
      <c r="N70" s="335">
        <v>7</v>
      </c>
      <c r="O70" s="21">
        <v>708.57</v>
      </c>
      <c r="P70" s="563" t="s">
        <v>53</v>
      </c>
      <c r="Q70" s="22">
        <v>4959.99</v>
      </c>
      <c r="R70" s="36">
        <f>SUM(Q70)</f>
        <v>4959.99</v>
      </c>
      <c r="S70" s="98"/>
      <c r="T70" s="98"/>
      <c r="U70" s="98"/>
      <c r="V70" s="98"/>
      <c r="W70" s="98"/>
      <c r="X70" s="98"/>
    </row>
    <row r="71" spans="1:24" s="10" customFormat="1" ht="48">
      <c r="A71" s="12" t="s">
        <v>48</v>
      </c>
      <c r="B71" s="13" t="s">
        <v>49</v>
      </c>
      <c r="C71" s="13" t="s">
        <v>23</v>
      </c>
      <c r="D71" s="33" t="s">
        <v>34</v>
      </c>
      <c r="E71" s="333" t="s">
        <v>42</v>
      </c>
      <c r="F71" s="14" t="s">
        <v>32</v>
      </c>
      <c r="G71" s="14">
        <v>24601</v>
      </c>
      <c r="H71" s="16" t="s">
        <v>73</v>
      </c>
      <c r="I71" s="341" t="s">
        <v>74</v>
      </c>
      <c r="J71" s="34" t="s">
        <v>76</v>
      </c>
      <c r="K71" s="17" t="s">
        <v>51</v>
      </c>
      <c r="L71" s="35" t="s">
        <v>51</v>
      </c>
      <c r="M71" s="335" t="s">
        <v>27</v>
      </c>
      <c r="N71" s="335">
        <v>6</v>
      </c>
      <c r="O71" s="21">
        <v>301.5</v>
      </c>
      <c r="P71" s="563" t="s">
        <v>53</v>
      </c>
      <c r="Q71" s="22">
        <v>1809.6</v>
      </c>
      <c r="R71" s="36">
        <f>SUM(Q71)</f>
        <v>1809.6</v>
      </c>
      <c r="S71" s="98"/>
      <c r="T71" s="98"/>
      <c r="U71" s="98"/>
      <c r="V71" s="98"/>
      <c r="W71" s="98"/>
      <c r="X71" s="98"/>
    </row>
    <row r="72" spans="1:24" s="10" customFormat="1" ht="48">
      <c r="A72" s="12" t="s">
        <v>48</v>
      </c>
      <c r="B72" s="13" t="s">
        <v>49</v>
      </c>
      <c r="C72" s="13" t="s">
        <v>23</v>
      </c>
      <c r="D72" s="33" t="s">
        <v>34</v>
      </c>
      <c r="E72" s="333" t="s">
        <v>42</v>
      </c>
      <c r="F72" s="14" t="s">
        <v>32</v>
      </c>
      <c r="G72" s="14">
        <v>21101</v>
      </c>
      <c r="H72" s="16" t="s">
        <v>77</v>
      </c>
      <c r="I72" s="341"/>
      <c r="J72" s="34" t="s">
        <v>78</v>
      </c>
      <c r="K72" s="17" t="s">
        <v>51</v>
      </c>
      <c r="L72" s="35" t="s">
        <v>51</v>
      </c>
      <c r="M72" s="335" t="s">
        <v>79</v>
      </c>
      <c r="N72" s="335">
        <v>1</v>
      </c>
      <c r="O72" s="21">
        <v>4906.8</v>
      </c>
      <c r="P72" s="563" t="s">
        <v>53</v>
      </c>
      <c r="Q72" s="22">
        <v>4906.8</v>
      </c>
      <c r="R72" s="36">
        <f>SUM(Q72)</f>
        <v>4906.8</v>
      </c>
      <c r="S72" s="98"/>
      <c r="T72" s="98"/>
      <c r="U72" s="98"/>
      <c r="V72" s="98"/>
      <c r="W72" s="98"/>
      <c r="X72" s="98"/>
    </row>
    <row r="73" spans="1:24" s="10" customFormat="1" ht="48">
      <c r="A73" s="12" t="s">
        <v>48</v>
      </c>
      <c r="B73" s="13" t="s">
        <v>49</v>
      </c>
      <c r="C73" s="13" t="s">
        <v>23</v>
      </c>
      <c r="D73" s="33" t="s">
        <v>34</v>
      </c>
      <c r="E73" s="333" t="s">
        <v>42</v>
      </c>
      <c r="F73" s="14" t="s">
        <v>32</v>
      </c>
      <c r="G73" s="14">
        <v>29301</v>
      </c>
      <c r="H73" s="16" t="s">
        <v>80</v>
      </c>
      <c r="I73" s="341"/>
      <c r="J73" s="34" t="s">
        <v>81</v>
      </c>
      <c r="K73" s="17" t="s">
        <v>51</v>
      </c>
      <c r="L73" s="35" t="s">
        <v>51</v>
      </c>
      <c r="M73" s="335" t="s">
        <v>27</v>
      </c>
      <c r="N73" s="335">
        <v>1</v>
      </c>
      <c r="O73" s="21">
        <v>2227.1999999999998</v>
      </c>
      <c r="P73" s="563" t="s">
        <v>53</v>
      </c>
      <c r="Q73" s="22">
        <v>2227.1999999999998</v>
      </c>
      <c r="R73" s="36">
        <f>SUM(Q73)</f>
        <v>2227.1999999999998</v>
      </c>
      <c r="S73" s="98"/>
      <c r="T73" s="98"/>
      <c r="U73" s="98"/>
      <c r="V73" s="98"/>
      <c r="W73" s="98"/>
      <c r="X73" s="98"/>
    </row>
    <row r="74" spans="1:24" s="10" customFormat="1" ht="48">
      <c r="A74" s="12" t="s">
        <v>48</v>
      </c>
      <c r="B74" s="13" t="s">
        <v>49</v>
      </c>
      <c r="C74" s="13" t="s">
        <v>23</v>
      </c>
      <c r="D74" s="33" t="s">
        <v>34</v>
      </c>
      <c r="E74" s="333" t="s">
        <v>41</v>
      </c>
      <c r="F74" s="14" t="s">
        <v>45</v>
      </c>
      <c r="G74" s="14">
        <v>26102</v>
      </c>
      <c r="H74" s="16" t="s">
        <v>54</v>
      </c>
      <c r="I74" s="341" t="s">
        <v>74</v>
      </c>
      <c r="J74" s="34" t="s">
        <v>82</v>
      </c>
      <c r="K74" s="17" t="s">
        <v>51</v>
      </c>
      <c r="L74" s="35" t="s">
        <v>51</v>
      </c>
      <c r="M74" s="335" t="s">
        <v>27</v>
      </c>
      <c r="N74" s="335">
        <v>150</v>
      </c>
      <c r="O74" s="21">
        <v>200</v>
      </c>
      <c r="P74" s="563" t="s">
        <v>53</v>
      </c>
      <c r="Q74" s="22">
        <v>30000</v>
      </c>
      <c r="R74" s="36">
        <f>SUM(Q74)</f>
        <v>30000</v>
      </c>
      <c r="S74" s="98"/>
      <c r="T74" s="98"/>
      <c r="U74" s="98"/>
      <c r="V74" s="98"/>
      <c r="W74" s="98"/>
      <c r="X74" s="98"/>
    </row>
    <row r="75" spans="1:24" s="10" customFormat="1" ht="48">
      <c r="A75" s="12" t="s">
        <v>48</v>
      </c>
      <c r="B75" s="13" t="s">
        <v>49</v>
      </c>
      <c r="C75" s="37" t="s">
        <v>23</v>
      </c>
      <c r="D75" s="38" t="s">
        <v>34</v>
      </c>
      <c r="E75" s="342" t="s">
        <v>41</v>
      </c>
      <c r="F75" s="15" t="s">
        <v>45</v>
      </c>
      <c r="G75" s="15">
        <v>32201</v>
      </c>
      <c r="H75" s="16" t="s">
        <v>30</v>
      </c>
      <c r="I75" s="334"/>
      <c r="J75" s="16" t="s">
        <v>30</v>
      </c>
      <c r="K75" s="17" t="s">
        <v>51</v>
      </c>
      <c r="L75" s="35" t="s">
        <v>51</v>
      </c>
      <c r="M75" s="335" t="s">
        <v>26</v>
      </c>
      <c r="N75" s="335">
        <v>1</v>
      </c>
      <c r="O75" s="21">
        <v>43678</v>
      </c>
      <c r="P75" s="563" t="s">
        <v>53</v>
      </c>
      <c r="Q75" s="22">
        <f t="shared" ref="Q75" si="3">SUM(R75:R75)</f>
        <v>43678.25</v>
      </c>
      <c r="R75" s="36">
        <v>43678.25</v>
      </c>
      <c r="S75" s="98"/>
      <c r="T75" s="98"/>
      <c r="U75" s="98"/>
      <c r="V75" s="98"/>
      <c r="W75" s="98"/>
      <c r="X75" s="98"/>
    </row>
    <row r="76" spans="1:24" s="10" customFormat="1" ht="48">
      <c r="A76" s="12" t="s">
        <v>48</v>
      </c>
      <c r="B76" s="13" t="s">
        <v>49</v>
      </c>
      <c r="C76" s="37" t="s">
        <v>23</v>
      </c>
      <c r="D76" s="38" t="s">
        <v>34</v>
      </c>
      <c r="E76" s="342" t="s">
        <v>41</v>
      </c>
      <c r="F76" s="15" t="s">
        <v>45</v>
      </c>
      <c r="G76" s="15">
        <v>21101</v>
      </c>
      <c r="H76" s="16" t="s">
        <v>77</v>
      </c>
      <c r="I76" s="334"/>
      <c r="J76" s="16" t="s">
        <v>83</v>
      </c>
      <c r="K76" s="17" t="s">
        <v>51</v>
      </c>
      <c r="L76" s="35" t="s">
        <v>51</v>
      </c>
      <c r="M76" s="335" t="s">
        <v>27</v>
      </c>
      <c r="N76" s="335">
        <v>10</v>
      </c>
      <c r="O76" s="21">
        <v>524.32000000000005</v>
      </c>
      <c r="P76" s="563" t="s">
        <v>53</v>
      </c>
      <c r="Q76" s="22">
        <v>5243.2</v>
      </c>
      <c r="R76" s="36">
        <f>SUM(Q76)</f>
        <v>5243.2</v>
      </c>
      <c r="S76" s="98"/>
      <c r="T76" s="98"/>
      <c r="U76" s="98"/>
      <c r="V76" s="98"/>
      <c r="W76" s="98"/>
      <c r="X76" s="98"/>
    </row>
    <row r="77" spans="1:24" s="10" customFormat="1" ht="48">
      <c r="A77" s="12" t="s">
        <v>48</v>
      </c>
      <c r="B77" s="13" t="s">
        <v>49</v>
      </c>
      <c r="C77" s="37" t="s">
        <v>23</v>
      </c>
      <c r="D77" s="38" t="s">
        <v>34</v>
      </c>
      <c r="E77" s="342" t="s">
        <v>41</v>
      </c>
      <c r="F77" s="15" t="s">
        <v>84</v>
      </c>
      <c r="G77" s="15">
        <v>29401</v>
      </c>
      <c r="H77" s="16" t="s">
        <v>85</v>
      </c>
      <c r="I77" s="341" t="s">
        <v>74</v>
      </c>
      <c r="J77" s="34" t="s">
        <v>86</v>
      </c>
      <c r="K77" s="17" t="s">
        <v>51</v>
      </c>
      <c r="L77" s="35" t="s">
        <v>51</v>
      </c>
      <c r="M77" s="335" t="s">
        <v>27</v>
      </c>
      <c r="N77" s="335">
        <v>11</v>
      </c>
      <c r="O77" s="21">
        <v>195.18</v>
      </c>
      <c r="P77" s="563" t="s">
        <v>53</v>
      </c>
      <c r="Q77" s="22">
        <v>2154</v>
      </c>
      <c r="R77" s="36">
        <f>SUM(Q77)</f>
        <v>2154</v>
      </c>
      <c r="S77" s="98"/>
      <c r="T77" s="98"/>
      <c r="U77" s="98"/>
      <c r="V77" s="98"/>
      <c r="W77" s="98"/>
      <c r="X77" s="98"/>
    </row>
    <row r="78" spans="1:24" s="10" customFormat="1">
      <c r="A78" s="99"/>
      <c r="B78" s="99"/>
      <c r="C78" s="99"/>
      <c r="D78" s="99"/>
      <c r="E78" s="99"/>
      <c r="F78" s="99"/>
      <c r="G78" s="343"/>
      <c r="H78" s="39"/>
      <c r="I78" s="99"/>
      <c r="J78" s="39"/>
      <c r="K78" s="344"/>
      <c r="L78" s="344"/>
      <c r="M78" s="99"/>
      <c r="N78" s="345"/>
      <c r="O78" s="344"/>
      <c r="P78" s="99"/>
      <c r="Q78" s="344"/>
      <c r="R78" s="344"/>
      <c r="S78" s="99"/>
      <c r="T78" s="99"/>
      <c r="U78" s="99"/>
      <c r="V78" s="99"/>
      <c r="W78" s="99"/>
      <c r="X78" s="99"/>
    </row>
    <row r="79" spans="1:24" s="10" customFormat="1">
      <c r="A79" s="624"/>
      <c r="B79" s="624"/>
      <c r="C79" s="624"/>
      <c r="D79" s="624"/>
      <c r="E79" s="624"/>
      <c r="F79" s="624"/>
      <c r="G79" s="624"/>
      <c r="H79" s="39"/>
      <c r="I79" s="99"/>
      <c r="J79" s="39"/>
      <c r="K79" s="344"/>
      <c r="L79" s="344"/>
      <c r="M79" s="99"/>
      <c r="N79" s="345"/>
      <c r="O79" s="344"/>
      <c r="P79" s="564"/>
      <c r="Q79" s="593">
        <f>SUM(Q70:Q77)</f>
        <v>94979.04</v>
      </c>
      <c r="R79" s="593">
        <f>SUM(R70:R77)</f>
        <v>94979.04</v>
      </c>
      <c r="S79" s="99"/>
      <c r="T79" s="99"/>
      <c r="U79" s="99"/>
      <c r="V79" s="99"/>
      <c r="W79" s="99"/>
      <c r="X79" s="99"/>
    </row>
    <row r="80" spans="1:24" s="10" customFormat="1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548"/>
      <c r="P80" s="97"/>
      <c r="Q80" s="548"/>
      <c r="R80" s="548"/>
      <c r="S80" s="97"/>
      <c r="T80" s="97"/>
      <c r="U80" s="97"/>
      <c r="V80" s="97"/>
      <c r="W80" s="97"/>
      <c r="X80" s="97"/>
    </row>
    <row r="81" spans="1:24" s="10" customFormat="1" ht="43.2">
      <c r="A81" s="2" t="s">
        <v>3</v>
      </c>
      <c r="B81" s="2" t="s">
        <v>46</v>
      </c>
      <c r="C81" s="2" t="s">
        <v>6</v>
      </c>
      <c r="D81" s="2" t="s">
        <v>7</v>
      </c>
      <c r="E81" s="2" t="s">
        <v>8</v>
      </c>
      <c r="F81" s="2" t="s">
        <v>9</v>
      </c>
      <c r="G81" s="3" t="s">
        <v>10</v>
      </c>
      <c r="H81" s="4" t="s">
        <v>11</v>
      </c>
      <c r="I81" s="3" t="s">
        <v>12</v>
      </c>
      <c r="J81" s="3" t="s">
        <v>13</v>
      </c>
      <c r="K81" s="3" t="s">
        <v>14</v>
      </c>
      <c r="L81" s="3" t="s">
        <v>15</v>
      </c>
      <c r="M81" s="3" t="s">
        <v>16</v>
      </c>
      <c r="N81" s="11" t="s">
        <v>17</v>
      </c>
      <c r="O81" s="11" t="s">
        <v>18</v>
      </c>
      <c r="P81" s="524" t="s">
        <v>19</v>
      </c>
      <c r="Q81" s="11" t="s">
        <v>20</v>
      </c>
      <c r="R81" s="11" t="s">
        <v>72</v>
      </c>
      <c r="S81" s="97"/>
      <c r="T81" s="346"/>
      <c r="U81" s="97"/>
      <c r="V81" s="97"/>
      <c r="W81" s="97"/>
      <c r="X81" s="97"/>
    </row>
    <row r="82" spans="1:24" s="10" customFormat="1" ht="48">
      <c r="A82" s="12" t="s">
        <v>48</v>
      </c>
      <c r="B82" s="13" t="s">
        <v>49</v>
      </c>
      <c r="C82" s="13" t="s">
        <v>23</v>
      </c>
      <c r="D82" s="33" t="s">
        <v>43</v>
      </c>
      <c r="E82" s="333" t="s">
        <v>23</v>
      </c>
      <c r="F82" s="14" t="s">
        <v>44</v>
      </c>
      <c r="G82" s="14">
        <v>26102</v>
      </c>
      <c r="H82" s="16" t="s">
        <v>54</v>
      </c>
      <c r="I82" s="341" t="s">
        <v>74</v>
      </c>
      <c r="J82" s="34" t="s">
        <v>82</v>
      </c>
      <c r="K82" s="17" t="s">
        <v>51</v>
      </c>
      <c r="L82" s="35" t="s">
        <v>51</v>
      </c>
      <c r="M82" s="335" t="s">
        <v>27</v>
      </c>
      <c r="N82" s="335">
        <v>19</v>
      </c>
      <c r="O82" s="21">
        <v>200</v>
      </c>
      <c r="P82" s="563" t="s">
        <v>53</v>
      </c>
      <c r="Q82" s="22">
        <v>3700</v>
      </c>
      <c r="R82" s="36">
        <f>SUM(Q82)</f>
        <v>3700</v>
      </c>
      <c r="S82" s="97"/>
      <c r="T82" s="346"/>
      <c r="U82" s="97"/>
      <c r="V82" s="97"/>
      <c r="W82" s="97"/>
      <c r="X82" s="97"/>
    </row>
    <row r="83" spans="1:24" s="10" customFormat="1" ht="48">
      <c r="A83" s="12" t="s">
        <v>48</v>
      </c>
      <c r="B83" s="13" t="s">
        <v>49</v>
      </c>
      <c r="C83" s="13" t="s">
        <v>23</v>
      </c>
      <c r="D83" s="33" t="s">
        <v>43</v>
      </c>
      <c r="E83" s="333" t="s">
        <v>23</v>
      </c>
      <c r="F83" s="14" t="s">
        <v>44</v>
      </c>
      <c r="G83" s="14">
        <v>21101</v>
      </c>
      <c r="H83" s="16" t="s">
        <v>77</v>
      </c>
      <c r="I83" s="341" t="s">
        <v>74</v>
      </c>
      <c r="J83" s="34" t="s">
        <v>87</v>
      </c>
      <c r="K83" s="17" t="s">
        <v>51</v>
      </c>
      <c r="L83" s="35" t="s">
        <v>51</v>
      </c>
      <c r="M83" s="335" t="s">
        <v>27</v>
      </c>
      <c r="N83" s="335">
        <v>5</v>
      </c>
      <c r="O83" s="21">
        <v>134.1</v>
      </c>
      <c r="P83" s="563" t="s">
        <v>53</v>
      </c>
      <c r="Q83" s="22">
        <v>590.52</v>
      </c>
      <c r="R83" s="36">
        <f>SUM(Q83)</f>
        <v>590.52</v>
      </c>
      <c r="S83" s="97"/>
      <c r="T83" s="346"/>
      <c r="U83" s="97"/>
      <c r="V83" s="97"/>
      <c r="W83" s="97"/>
      <c r="X83" s="97"/>
    </row>
    <row r="84" spans="1:24" s="10" customFormat="1" ht="48">
      <c r="A84" s="12" t="s">
        <v>48</v>
      </c>
      <c r="B84" s="13" t="s">
        <v>49</v>
      </c>
      <c r="C84" s="13" t="s">
        <v>23</v>
      </c>
      <c r="D84" s="33" t="s">
        <v>43</v>
      </c>
      <c r="E84" s="333" t="s">
        <v>23</v>
      </c>
      <c r="F84" s="14" t="s">
        <v>44</v>
      </c>
      <c r="G84" s="14">
        <v>21101</v>
      </c>
      <c r="H84" s="16" t="s">
        <v>77</v>
      </c>
      <c r="I84" s="341"/>
      <c r="J84" s="34" t="s">
        <v>88</v>
      </c>
      <c r="K84" s="17" t="s">
        <v>51</v>
      </c>
      <c r="L84" s="35" t="s">
        <v>51</v>
      </c>
      <c r="M84" s="335" t="s">
        <v>27</v>
      </c>
      <c r="N84" s="335">
        <v>3</v>
      </c>
      <c r="O84" s="21">
        <v>81.900000000000006</v>
      </c>
      <c r="P84" s="563" t="s">
        <v>53</v>
      </c>
      <c r="Q84" s="22">
        <v>379.48</v>
      </c>
      <c r="R84" s="36">
        <f>SUM(Q84)</f>
        <v>379.48</v>
      </c>
      <c r="S84" s="97"/>
      <c r="T84" s="346"/>
      <c r="U84" s="97"/>
      <c r="V84" s="97"/>
      <c r="W84" s="97"/>
      <c r="X84" s="97"/>
    </row>
    <row r="85" spans="1:24" s="10" customFormat="1">
      <c r="A85" s="99"/>
      <c r="B85" s="99"/>
      <c r="C85" s="99"/>
      <c r="D85" s="99"/>
      <c r="E85" s="99"/>
      <c r="F85" s="99"/>
      <c r="G85" s="343"/>
      <c r="H85" s="39"/>
      <c r="I85" s="99"/>
      <c r="J85" s="39"/>
      <c r="K85" s="344"/>
      <c r="L85" s="344"/>
      <c r="M85" s="99"/>
      <c r="N85" s="345"/>
      <c r="O85" s="344"/>
      <c r="P85" s="99"/>
      <c r="Q85" s="344"/>
      <c r="R85" s="344"/>
      <c r="S85" s="97"/>
      <c r="T85" s="346"/>
      <c r="U85" s="97"/>
      <c r="V85" s="97"/>
      <c r="W85" s="97"/>
      <c r="X85" s="97"/>
    </row>
    <row r="86" spans="1:24" s="10" customFormat="1">
      <c r="A86" s="624"/>
      <c r="B86" s="624"/>
      <c r="C86" s="624"/>
      <c r="D86" s="624"/>
      <c r="E86" s="624"/>
      <c r="F86" s="624"/>
      <c r="G86" s="624"/>
      <c r="H86" s="39"/>
      <c r="I86" s="99"/>
      <c r="J86" s="39"/>
      <c r="K86" s="344"/>
      <c r="L86" s="344"/>
      <c r="M86" s="99"/>
      <c r="N86" s="345"/>
      <c r="O86" s="344"/>
      <c r="P86" s="564"/>
      <c r="Q86" s="593">
        <f>SUM(Q82:Q84)</f>
        <v>4670</v>
      </c>
      <c r="R86" s="593">
        <f>SUM(R82:R84)</f>
        <v>4670</v>
      </c>
      <c r="S86" s="97"/>
      <c r="T86" s="346"/>
      <c r="U86" s="97"/>
      <c r="V86" s="97"/>
      <c r="W86" s="97"/>
      <c r="X86" s="97"/>
    </row>
    <row r="87" spans="1:24" s="10" customFormat="1">
      <c r="A87" s="97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548"/>
      <c r="P87" s="97"/>
      <c r="Q87" s="548"/>
      <c r="R87" s="548"/>
      <c r="S87" s="97"/>
      <c r="T87" s="346"/>
      <c r="U87" s="97"/>
      <c r="V87" s="97"/>
      <c r="W87" s="97"/>
      <c r="X87" s="97"/>
    </row>
    <row r="88" spans="1:24" s="10" customFormat="1" ht="43.2">
      <c r="A88" s="2" t="s">
        <v>3</v>
      </c>
      <c r="B88" s="2" t="s">
        <v>46</v>
      </c>
      <c r="C88" s="2" t="s">
        <v>6</v>
      </c>
      <c r="D88" s="2" t="s">
        <v>7</v>
      </c>
      <c r="E88" s="2" t="s">
        <v>8</v>
      </c>
      <c r="F88" s="2" t="s">
        <v>9</v>
      </c>
      <c r="G88" s="3" t="s">
        <v>10</v>
      </c>
      <c r="H88" s="4" t="s">
        <v>11</v>
      </c>
      <c r="I88" s="3" t="s">
        <v>12</v>
      </c>
      <c r="J88" s="3" t="s">
        <v>13</v>
      </c>
      <c r="K88" s="3" t="s">
        <v>14</v>
      </c>
      <c r="L88" s="3" t="s">
        <v>15</v>
      </c>
      <c r="M88" s="3" t="s">
        <v>16</v>
      </c>
      <c r="N88" s="11" t="s">
        <v>17</v>
      </c>
      <c r="O88" s="11" t="s">
        <v>18</v>
      </c>
      <c r="P88" s="524" t="s">
        <v>19</v>
      </c>
      <c r="Q88" s="11" t="s">
        <v>20</v>
      </c>
      <c r="R88" s="11" t="s">
        <v>72</v>
      </c>
      <c r="S88" s="97"/>
      <c r="T88" s="346"/>
      <c r="U88" s="97"/>
      <c r="V88" s="97"/>
      <c r="W88" s="97"/>
      <c r="X88" s="97"/>
    </row>
    <row r="89" spans="1:24" s="10" customFormat="1" ht="48">
      <c r="A89" s="12" t="s">
        <v>48</v>
      </c>
      <c r="B89" s="13" t="s">
        <v>49</v>
      </c>
      <c r="C89" s="13" t="s">
        <v>23</v>
      </c>
      <c r="D89" s="33" t="s">
        <v>35</v>
      </c>
      <c r="E89" s="333" t="s">
        <v>36</v>
      </c>
      <c r="F89" s="14" t="s">
        <v>89</v>
      </c>
      <c r="G89" s="14">
        <v>26102</v>
      </c>
      <c r="H89" s="16" t="s">
        <v>54</v>
      </c>
      <c r="I89" s="341" t="s">
        <v>74</v>
      </c>
      <c r="J89" s="34" t="s">
        <v>82</v>
      </c>
      <c r="K89" s="17" t="s">
        <v>51</v>
      </c>
      <c r="L89" s="35" t="s">
        <v>51</v>
      </c>
      <c r="M89" s="335" t="s">
        <v>27</v>
      </c>
      <c r="N89" s="335">
        <v>7</v>
      </c>
      <c r="O89" s="21">
        <v>100</v>
      </c>
      <c r="P89" s="563" t="s">
        <v>53</v>
      </c>
      <c r="Q89" s="22">
        <v>700</v>
      </c>
      <c r="R89" s="36">
        <v>700</v>
      </c>
      <c r="S89" s="97"/>
      <c r="T89" s="346"/>
      <c r="U89" s="97"/>
      <c r="V89" s="97"/>
      <c r="W89" s="97"/>
      <c r="X89" s="97"/>
    </row>
    <row r="90" spans="1:24" s="10" customFormat="1" ht="48">
      <c r="A90" s="12" t="s">
        <v>48</v>
      </c>
      <c r="B90" s="13" t="s">
        <v>49</v>
      </c>
      <c r="C90" s="13" t="s">
        <v>23</v>
      </c>
      <c r="D90" s="33" t="s">
        <v>35</v>
      </c>
      <c r="E90" s="333" t="s">
        <v>36</v>
      </c>
      <c r="F90" s="14" t="s">
        <v>37</v>
      </c>
      <c r="G90" s="14">
        <v>21101</v>
      </c>
      <c r="H90" s="16" t="s">
        <v>77</v>
      </c>
      <c r="I90" s="341"/>
      <c r="J90" s="34" t="s">
        <v>78</v>
      </c>
      <c r="K90" s="17" t="s">
        <v>51</v>
      </c>
      <c r="L90" s="35" t="s">
        <v>51</v>
      </c>
      <c r="M90" s="335" t="s">
        <v>79</v>
      </c>
      <c r="N90" s="335">
        <v>1</v>
      </c>
      <c r="O90" s="21">
        <v>3344.3</v>
      </c>
      <c r="P90" s="563" t="s">
        <v>53</v>
      </c>
      <c r="Q90" s="22">
        <v>3344.3</v>
      </c>
      <c r="R90" s="36">
        <f>SUM(Q90)</f>
        <v>3344.3</v>
      </c>
      <c r="S90" s="97"/>
      <c r="T90" s="346"/>
      <c r="U90" s="97"/>
      <c r="V90" s="97"/>
      <c r="W90" s="97"/>
      <c r="X90" s="97"/>
    </row>
    <row r="91" spans="1:24" s="10" customFormat="1" ht="48">
      <c r="A91" s="12" t="s">
        <v>48</v>
      </c>
      <c r="B91" s="13" t="s">
        <v>49</v>
      </c>
      <c r="C91" s="13" t="s">
        <v>23</v>
      </c>
      <c r="D91" s="33" t="s">
        <v>35</v>
      </c>
      <c r="E91" s="333" t="s">
        <v>36</v>
      </c>
      <c r="F91" s="14" t="s">
        <v>37</v>
      </c>
      <c r="G91" s="14">
        <v>33602</v>
      </c>
      <c r="H91" s="16" t="s">
        <v>90</v>
      </c>
      <c r="I91" s="341"/>
      <c r="J91" s="34" t="s">
        <v>91</v>
      </c>
      <c r="K91" s="17" t="s">
        <v>51</v>
      </c>
      <c r="L91" s="35" t="s">
        <v>51</v>
      </c>
      <c r="M91" s="335" t="s">
        <v>92</v>
      </c>
      <c r="N91" s="335">
        <v>1</v>
      </c>
      <c r="O91" s="21">
        <v>4162.08</v>
      </c>
      <c r="P91" s="563" t="s">
        <v>53</v>
      </c>
      <c r="Q91" s="22">
        <v>4162.08</v>
      </c>
      <c r="R91" s="36">
        <f>SUM(Q91)</f>
        <v>4162.08</v>
      </c>
      <c r="S91" s="97"/>
      <c r="T91" s="346"/>
      <c r="U91" s="97"/>
      <c r="V91" s="97"/>
      <c r="W91" s="97"/>
      <c r="X91" s="97"/>
    </row>
    <row r="92" spans="1:24" s="10" customFormat="1" ht="48">
      <c r="A92" s="12" t="s">
        <v>48</v>
      </c>
      <c r="B92" s="13" t="s">
        <v>49</v>
      </c>
      <c r="C92" s="13" t="s">
        <v>23</v>
      </c>
      <c r="D92" s="33" t="s">
        <v>35</v>
      </c>
      <c r="E92" s="333" t="s">
        <v>36</v>
      </c>
      <c r="F92" s="14" t="s">
        <v>37</v>
      </c>
      <c r="G92" s="14">
        <v>37504</v>
      </c>
      <c r="H92" s="16" t="s">
        <v>70</v>
      </c>
      <c r="I92" s="341"/>
      <c r="J92" s="34" t="s">
        <v>93</v>
      </c>
      <c r="K92" s="17" t="s">
        <v>51</v>
      </c>
      <c r="L92" s="35" t="s">
        <v>51</v>
      </c>
      <c r="M92" s="335" t="s">
        <v>26</v>
      </c>
      <c r="N92" s="335">
        <v>1</v>
      </c>
      <c r="O92" s="21">
        <v>1019</v>
      </c>
      <c r="P92" s="563" t="s">
        <v>53</v>
      </c>
      <c r="Q92" s="22">
        <v>1019</v>
      </c>
      <c r="R92" s="36">
        <f>SUM(Q92)</f>
        <v>1019</v>
      </c>
      <c r="S92" s="97"/>
      <c r="T92" s="346"/>
      <c r="U92" s="97"/>
      <c r="V92" s="97"/>
      <c r="W92" s="97"/>
      <c r="X92" s="97"/>
    </row>
    <row r="93" spans="1:24" s="10" customFormat="1" ht="48">
      <c r="A93" s="12" t="s">
        <v>48</v>
      </c>
      <c r="B93" s="13" t="s">
        <v>49</v>
      </c>
      <c r="C93" s="13" t="s">
        <v>23</v>
      </c>
      <c r="D93" s="33" t="s">
        <v>35</v>
      </c>
      <c r="E93" s="333" t="s">
        <v>36</v>
      </c>
      <c r="F93" s="14" t="s">
        <v>37</v>
      </c>
      <c r="G93" s="14">
        <v>22104</v>
      </c>
      <c r="H93" s="16" t="s">
        <v>94</v>
      </c>
      <c r="I93" s="341" t="s">
        <v>74</v>
      </c>
      <c r="J93" s="34" t="s">
        <v>95</v>
      </c>
      <c r="K93" s="17" t="s">
        <v>51</v>
      </c>
      <c r="L93" s="35" t="s">
        <v>51</v>
      </c>
      <c r="M93" s="335" t="s">
        <v>26</v>
      </c>
      <c r="N93" s="335">
        <v>1</v>
      </c>
      <c r="O93" s="21">
        <v>1112</v>
      </c>
      <c r="P93" s="563" t="s">
        <v>53</v>
      </c>
      <c r="Q93" s="22">
        <v>1112</v>
      </c>
      <c r="R93" s="36">
        <f>SUM(Q93)</f>
        <v>1112</v>
      </c>
      <c r="S93" s="97"/>
      <c r="T93" s="346"/>
      <c r="U93" s="97"/>
      <c r="V93" s="97"/>
      <c r="W93" s="97"/>
      <c r="X93" s="97"/>
    </row>
    <row r="94" spans="1:24" s="10" customFormat="1">
      <c r="A94" s="99"/>
      <c r="B94" s="99"/>
      <c r="C94" s="99"/>
      <c r="D94" s="99"/>
      <c r="E94" s="99"/>
      <c r="F94" s="99"/>
      <c r="G94" s="343"/>
      <c r="H94" s="39"/>
      <c r="I94" s="99"/>
      <c r="J94" s="39"/>
      <c r="K94" s="344"/>
      <c r="L94" s="344"/>
      <c r="M94" s="99"/>
      <c r="N94" s="345"/>
      <c r="O94" s="344"/>
      <c r="P94" s="99"/>
      <c r="Q94" s="344"/>
      <c r="R94" s="344"/>
      <c r="S94" s="97"/>
      <c r="T94" s="346"/>
      <c r="U94" s="97"/>
      <c r="V94" s="97"/>
      <c r="W94" s="97"/>
      <c r="X94" s="97"/>
    </row>
    <row r="95" spans="1:24" s="10" customFormat="1">
      <c r="A95" s="624"/>
      <c r="B95" s="624"/>
      <c r="C95" s="624"/>
      <c r="D95" s="624"/>
      <c r="E95" s="624"/>
      <c r="F95" s="624"/>
      <c r="G95" s="624"/>
      <c r="H95" s="39"/>
      <c r="I95" s="99"/>
      <c r="J95" s="39"/>
      <c r="K95" s="344"/>
      <c r="L95" s="344"/>
      <c r="M95" s="99"/>
      <c r="N95" s="345"/>
      <c r="O95" s="344"/>
      <c r="P95" s="564"/>
      <c r="Q95" s="593">
        <f>SUM(Q89:Q94)</f>
        <v>10337.380000000001</v>
      </c>
      <c r="R95" s="593">
        <f>SUM(R89:R94)</f>
        <v>10337.380000000001</v>
      </c>
      <c r="S95" s="97"/>
      <c r="T95" s="346"/>
      <c r="U95" s="97"/>
      <c r="V95" s="97"/>
      <c r="W95" s="97"/>
      <c r="X95" s="97"/>
    </row>
    <row r="96" spans="1:24" s="10" customFormat="1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548"/>
      <c r="P96" s="97"/>
      <c r="Q96" s="548"/>
      <c r="R96" s="548"/>
      <c r="S96" s="97"/>
      <c r="T96" s="346"/>
      <c r="U96" s="97"/>
      <c r="V96" s="97"/>
      <c r="W96" s="97"/>
      <c r="X96" s="97"/>
    </row>
    <row r="97" spans="1:30" s="10" customFormat="1" ht="43.2">
      <c r="A97" s="2" t="s">
        <v>3</v>
      </c>
      <c r="B97" s="2" t="s">
        <v>46</v>
      </c>
      <c r="C97" s="2" t="s">
        <v>6</v>
      </c>
      <c r="D97" s="2" t="s">
        <v>7</v>
      </c>
      <c r="E97" s="2" t="s">
        <v>8</v>
      </c>
      <c r="F97" s="2" t="s">
        <v>9</v>
      </c>
      <c r="G97" s="3" t="s">
        <v>10</v>
      </c>
      <c r="H97" s="4" t="s">
        <v>11</v>
      </c>
      <c r="I97" s="3" t="s">
        <v>12</v>
      </c>
      <c r="J97" s="3" t="s">
        <v>13</v>
      </c>
      <c r="K97" s="3" t="s">
        <v>14</v>
      </c>
      <c r="L97" s="3" t="s">
        <v>15</v>
      </c>
      <c r="M97" s="3" t="s">
        <v>16</v>
      </c>
      <c r="N97" s="11" t="s">
        <v>17</v>
      </c>
      <c r="O97" s="11" t="s">
        <v>18</v>
      </c>
      <c r="P97" s="524" t="s">
        <v>19</v>
      </c>
      <c r="Q97" s="11" t="s">
        <v>20</v>
      </c>
      <c r="R97" s="11" t="s">
        <v>72</v>
      </c>
      <c r="S97" s="97"/>
      <c r="T97" s="346"/>
      <c r="U97" s="97"/>
      <c r="V97" s="97"/>
      <c r="W97" s="97"/>
      <c r="X97" s="97"/>
    </row>
    <row r="98" spans="1:30" s="10" customFormat="1" ht="48">
      <c r="A98" s="12" t="s">
        <v>48</v>
      </c>
      <c r="B98" s="13" t="s">
        <v>49</v>
      </c>
      <c r="C98" s="13" t="s">
        <v>23</v>
      </c>
      <c r="D98" s="33" t="s">
        <v>38</v>
      </c>
      <c r="E98" s="333" t="s">
        <v>39</v>
      </c>
      <c r="F98" s="14" t="s">
        <v>96</v>
      </c>
      <c r="G98" s="14">
        <v>26102</v>
      </c>
      <c r="H98" s="16" t="s">
        <v>54</v>
      </c>
      <c r="I98" s="341" t="s">
        <v>74</v>
      </c>
      <c r="J98" s="34" t="s">
        <v>82</v>
      </c>
      <c r="K98" s="17" t="s">
        <v>51</v>
      </c>
      <c r="L98" s="35" t="s">
        <v>51</v>
      </c>
      <c r="M98" s="335" t="s">
        <v>27</v>
      </c>
      <c r="N98" s="335">
        <v>14</v>
      </c>
      <c r="O98" s="21">
        <v>200</v>
      </c>
      <c r="P98" s="563" t="s">
        <v>53</v>
      </c>
      <c r="Q98" s="22">
        <v>2800</v>
      </c>
      <c r="R98" s="36">
        <f>SUM(Q98)</f>
        <v>2800</v>
      </c>
      <c r="S98" s="97"/>
      <c r="T98" s="346"/>
      <c r="U98" s="97"/>
      <c r="V98" s="97"/>
      <c r="W98" s="97"/>
      <c r="X98" s="97"/>
    </row>
    <row r="99" spans="1:30" s="10" customFormat="1">
      <c r="A99" s="99"/>
      <c r="B99" s="99"/>
      <c r="C99" s="99"/>
      <c r="D99" s="99"/>
      <c r="E99" s="99"/>
      <c r="F99" s="99"/>
      <c r="G99" s="343"/>
      <c r="H99" s="39"/>
      <c r="I99" s="99"/>
      <c r="J99" s="39"/>
      <c r="K99" s="344"/>
      <c r="L99" s="344"/>
      <c r="M99" s="99"/>
      <c r="N99" s="345"/>
      <c r="O99" s="344"/>
      <c r="P99" s="99"/>
      <c r="Q99" s="344"/>
      <c r="R99" s="344"/>
      <c r="S99" s="97"/>
      <c r="T99" s="346"/>
      <c r="U99" s="97"/>
      <c r="V99" s="97"/>
      <c r="W99" s="97"/>
      <c r="X99" s="97"/>
    </row>
    <row r="100" spans="1:30" s="10" customFormat="1">
      <c r="A100" s="624"/>
      <c r="B100" s="624"/>
      <c r="C100" s="624"/>
      <c r="D100" s="624"/>
      <c r="E100" s="624"/>
      <c r="F100" s="624"/>
      <c r="G100" s="624"/>
      <c r="H100" s="39"/>
      <c r="I100" s="99"/>
      <c r="J100" s="39"/>
      <c r="K100" s="344"/>
      <c r="L100" s="344"/>
      <c r="M100" s="99"/>
      <c r="N100" s="345"/>
      <c r="O100" s="344"/>
      <c r="P100" s="564"/>
      <c r="Q100" s="593">
        <f>SUM(Q98:Q98)</f>
        <v>2800</v>
      </c>
      <c r="R100" s="593">
        <f>SUM(R98:R98)</f>
        <v>2800</v>
      </c>
      <c r="S100" s="97"/>
      <c r="T100" s="346"/>
      <c r="U100" s="97"/>
      <c r="V100" s="97"/>
      <c r="W100" s="97"/>
      <c r="X100" s="97"/>
    </row>
    <row r="101" spans="1:30" s="10" customFormat="1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548"/>
      <c r="P101" s="97"/>
      <c r="Q101" s="548"/>
      <c r="R101" s="548"/>
      <c r="S101" s="97"/>
      <c r="T101" s="346"/>
      <c r="U101" s="97"/>
      <c r="V101" s="97"/>
      <c r="W101" s="97"/>
      <c r="X101" s="97"/>
    </row>
    <row r="102" spans="1:30" s="10" customFormat="1" ht="43.2">
      <c r="A102" s="2" t="s">
        <v>3</v>
      </c>
      <c r="B102" s="2" t="s">
        <v>46</v>
      </c>
      <c r="C102" s="2" t="s">
        <v>6</v>
      </c>
      <c r="D102" s="2" t="s">
        <v>7</v>
      </c>
      <c r="E102" s="2" t="s">
        <v>8</v>
      </c>
      <c r="F102" s="2" t="s">
        <v>9</v>
      </c>
      <c r="G102" s="3" t="s">
        <v>10</v>
      </c>
      <c r="H102" s="4" t="s">
        <v>11</v>
      </c>
      <c r="I102" s="3" t="s">
        <v>12</v>
      </c>
      <c r="J102" s="3" t="s">
        <v>13</v>
      </c>
      <c r="K102" s="3" t="s">
        <v>14</v>
      </c>
      <c r="L102" s="3" t="s">
        <v>15</v>
      </c>
      <c r="M102" s="3" t="s">
        <v>16</v>
      </c>
      <c r="N102" s="11" t="s">
        <v>17</v>
      </c>
      <c r="O102" s="11" t="s">
        <v>18</v>
      </c>
      <c r="P102" s="524" t="s">
        <v>19</v>
      </c>
      <c r="Q102" s="11" t="s">
        <v>20</v>
      </c>
      <c r="R102" s="11" t="s">
        <v>72</v>
      </c>
      <c r="S102" s="97"/>
      <c r="T102" s="346"/>
      <c r="U102" s="97"/>
      <c r="V102" s="97"/>
      <c r="W102" s="97"/>
      <c r="X102" s="97"/>
    </row>
    <row r="103" spans="1:30" s="10" customFormat="1" ht="48">
      <c r="A103" s="12" t="s">
        <v>48</v>
      </c>
      <c r="B103" s="13" t="s">
        <v>49</v>
      </c>
      <c r="C103" s="13" t="s">
        <v>23</v>
      </c>
      <c r="D103" s="33" t="s">
        <v>24</v>
      </c>
      <c r="E103" s="333" t="s">
        <v>23</v>
      </c>
      <c r="F103" s="14" t="s">
        <v>97</v>
      </c>
      <c r="G103" s="14">
        <v>29301</v>
      </c>
      <c r="H103" s="16" t="s">
        <v>80</v>
      </c>
      <c r="I103" s="341" t="s">
        <v>74</v>
      </c>
      <c r="J103" s="34" t="s">
        <v>98</v>
      </c>
      <c r="K103" s="17" t="s">
        <v>51</v>
      </c>
      <c r="L103" s="35" t="s">
        <v>51</v>
      </c>
      <c r="M103" s="335" t="s">
        <v>27</v>
      </c>
      <c r="N103" s="335">
        <v>12</v>
      </c>
      <c r="O103" s="21">
        <v>4582.5600000000004</v>
      </c>
      <c r="P103" s="563" t="s">
        <v>53</v>
      </c>
      <c r="Q103" s="22">
        <v>57990.720000000001</v>
      </c>
      <c r="R103" s="36">
        <f>SUM(Q103)</f>
        <v>57990.720000000001</v>
      </c>
      <c r="S103" s="97"/>
      <c r="T103" s="346"/>
      <c r="U103" s="97"/>
      <c r="V103" s="97"/>
      <c r="W103" s="97"/>
      <c r="X103" s="97"/>
    </row>
    <row r="104" spans="1:30" s="10" customFormat="1" ht="48">
      <c r="A104" s="12" t="s">
        <v>48</v>
      </c>
      <c r="B104" s="13" t="s">
        <v>49</v>
      </c>
      <c r="C104" s="13" t="s">
        <v>23</v>
      </c>
      <c r="D104" s="33" t="s">
        <v>24</v>
      </c>
      <c r="E104" s="333" t="s">
        <v>23</v>
      </c>
      <c r="F104" s="14" t="s">
        <v>97</v>
      </c>
      <c r="G104" s="14">
        <v>29401</v>
      </c>
      <c r="H104" s="16" t="s">
        <v>99</v>
      </c>
      <c r="I104" s="341" t="s">
        <v>74</v>
      </c>
      <c r="J104" s="34" t="s">
        <v>60</v>
      </c>
      <c r="K104" s="17" t="s">
        <v>51</v>
      </c>
      <c r="L104" s="35" t="s">
        <v>51</v>
      </c>
      <c r="M104" s="335" t="s">
        <v>27</v>
      </c>
      <c r="N104" s="335">
        <v>4</v>
      </c>
      <c r="O104" s="21">
        <v>4339.8999999999996</v>
      </c>
      <c r="P104" s="563" t="s">
        <v>53</v>
      </c>
      <c r="Q104" s="22">
        <v>17539.2</v>
      </c>
      <c r="R104" s="36">
        <f>SUM(Q104)</f>
        <v>17539.2</v>
      </c>
      <c r="S104" s="97"/>
      <c r="T104" s="346"/>
      <c r="U104" s="97"/>
      <c r="V104" s="97"/>
      <c r="W104" s="97"/>
      <c r="X104" s="97"/>
    </row>
    <row r="105" spans="1:30" s="10" customFormat="1">
      <c r="A105" s="99"/>
      <c r="B105" s="99"/>
      <c r="C105" s="99"/>
      <c r="D105" s="99"/>
      <c r="E105" s="99"/>
      <c r="F105" s="99"/>
      <c r="G105" s="343"/>
      <c r="H105" s="39"/>
      <c r="I105" s="99"/>
      <c r="J105" s="39"/>
      <c r="K105" s="344"/>
      <c r="L105" s="344"/>
      <c r="M105" s="99"/>
      <c r="N105" s="345"/>
      <c r="O105" s="344"/>
      <c r="P105" s="99"/>
      <c r="Q105" s="344"/>
      <c r="R105" s="344"/>
      <c r="S105" s="97"/>
      <c r="T105" s="346"/>
      <c r="U105" s="97"/>
      <c r="V105" s="97"/>
      <c r="W105" s="97"/>
      <c r="X105" s="97"/>
    </row>
    <row r="106" spans="1:30" s="10" customFormat="1">
      <c r="A106" s="624"/>
      <c r="B106" s="624"/>
      <c r="C106" s="624"/>
      <c r="D106" s="624"/>
      <c r="E106" s="624"/>
      <c r="F106" s="624"/>
      <c r="G106" s="624"/>
      <c r="H106" s="39"/>
      <c r="I106" s="99"/>
      <c r="J106" s="39"/>
      <c r="K106" s="344"/>
      <c r="L106" s="344"/>
      <c r="M106" s="99"/>
      <c r="N106" s="345"/>
      <c r="O106" s="344"/>
      <c r="P106" s="564"/>
      <c r="Q106" s="593">
        <f>SUM(Q103:Q104)</f>
        <v>75529.919999999998</v>
      </c>
      <c r="R106" s="593">
        <f>SUM(R103:R104)</f>
        <v>75529.919999999998</v>
      </c>
      <c r="S106" s="97"/>
      <c r="T106" s="346"/>
      <c r="U106" s="97"/>
      <c r="V106" s="97"/>
      <c r="W106" s="97"/>
      <c r="X106" s="97"/>
    </row>
    <row r="107" spans="1:30" s="10" customFormat="1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548"/>
      <c r="P107" s="97"/>
      <c r="Q107" s="548"/>
      <c r="R107" s="548"/>
      <c r="S107" s="97"/>
      <c r="T107" s="346"/>
      <c r="U107" s="97"/>
      <c r="V107" s="97"/>
      <c r="W107" s="97"/>
      <c r="X107" s="97"/>
    </row>
    <row r="108" spans="1:30" s="10" customFormat="1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548"/>
      <c r="P108" s="97"/>
      <c r="Q108" s="548"/>
      <c r="R108" s="548"/>
      <c r="S108" s="97"/>
      <c r="T108" s="346"/>
      <c r="U108" s="97"/>
      <c r="V108" s="97"/>
      <c r="W108" s="97"/>
      <c r="X108" s="97"/>
    </row>
    <row r="109" spans="1:30" s="10" customFormat="1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548"/>
      <c r="P109" s="97"/>
      <c r="Q109" s="548"/>
      <c r="R109" s="548"/>
      <c r="S109" s="97"/>
      <c r="T109" s="346"/>
      <c r="U109" s="97"/>
      <c r="V109" s="97"/>
      <c r="W109" s="97"/>
      <c r="X109" s="97"/>
    </row>
    <row r="110" spans="1:30" s="10" customFormat="1" ht="28.8">
      <c r="A110" s="40" t="s">
        <v>3</v>
      </c>
      <c r="B110" s="40" t="s">
        <v>4</v>
      </c>
      <c r="C110" s="40" t="s">
        <v>5</v>
      </c>
      <c r="D110" s="40" t="s">
        <v>6</v>
      </c>
      <c r="E110" s="40" t="s">
        <v>7</v>
      </c>
      <c r="F110" s="40" t="s">
        <v>8</v>
      </c>
      <c r="G110" s="40" t="s">
        <v>9</v>
      </c>
      <c r="H110" s="41" t="s">
        <v>10</v>
      </c>
      <c r="I110" s="41" t="s">
        <v>11</v>
      </c>
      <c r="J110" s="41" t="s">
        <v>12</v>
      </c>
      <c r="K110" s="42" t="s">
        <v>13</v>
      </c>
      <c r="L110" s="41" t="s">
        <v>14</v>
      </c>
      <c r="M110" s="41" t="s">
        <v>15</v>
      </c>
      <c r="N110" s="41" t="s">
        <v>16</v>
      </c>
      <c r="O110" s="549" t="s">
        <v>17</v>
      </c>
      <c r="P110" s="565" t="s">
        <v>18</v>
      </c>
      <c r="Q110" s="549" t="s">
        <v>19</v>
      </c>
      <c r="R110" s="605" t="s">
        <v>20</v>
      </c>
      <c r="S110" s="44" t="s">
        <v>100</v>
      </c>
      <c r="T110" s="44" t="s">
        <v>101</v>
      </c>
      <c r="U110" s="44" t="s">
        <v>102</v>
      </c>
      <c r="V110" s="44" t="s">
        <v>103</v>
      </c>
      <c r="W110" s="44" t="s">
        <v>104</v>
      </c>
      <c r="X110" s="44" t="s">
        <v>105</v>
      </c>
      <c r="Y110" s="44" t="s">
        <v>106</v>
      </c>
      <c r="Z110" s="44" t="s">
        <v>107</v>
      </c>
      <c r="AA110" s="43" t="s">
        <v>47</v>
      </c>
      <c r="AB110" s="43" t="s">
        <v>108</v>
      </c>
      <c r="AC110" s="44" t="s">
        <v>21</v>
      </c>
      <c r="AD110" s="44" t="s">
        <v>22</v>
      </c>
    </row>
    <row r="111" spans="1:30" s="10" customFormat="1">
      <c r="A111" s="347" t="s">
        <v>109</v>
      </c>
      <c r="B111" s="347" t="s">
        <v>110</v>
      </c>
      <c r="C111" s="347" t="s">
        <v>110</v>
      </c>
      <c r="D111" s="34" t="s">
        <v>23</v>
      </c>
      <c r="E111" s="347" t="s">
        <v>24</v>
      </c>
      <c r="F111" s="347" t="s">
        <v>23</v>
      </c>
      <c r="G111" s="65" t="s">
        <v>32</v>
      </c>
      <c r="H111" s="65">
        <v>37504</v>
      </c>
      <c r="I111" s="65" t="s">
        <v>111</v>
      </c>
      <c r="J111" s="45"/>
      <c r="K111" s="65" t="s">
        <v>93</v>
      </c>
      <c r="L111" s="46" t="s">
        <v>112</v>
      </c>
      <c r="M111" s="45" t="s">
        <v>112</v>
      </c>
      <c r="N111" s="47" t="s">
        <v>26</v>
      </c>
      <c r="O111" s="550">
        <v>1</v>
      </c>
      <c r="P111" s="566">
        <v>1875</v>
      </c>
      <c r="Q111" s="550" t="s">
        <v>113</v>
      </c>
      <c r="R111" s="586">
        <v>1875</v>
      </c>
      <c r="S111" s="48"/>
      <c r="T111" s="48"/>
      <c r="U111" s="48"/>
      <c r="V111" s="48"/>
      <c r="W111" s="48"/>
      <c r="X111" s="48"/>
      <c r="Y111" s="48"/>
      <c r="Z111" s="48"/>
      <c r="AA111" s="48"/>
      <c r="AB111" s="49"/>
      <c r="AC111" s="50">
        <v>1875</v>
      </c>
      <c r="AD111" s="46"/>
    </row>
    <row r="112" spans="1:30" s="10" customFormat="1">
      <c r="A112" s="347" t="s">
        <v>109</v>
      </c>
      <c r="B112" s="347" t="s">
        <v>110</v>
      </c>
      <c r="C112" s="347" t="s">
        <v>110</v>
      </c>
      <c r="D112" s="34" t="s">
        <v>23</v>
      </c>
      <c r="E112" s="347" t="s">
        <v>24</v>
      </c>
      <c r="F112" s="347" t="s">
        <v>23</v>
      </c>
      <c r="G112" s="65" t="s">
        <v>32</v>
      </c>
      <c r="H112" s="348">
        <v>37504</v>
      </c>
      <c r="I112" s="65" t="s">
        <v>111</v>
      </c>
      <c r="J112" s="51"/>
      <c r="K112" s="65" t="s">
        <v>93</v>
      </c>
      <c r="L112" s="46" t="s">
        <v>112</v>
      </c>
      <c r="M112" s="45" t="s">
        <v>112</v>
      </c>
      <c r="N112" s="47" t="s">
        <v>26</v>
      </c>
      <c r="O112" s="550">
        <v>1</v>
      </c>
      <c r="P112" s="566">
        <v>1875</v>
      </c>
      <c r="Q112" s="550" t="s">
        <v>113</v>
      </c>
      <c r="R112" s="586">
        <v>1875</v>
      </c>
      <c r="S112" s="48"/>
      <c r="T112" s="48"/>
      <c r="U112" s="48"/>
      <c r="V112" s="48"/>
      <c r="W112" s="48"/>
      <c r="X112" s="48"/>
      <c r="Y112" s="48"/>
      <c r="Z112" s="48"/>
      <c r="AA112" s="48"/>
      <c r="AB112" s="49"/>
      <c r="AC112" s="50">
        <v>1875</v>
      </c>
      <c r="AD112" s="46"/>
    </row>
    <row r="113" spans="1:30" s="10" customFormat="1" ht="24.6">
      <c r="A113" s="94" t="s">
        <v>109</v>
      </c>
      <c r="B113" s="94" t="s">
        <v>110</v>
      </c>
      <c r="C113" s="94" t="s">
        <v>110</v>
      </c>
      <c r="D113" s="34" t="s">
        <v>23</v>
      </c>
      <c r="E113" s="94" t="s">
        <v>24</v>
      </c>
      <c r="F113" s="94" t="s">
        <v>23</v>
      </c>
      <c r="G113" s="34" t="s">
        <v>33</v>
      </c>
      <c r="H113" s="349">
        <v>35801</v>
      </c>
      <c r="I113" s="350" t="s">
        <v>114</v>
      </c>
      <c r="J113" s="52"/>
      <c r="K113" s="34" t="s">
        <v>115</v>
      </c>
      <c r="L113" s="53" t="s">
        <v>112</v>
      </c>
      <c r="M113" s="27" t="s">
        <v>112</v>
      </c>
      <c r="N113" s="54" t="s">
        <v>26</v>
      </c>
      <c r="O113" s="20">
        <v>1</v>
      </c>
      <c r="P113" s="567">
        <v>25013</v>
      </c>
      <c r="Q113" s="20" t="s">
        <v>113</v>
      </c>
      <c r="R113" s="28">
        <v>25013</v>
      </c>
      <c r="S113" s="53"/>
      <c r="T113" s="53"/>
      <c r="U113" s="53"/>
      <c r="V113" s="53"/>
      <c r="W113" s="53"/>
      <c r="X113" s="53"/>
      <c r="Y113" s="53"/>
      <c r="Z113" s="55"/>
      <c r="AA113" s="55"/>
      <c r="AB113" s="56"/>
      <c r="AC113" s="50">
        <v>25013</v>
      </c>
      <c r="AD113" s="53"/>
    </row>
    <row r="114" spans="1:30" s="10" customFormat="1">
      <c r="A114" s="347" t="s">
        <v>109</v>
      </c>
      <c r="B114" s="347" t="s">
        <v>110</v>
      </c>
      <c r="C114" s="347" t="s">
        <v>110</v>
      </c>
      <c r="D114" s="34" t="s">
        <v>23</v>
      </c>
      <c r="E114" s="347" t="s">
        <v>24</v>
      </c>
      <c r="F114" s="347" t="s">
        <v>23</v>
      </c>
      <c r="G114" s="65" t="s">
        <v>32</v>
      </c>
      <c r="H114" s="348">
        <v>37504</v>
      </c>
      <c r="I114" s="65" t="s">
        <v>111</v>
      </c>
      <c r="J114" s="51"/>
      <c r="K114" s="65" t="s">
        <v>93</v>
      </c>
      <c r="L114" s="46" t="s">
        <v>112</v>
      </c>
      <c r="M114" s="45" t="s">
        <v>112</v>
      </c>
      <c r="N114" s="47" t="s">
        <v>26</v>
      </c>
      <c r="O114" s="550">
        <v>1</v>
      </c>
      <c r="P114" s="566">
        <v>4375</v>
      </c>
      <c r="Q114" s="550" t="s">
        <v>113</v>
      </c>
      <c r="R114" s="586">
        <v>4375</v>
      </c>
      <c r="S114" s="48"/>
      <c r="T114" s="48"/>
      <c r="U114" s="48"/>
      <c r="V114" s="48"/>
      <c r="W114" s="48"/>
      <c r="X114" s="48"/>
      <c r="Y114" s="48"/>
      <c r="Z114" s="48"/>
      <c r="AA114" s="48"/>
      <c r="AB114" s="49"/>
      <c r="AC114" s="50">
        <v>4375</v>
      </c>
      <c r="AD114" s="46"/>
    </row>
    <row r="115" spans="1:30" s="10" customFormat="1" ht="36">
      <c r="A115" s="94" t="s">
        <v>109</v>
      </c>
      <c r="B115" s="94" t="s">
        <v>110</v>
      </c>
      <c r="C115" s="94" t="s">
        <v>110</v>
      </c>
      <c r="D115" s="34" t="s">
        <v>23</v>
      </c>
      <c r="E115" s="94" t="s">
        <v>24</v>
      </c>
      <c r="F115" s="94" t="s">
        <v>23</v>
      </c>
      <c r="G115" s="34" t="s">
        <v>33</v>
      </c>
      <c r="H115" s="349">
        <v>32201</v>
      </c>
      <c r="I115" s="351" t="s">
        <v>116</v>
      </c>
      <c r="J115" s="52"/>
      <c r="K115" s="34" t="s">
        <v>117</v>
      </c>
      <c r="L115" s="53" t="s">
        <v>112</v>
      </c>
      <c r="M115" s="27" t="s">
        <v>112</v>
      </c>
      <c r="N115" s="54" t="s">
        <v>26</v>
      </c>
      <c r="O115" s="20">
        <v>1</v>
      </c>
      <c r="P115" s="567">
        <v>41126</v>
      </c>
      <c r="Q115" s="20" t="s">
        <v>113</v>
      </c>
      <c r="R115" s="28">
        <v>33798.94</v>
      </c>
      <c r="S115" s="53"/>
      <c r="T115" s="53"/>
      <c r="U115" s="53"/>
      <c r="V115" s="53"/>
      <c r="W115" s="53"/>
      <c r="X115" s="53"/>
      <c r="Y115" s="53"/>
      <c r="Z115" s="55"/>
      <c r="AA115" s="55"/>
      <c r="AB115" s="55"/>
      <c r="AC115" s="50">
        <v>33798.94</v>
      </c>
      <c r="AD115" s="53"/>
    </row>
    <row r="116" spans="1:30" s="10" customFormat="1" ht="36">
      <c r="A116" s="79" t="s">
        <v>109</v>
      </c>
      <c r="B116" s="79" t="s">
        <v>110</v>
      </c>
      <c r="C116" s="79" t="s">
        <v>110</v>
      </c>
      <c r="D116" s="80" t="s">
        <v>23</v>
      </c>
      <c r="E116" s="64" t="s">
        <v>24</v>
      </c>
      <c r="F116" s="79" t="s">
        <v>23</v>
      </c>
      <c r="G116" s="77" t="s">
        <v>32</v>
      </c>
      <c r="H116" s="57">
        <v>26103</v>
      </c>
      <c r="I116" s="12" t="s">
        <v>118</v>
      </c>
      <c r="J116" s="51" t="s">
        <v>119</v>
      </c>
      <c r="K116" s="77" t="s">
        <v>120</v>
      </c>
      <c r="L116" s="58" t="s">
        <v>112</v>
      </c>
      <c r="M116" s="27" t="s">
        <v>112</v>
      </c>
      <c r="N116" s="45" t="s">
        <v>27</v>
      </c>
      <c r="O116" s="19">
        <v>10</v>
      </c>
      <c r="P116" s="568">
        <v>200</v>
      </c>
      <c r="Q116" s="19" t="s">
        <v>113</v>
      </c>
      <c r="R116" s="587">
        <v>2000</v>
      </c>
      <c r="S116" s="60"/>
      <c r="T116" s="60"/>
      <c r="U116" s="60"/>
      <c r="V116" s="60"/>
      <c r="W116" s="60"/>
      <c r="X116" s="60"/>
      <c r="Y116" s="60"/>
      <c r="Z116" s="60"/>
      <c r="AA116" s="59"/>
      <c r="AB116" s="59"/>
      <c r="AC116" s="61">
        <v>2000</v>
      </c>
      <c r="AD116" s="60"/>
    </row>
    <row r="117" spans="1:30" s="10" customFormat="1" ht="36">
      <c r="A117" s="79" t="s">
        <v>109</v>
      </c>
      <c r="B117" s="79" t="s">
        <v>110</v>
      </c>
      <c r="C117" s="79" t="s">
        <v>110</v>
      </c>
      <c r="D117" s="80" t="s">
        <v>23</v>
      </c>
      <c r="E117" s="79" t="s">
        <v>24</v>
      </c>
      <c r="F117" s="79" t="s">
        <v>23</v>
      </c>
      <c r="G117" s="80" t="s">
        <v>32</v>
      </c>
      <c r="H117" s="352">
        <v>32601</v>
      </c>
      <c r="I117" s="12" t="s">
        <v>121</v>
      </c>
      <c r="J117" s="353"/>
      <c r="K117" s="80" t="s">
        <v>122</v>
      </c>
      <c r="L117" s="58" t="s">
        <v>112</v>
      </c>
      <c r="M117" s="27" t="s">
        <v>112</v>
      </c>
      <c r="N117" s="54" t="s">
        <v>26</v>
      </c>
      <c r="O117" s="551">
        <v>1</v>
      </c>
      <c r="P117" s="569">
        <v>1546.26</v>
      </c>
      <c r="Q117" s="551" t="s">
        <v>113</v>
      </c>
      <c r="R117" s="28">
        <v>1546.26</v>
      </c>
      <c r="S117" s="58"/>
      <c r="T117" s="58"/>
      <c r="U117" s="58"/>
      <c r="V117" s="58"/>
      <c r="W117" s="58"/>
      <c r="X117" s="58"/>
      <c r="Y117" s="58"/>
      <c r="Z117" s="62"/>
      <c r="AA117" s="61"/>
      <c r="AB117" s="55"/>
      <c r="AC117" s="61">
        <v>1546.26</v>
      </c>
      <c r="AD117" s="58"/>
    </row>
    <row r="118" spans="1:30" s="10" customFormat="1" ht="24">
      <c r="A118" s="79" t="s">
        <v>109</v>
      </c>
      <c r="B118" s="79" t="s">
        <v>110</v>
      </c>
      <c r="C118" s="79" t="s">
        <v>110</v>
      </c>
      <c r="D118" s="80" t="s">
        <v>23</v>
      </c>
      <c r="E118" s="79" t="s">
        <v>24</v>
      </c>
      <c r="F118" s="79" t="s">
        <v>23</v>
      </c>
      <c r="G118" s="80" t="s">
        <v>32</v>
      </c>
      <c r="H118" s="57">
        <v>21101</v>
      </c>
      <c r="I118" s="77" t="s">
        <v>123</v>
      </c>
      <c r="J118" s="51" t="s">
        <v>124</v>
      </c>
      <c r="K118" s="45" t="s">
        <v>125</v>
      </c>
      <c r="L118" s="58" t="s">
        <v>112</v>
      </c>
      <c r="M118" s="27" t="s">
        <v>112</v>
      </c>
      <c r="N118" s="45" t="s">
        <v>126</v>
      </c>
      <c r="O118" s="19">
        <v>2</v>
      </c>
      <c r="P118" s="568">
        <v>58</v>
      </c>
      <c r="Q118" s="19" t="s">
        <v>113</v>
      </c>
      <c r="R118" s="587">
        <v>116</v>
      </c>
      <c r="S118" s="60"/>
      <c r="T118" s="60"/>
      <c r="U118" s="60"/>
      <c r="V118" s="60"/>
      <c r="W118" s="60"/>
      <c r="X118" s="60"/>
      <c r="Y118" s="60"/>
      <c r="Z118" s="60"/>
      <c r="AA118" s="59"/>
      <c r="AB118" s="59"/>
      <c r="AC118" s="61">
        <v>116</v>
      </c>
      <c r="AD118" s="60"/>
    </row>
    <row r="119" spans="1:30" s="10" customFormat="1" ht="24">
      <c r="A119" s="79" t="s">
        <v>109</v>
      </c>
      <c r="B119" s="79" t="s">
        <v>110</v>
      </c>
      <c r="C119" s="79" t="s">
        <v>110</v>
      </c>
      <c r="D119" s="80" t="s">
        <v>23</v>
      </c>
      <c r="E119" s="79" t="s">
        <v>24</v>
      </c>
      <c r="F119" s="79" t="s">
        <v>23</v>
      </c>
      <c r="G119" s="80" t="s">
        <v>32</v>
      </c>
      <c r="H119" s="57">
        <v>21101</v>
      </c>
      <c r="I119" s="77" t="s">
        <v>123</v>
      </c>
      <c r="J119" s="51" t="s">
        <v>127</v>
      </c>
      <c r="K119" s="45" t="s">
        <v>128</v>
      </c>
      <c r="L119" s="58" t="s">
        <v>112</v>
      </c>
      <c r="M119" s="27" t="s">
        <v>112</v>
      </c>
      <c r="N119" s="45" t="s">
        <v>126</v>
      </c>
      <c r="O119" s="19">
        <v>6</v>
      </c>
      <c r="P119" s="568">
        <v>58</v>
      </c>
      <c r="Q119" s="19" t="s">
        <v>113</v>
      </c>
      <c r="R119" s="587">
        <v>348</v>
      </c>
      <c r="S119" s="60"/>
      <c r="T119" s="60"/>
      <c r="U119" s="60"/>
      <c r="V119" s="60"/>
      <c r="W119" s="60"/>
      <c r="X119" s="60"/>
      <c r="Y119" s="60"/>
      <c r="Z119" s="60"/>
      <c r="AA119" s="59"/>
      <c r="AB119" s="59"/>
      <c r="AC119" s="61">
        <v>348</v>
      </c>
      <c r="AD119" s="60"/>
    </row>
    <row r="120" spans="1:30" s="10" customFormat="1" ht="36">
      <c r="A120" s="79" t="s">
        <v>109</v>
      </c>
      <c r="B120" s="79" t="s">
        <v>110</v>
      </c>
      <c r="C120" s="79" t="s">
        <v>110</v>
      </c>
      <c r="D120" s="80" t="s">
        <v>23</v>
      </c>
      <c r="E120" s="79" t="s">
        <v>24</v>
      </c>
      <c r="F120" s="79" t="s">
        <v>23</v>
      </c>
      <c r="G120" s="80" t="s">
        <v>32</v>
      </c>
      <c r="H120" s="57">
        <v>22104</v>
      </c>
      <c r="I120" s="77" t="s">
        <v>129</v>
      </c>
      <c r="J120" s="51" t="s">
        <v>130</v>
      </c>
      <c r="K120" s="45" t="s">
        <v>131</v>
      </c>
      <c r="L120" s="58" t="s">
        <v>112</v>
      </c>
      <c r="M120" s="27" t="s">
        <v>112</v>
      </c>
      <c r="N120" s="45" t="s">
        <v>132</v>
      </c>
      <c r="O120" s="19">
        <v>4</v>
      </c>
      <c r="P120" s="568">
        <v>195</v>
      </c>
      <c r="Q120" s="19" t="s">
        <v>113</v>
      </c>
      <c r="R120" s="587">
        <v>780</v>
      </c>
      <c r="S120" s="60"/>
      <c r="T120" s="60"/>
      <c r="U120" s="60"/>
      <c r="V120" s="60"/>
      <c r="W120" s="60"/>
      <c r="X120" s="60"/>
      <c r="Y120" s="60"/>
      <c r="Z120" s="60"/>
      <c r="AA120" s="59"/>
      <c r="AB120" s="59"/>
      <c r="AC120" s="61">
        <v>780</v>
      </c>
      <c r="AD120" s="60"/>
    </row>
    <row r="121" spans="1:30" s="10" customFormat="1" ht="24">
      <c r="A121" s="79" t="s">
        <v>109</v>
      </c>
      <c r="B121" s="79" t="s">
        <v>110</v>
      </c>
      <c r="C121" s="79" t="s">
        <v>110</v>
      </c>
      <c r="D121" s="80" t="s">
        <v>23</v>
      </c>
      <c r="E121" s="79" t="s">
        <v>24</v>
      </c>
      <c r="F121" s="79" t="s">
        <v>23</v>
      </c>
      <c r="G121" s="80" t="s">
        <v>32</v>
      </c>
      <c r="H121" s="57">
        <v>21101</v>
      </c>
      <c r="I121" s="77" t="s">
        <v>123</v>
      </c>
      <c r="J121" s="51" t="s">
        <v>133</v>
      </c>
      <c r="K121" s="45" t="s">
        <v>134</v>
      </c>
      <c r="L121" s="58" t="s">
        <v>112</v>
      </c>
      <c r="M121" s="27" t="s">
        <v>112</v>
      </c>
      <c r="N121" s="45" t="s">
        <v>135</v>
      </c>
      <c r="O121" s="19">
        <v>3</v>
      </c>
      <c r="P121" s="568">
        <v>18</v>
      </c>
      <c r="Q121" s="19" t="s">
        <v>113</v>
      </c>
      <c r="R121" s="587">
        <v>54</v>
      </c>
      <c r="S121" s="60"/>
      <c r="T121" s="60"/>
      <c r="U121" s="60"/>
      <c r="V121" s="60"/>
      <c r="W121" s="60"/>
      <c r="X121" s="60"/>
      <c r="Y121" s="60"/>
      <c r="Z121" s="60"/>
      <c r="AA121" s="59"/>
      <c r="AB121" s="59"/>
      <c r="AC121" s="61">
        <v>54</v>
      </c>
      <c r="AD121" s="60"/>
    </row>
    <row r="122" spans="1:30" s="10" customFormat="1" ht="36">
      <c r="A122" s="79" t="s">
        <v>109</v>
      </c>
      <c r="B122" s="79" t="s">
        <v>110</v>
      </c>
      <c r="C122" s="79" t="s">
        <v>110</v>
      </c>
      <c r="D122" s="80" t="s">
        <v>23</v>
      </c>
      <c r="E122" s="79" t="s">
        <v>24</v>
      </c>
      <c r="F122" s="79" t="s">
        <v>23</v>
      </c>
      <c r="G122" s="80" t="s">
        <v>32</v>
      </c>
      <c r="H122" s="57">
        <v>22104</v>
      </c>
      <c r="I122" s="77" t="s">
        <v>129</v>
      </c>
      <c r="J122" s="51" t="s">
        <v>136</v>
      </c>
      <c r="K122" s="45" t="s">
        <v>137</v>
      </c>
      <c r="L122" s="58" t="s">
        <v>112</v>
      </c>
      <c r="M122" s="27" t="s">
        <v>112</v>
      </c>
      <c r="N122" s="45" t="s">
        <v>132</v>
      </c>
      <c r="O122" s="19">
        <v>2</v>
      </c>
      <c r="P122" s="568">
        <v>69</v>
      </c>
      <c r="Q122" s="19" t="s">
        <v>113</v>
      </c>
      <c r="R122" s="587">
        <v>138</v>
      </c>
      <c r="S122" s="60"/>
      <c r="T122" s="60"/>
      <c r="U122" s="60"/>
      <c r="V122" s="60"/>
      <c r="W122" s="60"/>
      <c r="X122" s="60"/>
      <c r="Y122" s="60"/>
      <c r="Z122" s="60"/>
      <c r="AA122" s="59"/>
      <c r="AB122" s="59"/>
      <c r="AC122" s="61">
        <v>138</v>
      </c>
      <c r="AD122" s="60"/>
    </row>
    <row r="123" spans="1:30" s="10" customFormat="1">
      <c r="A123" s="79" t="s">
        <v>109</v>
      </c>
      <c r="B123" s="79" t="s">
        <v>110</v>
      </c>
      <c r="C123" s="79" t="s">
        <v>110</v>
      </c>
      <c r="D123" s="80" t="s">
        <v>23</v>
      </c>
      <c r="E123" s="79" t="s">
        <v>24</v>
      </c>
      <c r="F123" s="79" t="s">
        <v>23</v>
      </c>
      <c r="G123" s="80" t="s">
        <v>32</v>
      </c>
      <c r="H123" s="57">
        <v>21101</v>
      </c>
      <c r="I123" s="77" t="s">
        <v>123</v>
      </c>
      <c r="J123" s="51" t="s">
        <v>138</v>
      </c>
      <c r="K123" s="45" t="s">
        <v>139</v>
      </c>
      <c r="L123" s="58" t="s">
        <v>112</v>
      </c>
      <c r="M123" s="27" t="s">
        <v>112</v>
      </c>
      <c r="N123" s="45" t="s">
        <v>135</v>
      </c>
      <c r="O123" s="19">
        <v>6</v>
      </c>
      <c r="P123" s="568">
        <v>16</v>
      </c>
      <c r="Q123" s="19" t="s">
        <v>113</v>
      </c>
      <c r="R123" s="587">
        <v>96</v>
      </c>
      <c r="S123" s="60"/>
      <c r="T123" s="60"/>
      <c r="U123" s="60"/>
      <c r="V123" s="60"/>
      <c r="W123" s="60"/>
      <c r="X123" s="60"/>
      <c r="Y123" s="60"/>
      <c r="Z123" s="60"/>
      <c r="AA123" s="59"/>
      <c r="AB123" s="59"/>
      <c r="AC123" s="61">
        <v>96</v>
      </c>
      <c r="AD123" s="60"/>
    </row>
    <row r="124" spans="1:30" s="10" customFormat="1" ht="24">
      <c r="A124" s="79" t="s">
        <v>109</v>
      </c>
      <c r="B124" s="79" t="s">
        <v>110</v>
      </c>
      <c r="C124" s="79" t="s">
        <v>110</v>
      </c>
      <c r="D124" s="80" t="s">
        <v>23</v>
      </c>
      <c r="E124" s="79" t="s">
        <v>24</v>
      </c>
      <c r="F124" s="79" t="s">
        <v>23</v>
      </c>
      <c r="G124" s="80" t="s">
        <v>32</v>
      </c>
      <c r="H124" s="57">
        <v>21101</v>
      </c>
      <c r="I124" s="77" t="s">
        <v>123</v>
      </c>
      <c r="J124" s="51" t="s">
        <v>140</v>
      </c>
      <c r="K124" s="45" t="s">
        <v>141</v>
      </c>
      <c r="L124" s="58" t="s">
        <v>112</v>
      </c>
      <c r="M124" s="27" t="s">
        <v>112</v>
      </c>
      <c r="N124" s="45" t="s">
        <v>135</v>
      </c>
      <c r="O124" s="19">
        <v>4</v>
      </c>
      <c r="P124" s="568">
        <v>24</v>
      </c>
      <c r="Q124" s="19" t="s">
        <v>113</v>
      </c>
      <c r="R124" s="587">
        <v>96</v>
      </c>
      <c r="S124" s="60"/>
      <c r="T124" s="60"/>
      <c r="U124" s="60"/>
      <c r="V124" s="60"/>
      <c r="W124" s="60"/>
      <c r="X124" s="60"/>
      <c r="Y124" s="60"/>
      <c r="Z124" s="60"/>
      <c r="AA124" s="59"/>
      <c r="AB124" s="59"/>
      <c r="AC124" s="61">
        <v>96</v>
      </c>
      <c r="AD124" s="60"/>
    </row>
    <row r="125" spans="1:30" s="10" customFormat="1" ht="24">
      <c r="A125" s="79" t="s">
        <v>109</v>
      </c>
      <c r="B125" s="79" t="s">
        <v>110</v>
      </c>
      <c r="C125" s="79" t="s">
        <v>110</v>
      </c>
      <c r="D125" s="80" t="s">
        <v>23</v>
      </c>
      <c r="E125" s="79" t="s">
        <v>24</v>
      </c>
      <c r="F125" s="79" t="s">
        <v>23</v>
      </c>
      <c r="G125" s="80" t="s">
        <v>32</v>
      </c>
      <c r="H125" s="57">
        <v>21101</v>
      </c>
      <c r="I125" s="77" t="s">
        <v>123</v>
      </c>
      <c r="J125" s="51" t="s">
        <v>142</v>
      </c>
      <c r="K125" s="45" t="s">
        <v>143</v>
      </c>
      <c r="L125" s="58" t="s">
        <v>112</v>
      </c>
      <c r="M125" s="27" t="s">
        <v>112</v>
      </c>
      <c r="N125" s="45" t="s">
        <v>135</v>
      </c>
      <c r="O125" s="19">
        <v>5</v>
      </c>
      <c r="P125" s="568">
        <v>39</v>
      </c>
      <c r="Q125" s="19" t="s">
        <v>113</v>
      </c>
      <c r="R125" s="587">
        <v>195</v>
      </c>
      <c r="S125" s="60"/>
      <c r="T125" s="60"/>
      <c r="U125" s="60"/>
      <c r="V125" s="60"/>
      <c r="W125" s="60"/>
      <c r="X125" s="60"/>
      <c r="Y125" s="60"/>
      <c r="Z125" s="60"/>
      <c r="AA125" s="59"/>
      <c r="AB125" s="59"/>
      <c r="AC125" s="61">
        <v>195</v>
      </c>
      <c r="AD125" s="60"/>
    </row>
    <row r="126" spans="1:30" s="10" customFormat="1">
      <c r="A126" s="79" t="s">
        <v>109</v>
      </c>
      <c r="B126" s="79" t="s">
        <v>110</v>
      </c>
      <c r="C126" s="79" t="s">
        <v>110</v>
      </c>
      <c r="D126" s="80" t="s">
        <v>23</v>
      </c>
      <c r="E126" s="79" t="s">
        <v>24</v>
      </c>
      <c r="F126" s="79" t="s">
        <v>23</v>
      </c>
      <c r="G126" s="80" t="s">
        <v>32</v>
      </c>
      <c r="H126" s="45">
        <v>21101</v>
      </c>
      <c r="I126" s="77" t="s">
        <v>123</v>
      </c>
      <c r="J126" s="45" t="s">
        <v>144</v>
      </c>
      <c r="K126" s="45" t="s">
        <v>145</v>
      </c>
      <c r="L126" s="58" t="s">
        <v>112</v>
      </c>
      <c r="M126" s="27" t="s">
        <v>112</v>
      </c>
      <c r="N126" s="45" t="s">
        <v>135</v>
      </c>
      <c r="O126" s="19">
        <v>3</v>
      </c>
      <c r="P126" s="568">
        <v>17</v>
      </c>
      <c r="Q126" s="19" t="s">
        <v>113</v>
      </c>
      <c r="R126" s="587">
        <v>51</v>
      </c>
      <c r="S126" s="60"/>
      <c r="T126" s="60"/>
      <c r="U126" s="60"/>
      <c r="V126" s="60"/>
      <c r="W126" s="60"/>
      <c r="X126" s="60"/>
      <c r="Y126" s="60"/>
      <c r="Z126" s="60"/>
      <c r="AA126" s="59"/>
      <c r="AB126" s="59"/>
      <c r="AC126" s="61">
        <v>51</v>
      </c>
      <c r="AD126" s="60"/>
    </row>
    <row r="127" spans="1:30" s="10" customFormat="1" ht="24">
      <c r="A127" s="79" t="s">
        <v>109</v>
      </c>
      <c r="B127" s="79" t="s">
        <v>110</v>
      </c>
      <c r="C127" s="79" t="s">
        <v>110</v>
      </c>
      <c r="D127" s="80" t="s">
        <v>23</v>
      </c>
      <c r="E127" s="79" t="s">
        <v>24</v>
      </c>
      <c r="F127" s="79" t="s">
        <v>23</v>
      </c>
      <c r="G127" s="80" t="s">
        <v>32</v>
      </c>
      <c r="H127" s="45">
        <v>21101</v>
      </c>
      <c r="I127" s="354" t="s">
        <v>123</v>
      </c>
      <c r="J127" s="81" t="s">
        <v>146</v>
      </c>
      <c r="K127" s="81" t="s">
        <v>147</v>
      </c>
      <c r="L127" s="58" t="s">
        <v>112</v>
      </c>
      <c r="M127" s="27" t="s">
        <v>112</v>
      </c>
      <c r="N127" s="45" t="s">
        <v>135</v>
      </c>
      <c r="O127" s="552">
        <v>4</v>
      </c>
      <c r="P127" s="570">
        <v>27</v>
      </c>
      <c r="Q127" s="552" t="s">
        <v>113</v>
      </c>
      <c r="R127" s="588">
        <v>108</v>
      </c>
      <c r="S127" s="81"/>
      <c r="T127" s="81"/>
      <c r="U127" s="81"/>
      <c r="V127" s="81"/>
      <c r="W127" s="81"/>
      <c r="X127" s="81"/>
      <c r="Y127" s="81"/>
      <c r="Z127" s="81"/>
      <c r="AA127" s="82"/>
      <c r="AB127" s="82"/>
      <c r="AC127" s="78">
        <v>108</v>
      </c>
      <c r="AD127" s="81"/>
    </row>
    <row r="128" spans="1:30" s="10" customFormat="1" ht="48">
      <c r="A128" s="79" t="s">
        <v>109</v>
      </c>
      <c r="B128" s="79" t="s">
        <v>110</v>
      </c>
      <c r="C128" s="79" t="s">
        <v>110</v>
      </c>
      <c r="D128" s="80" t="s">
        <v>23</v>
      </c>
      <c r="E128" s="79" t="s">
        <v>24</v>
      </c>
      <c r="F128" s="79" t="s">
        <v>23</v>
      </c>
      <c r="G128" s="80" t="s">
        <v>32</v>
      </c>
      <c r="H128" s="57">
        <v>22104</v>
      </c>
      <c r="I128" s="12" t="s">
        <v>148</v>
      </c>
      <c r="J128" s="355" t="s">
        <v>149</v>
      </c>
      <c r="K128" s="81" t="s">
        <v>150</v>
      </c>
      <c r="L128" s="58" t="s">
        <v>112</v>
      </c>
      <c r="M128" s="27" t="s">
        <v>112</v>
      </c>
      <c r="N128" s="81" t="s">
        <v>135</v>
      </c>
      <c r="O128" s="552">
        <v>2</v>
      </c>
      <c r="P128" s="570">
        <v>144</v>
      </c>
      <c r="Q128" s="552" t="s">
        <v>113</v>
      </c>
      <c r="R128" s="588">
        <v>288</v>
      </c>
      <c r="S128" s="81"/>
      <c r="T128" s="81"/>
      <c r="U128" s="81"/>
      <c r="V128" s="81"/>
      <c r="W128" s="81"/>
      <c r="X128" s="81"/>
      <c r="Y128" s="81"/>
      <c r="Z128" s="81"/>
      <c r="AA128" s="82"/>
      <c r="AB128" s="82"/>
      <c r="AC128" s="78">
        <v>288</v>
      </c>
      <c r="AD128" s="81"/>
    </row>
    <row r="129" spans="1:30" s="10" customFormat="1" ht="48">
      <c r="A129" s="79" t="s">
        <v>109</v>
      </c>
      <c r="B129" s="79" t="s">
        <v>110</v>
      </c>
      <c r="C129" s="79" t="s">
        <v>110</v>
      </c>
      <c r="D129" s="80" t="s">
        <v>23</v>
      </c>
      <c r="E129" s="79" t="s">
        <v>24</v>
      </c>
      <c r="F129" s="79" t="s">
        <v>23</v>
      </c>
      <c r="G129" s="80" t="s">
        <v>32</v>
      </c>
      <c r="H129" s="57">
        <v>22104</v>
      </c>
      <c r="I129" s="12" t="s">
        <v>148</v>
      </c>
      <c r="J129" s="355" t="s">
        <v>151</v>
      </c>
      <c r="K129" s="81" t="s">
        <v>152</v>
      </c>
      <c r="L129" s="58" t="s">
        <v>112</v>
      </c>
      <c r="M129" s="27" t="s">
        <v>112</v>
      </c>
      <c r="N129" s="81" t="s">
        <v>153</v>
      </c>
      <c r="O129" s="552">
        <v>1</v>
      </c>
      <c r="P129" s="570">
        <v>167</v>
      </c>
      <c r="Q129" s="552" t="s">
        <v>113</v>
      </c>
      <c r="R129" s="588">
        <v>167</v>
      </c>
      <c r="S129" s="81"/>
      <c r="T129" s="81"/>
      <c r="U129" s="81"/>
      <c r="V129" s="81"/>
      <c r="W129" s="81"/>
      <c r="X129" s="81"/>
      <c r="Y129" s="81"/>
      <c r="Z129" s="81"/>
      <c r="AA129" s="82"/>
      <c r="AB129" s="82"/>
      <c r="AC129" s="78">
        <v>167</v>
      </c>
      <c r="AD129" s="81"/>
    </row>
    <row r="130" spans="1:30" s="10" customFormat="1" ht="48">
      <c r="A130" s="79" t="s">
        <v>109</v>
      </c>
      <c r="B130" s="79" t="s">
        <v>110</v>
      </c>
      <c r="C130" s="79" t="s">
        <v>110</v>
      </c>
      <c r="D130" s="80" t="s">
        <v>23</v>
      </c>
      <c r="E130" s="79" t="s">
        <v>24</v>
      </c>
      <c r="F130" s="79" t="s">
        <v>23</v>
      </c>
      <c r="G130" s="80" t="s">
        <v>32</v>
      </c>
      <c r="H130" s="57">
        <v>22104</v>
      </c>
      <c r="I130" s="12" t="s">
        <v>148</v>
      </c>
      <c r="J130" s="355" t="s">
        <v>154</v>
      </c>
      <c r="K130" s="81" t="s">
        <v>155</v>
      </c>
      <c r="L130" s="58" t="s">
        <v>112</v>
      </c>
      <c r="M130" s="27" t="s">
        <v>112</v>
      </c>
      <c r="N130" s="81" t="s">
        <v>135</v>
      </c>
      <c r="O130" s="552">
        <v>2</v>
      </c>
      <c r="P130" s="570">
        <v>209</v>
      </c>
      <c r="Q130" s="552" t="s">
        <v>113</v>
      </c>
      <c r="R130" s="588">
        <v>418</v>
      </c>
      <c r="S130" s="81"/>
      <c r="T130" s="81"/>
      <c r="U130" s="81"/>
      <c r="V130" s="81"/>
      <c r="W130" s="81"/>
      <c r="X130" s="81"/>
      <c r="Y130" s="81"/>
      <c r="Z130" s="81"/>
      <c r="AA130" s="82"/>
      <c r="AB130" s="82"/>
      <c r="AC130" s="78">
        <v>418</v>
      </c>
      <c r="AD130" s="81"/>
    </row>
    <row r="131" spans="1:30" s="10" customFormat="1" ht="48">
      <c r="A131" s="79" t="s">
        <v>109</v>
      </c>
      <c r="B131" s="79" t="s">
        <v>110</v>
      </c>
      <c r="C131" s="79" t="s">
        <v>110</v>
      </c>
      <c r="D131" s="80" t="s">
        <v>23</v>
      </c>
      <c r="E131" s="79" t="s">
        <v>24</v>
      </c>
      <c r="F131" s="79" t="s">
        <v>23</v>
      </c>
      <c r="G131" s="80" t="s">
        <v>32</v>
      </c>
      <c r="H131" s="57">
        <v>22104</v>
      </c>
      <c r="I131" s="12" t="s">
        <v>148</v>
      </c>
      <c r="J131" s="355" t="s">
        <v>156</v>
      </c>
      <c r="K131" s="81" t="s">
        <v>157</v>
      </c>
      <c r="L131" s="58" t="s">
        <v>112</v>
      </c>
      <c r="M131" s="27" t="s">
        <v>112</v>
      </c>
      <c r="N131" s="81" t="s">
        <v>27</v>
      </c>
      <c r="O131" s="552">
        <v>2</v>
      </c>
      <c r="P131" s="570">
        <v>10.5</v>
      </c>
      <c r="Q131" s="552" t="s">
        <v>113</v>
      </c>
      <c r="R131" s="588">
        <v>21</v>
      </c>
      <c r="S131" s="81"/>
      <c r="T131" s="81"/>
      <c r="U131" s="81"/>
      <c r="V131" s="81"/>
      <c r="W131" s="81"/>
      <c r="X131" s="81"/>
      <c r="Y131" s="81"/>
      <c r="Z131" s="81"/>
      <c r="AA131" s="82"/>
      <c r="AB131" s="82"/>
      <c r="AC131" s="78">
        <v>21</v>
      </c>
      <c r="AD131" s="81"/>
    </row>
    <row r="132" spans="1:30" s="10" customFormat="1" ht="48">
      <c r="A132" s="79" t="s">
        <v>109</v>
      </c>
      <c r="B132" s="79" t="s">
        <v>110</v>
      </c>
      <c r="C132" s="79" t="s">
        <v>110</v>
      </c>
      <c r="D132" s="80" t="s">
        <v>23</v>
      </c>
      <c r="E132" s="79" t="s">
        <v>24</v>
      </c>
      <c r="F132" s="79" t="s">
        <v>23</v>
      </c>
      <c r="G132" s="80" t="s">
        <v>32</v>
      </c>
      <c r="H132" s="57">
        <v>22104</v>
      </c>
      <c r="I132" s="12" t="s">
        <v>148</v>
      </c>
      <c r="J132" s="355" t="s">
        <v>158</v>
      </c>
      <c r="K132" s="81" t="s">
        <v>159</v>
      </c>
      <c r="L132" s="58" t="s">
        <v>112</v>
      </c>
      <c r="M132" s="27" t="s">
        <v>112</v>
      </c>
      <c r="N132" s="81" t="s">
        <v>27</v>
      </c>
      <c r="O132" s="552">
        <v>9</v>
      </c>
      <c r="P132" s="570">
        <v>8</v>
      </c>
      <c r="Q132" s="552" t="s">
        <v>113</v>
      </c>
      <c r="R132" s="588">
        <v>72</v>
      </c>
      <c r="S132" s="81"/>
      <c r="T132" s="81"/>
      <c r="U132" s="81"/>
      <c r="V132" s="81"/>
      <c r="W132" s="81"/>
      <c r="X132" s="81"/>
      <c r="Y132" s="81"/>
      <c r="Z132" s="81"/>
      <c r="AA132" s="82"/>
      <c r="AB132" s="82"/>
      <c r="AC132" s="78">
        <v>72</v>
      </c>
      <c r="AD132" s="81"/>
    </row>
    <row r="133" spans="1:30" s="10" customFormat="1">
      <c r="A133" s="79" t="s">
        <v>109</v>
      </c>
      <c r="B133" s="79" t="s">
        <v>110</v>
      </c>
      <c r="C133" s="79" t="s">
        <v>110</v>
      </c>
      <c r="D133" s="80" t="s">
        <v>23</v>
      </c>
      <c r="E133" s="79" t="s">
        <v>24</v>
      </c>
      <c r="F133" s="79" t="s">
        <v>23</v>
      </c>
      <c r="G133" s="80" t="s">
        <v>32</v>
      </c>
      <c r="H133" s="45">
        <v>21101</v>
      </c>
      <c r="I133" s="356" t="s">
        <v>123</v>
      </c>
      <c r="J133" s="81" t="s">
        <v>160</v>
      </c>
      <c r="K133" s="81" t="s">
        <v>161</v>
      </c>
      <c r="L133" s="58" t="s">
        <v>112</v>
      </c>
      <c r="M133" s="27" t="s">
        <v>112</v>
      </c>
      <c r="N133" s="81" t="s">
        <v>27</v>
      </c>
      <c r="O133" s="552">
        <v>5</v>
      </c>
      <c r="P133" s="570">
        <v>8.6</v>
      </c>
      <c r="Q133" s="552" t="s">
        <v>113</v>
      </c>
      <c r="R133" s="588">
        <v>43</v>
      </c>
      <c r="S133" s="81"/>
      <c r="T133" s="81"/>
      <c r="U133" s="81"/>
      <c r="V133" s="81"/>
      <c r="W133" s="81"/>
      <c r="X133" s="81"/>
      <c r="Y133" s="81"/>
      <c r="Z133" s="81"/>
      <c r="AA133" s="82"/>
      <c r="AB133" s="82"/>
      <c r="AC133" s="78">
        <v>43</v>
      </c>
      <c r="AD133" s="81"/>
    </row>
    <row r="134" spans="1:30" s="10" customFormat="1">
      <c r="A134" s="79" t="s">
        <v>109</v>
      </c>
      <c r="B134" s="79" t="s">
        <v>110</v>
      </c>
      <c r="C134" s="79" t="s">
        <v>110</v>
      </c>
      <c r="D134" s="80" t="s">
        <v>23</v>
      </c>
      <c r="E134" s="79" t="s">
        <v>24</v>
      </c>
      <c r="F134" s="79" t="s">
        <v>23</v>
      </c>
      <c r="G134" s="80" t="s">
        <v>32</v>
      </c>
      <c r="H134" s="45">
        <v>21101</v>
      </c>
      <c r="I134" s="77" t="s">
        <v>123</v>
      </c>
      <c r="J134" s="81" t="s">
        <v>162</v>
      </c>
      <c r="K134" s="81" t="s">
        <v>163</v>
      </c>
      <c r="L134" s="58" t="s">
        <v>112</v>
      </c>
      <c r="M134" s="27" t="s">
        <v>112</v>
      </c>
      <c r="N134" s="81" t="s">
        <v>27</v>
      </c>
      <c r="O134" s="552">
        <v>2</v>
      </c>
      <c r="P134" s="570">
        <v>65.599999999999994</v>
      </c>
      <c r="Q134" s="552" t="s">
        <v>113</v>
      </c>
      <c r="R134" s="588">
        <v>131.19999999999999</v>
      </c>
      <c r="S134" s="81"/>
      <c r="T134" s="81"/>
      <c r="U134" s="81"/>
      <c r="V134" s="81"/>
      <c r="W134" s="81"/>
      <c r="X134" s="81"/>
      <c r="Y134" s="81"/>
      <c r="Z134" s="81"/>
      <c r="AA134" s="82"/>
      <c r="AB134" s="82"/>
      <c r="AC134" s="78">
        <v>131.19999999999999</v>
      </c>
      <c r="AD134" s="81"/>
    </row>
    <row r="135" spans="1:30" s="10" customFormat="1" ht="24">
      <c r="A135" s="79" t="s">
        <v>109</v>
      </c>
      <c r="B135" s="79" t="s">
        <v>110</v>
      </c>
      <c r="C135" s="79" t="s">
        <v>110</v>
      </c>
      <c r="D135" s="80" t="s">
        <v>23</v>
      </c>
      <c r="E135" s="79" t="s">
        <v>24</v>
      </c>
      <c r="F135" s="79" t="s">
        <v>23</v>
      </c>
      <c r="G135" s="80" t="s">
        <v>32</v>
      </c>
      <c r="H135" s="45">
        <v>21101</v>
      </c>
      <c r="I135" s="77" t="s">
        <v>123</v>
      </c>
      <c r="J135" s="81" t="s">
        <v>164</v>
      </c>
      <c r="K135" s="81" t="s">
        <v>165</v>
      </c>
      <c r="L135" s="58" t="s">
        <v>112</v>
      </c>
      <c r="M135" s="27" t="s">
        <v>112</v>
      </c>
      <c r="N135" s="81" t="s">
        <v>27</v>
      </c>
      <c r="O135" s="552">
        <v>12</v>
      </c>
      <c r="P135" s="570">
        <v>5.74</v>
      </c>
      <c r="Q135" s="552" t="s">
        <v>113</v>
      </c>
      <c r="R135" s="588">
        <v>68.88</v>
      </c>
      <c r="S135" s="81"/>
      <c r="T135" s="81"/>
      <c r="U135" s="81"/>
      <c r="V135" s="81"/>
      <c r="W135" s="81"/>
      <c r="X135" s="81"/>
      <c r="Y135" s="81"/>
      <c r="Z135" s="81"/>
      <c r="AA135" s="82"/>
      <c r="AB135" s="82"/>
      <c r="AC135" s="78">
        <v>68.88</v>
      </c>
      <c r="AD135" s="81"/>
    </row>
    <row r="136" spans="1:30" s="10" customFormat="1" ht="24">
      <c r="A136" s="79" t="s">
        <v>109</v>
      </c>
      <c r="B136" s="79" t="s">
        <v>110</v>
      </c>
      <c r="C136" s="79" t="s">
        <v>110</v>
      </c>
      <c r="D136" s="80" t="s">
        <v>23</v>
      </c>
      <c r="E136" s="79" t="s">
        <v>24</v>
      </c>
      <c r="F136" s="79" t="s">
        <v>23</v>
      </c>
      <c r="G136" s="80" t="s">
        <v>32</v>
      </c>
      <c r="H136" s="45">
        <v>21101</v>
      </c>
      <c r="I136" s="77" t="s">
        <v>123</v>
      </c>
      <c r="J136" s="81" t="s">
        <v>166</v>
      </c>
      <c r="K136" s="81" t="s">
        <v>167</v>
      </c>
      <c r="L136" s="58" t="s">
        <v>112</v>
      </c>
      <c r="M136" s="27" t="s">
        <v>112</v>
      </c>
      <c r="N136" s="81" t="s">
        <v>27</v>
      </c>
      <c r="O136" s="552">
        <v>12</v>
      </c>
      <c r="P136" s="570">
        <v>5.74</v>
      </c>
      <c r="Q136" s="552" t="s">
        <v>113</v>
      </c>
      <c r="R136" s="588">
        <v>68.88</v>
      </c>
      <c r="S136" s="81"/>
      <c r="T136" s="81"/>
      <c r="U136" s="81"/>
      <c r="V136" s="81"/>
      <c r="W136" s="81"/>
      <c r="X136" s="81"/>
      <c r="Y136" s="81"/>
      <c r="Z136" s="81"/>
      <c r="AA136" s="82"/>
      <c r="AB136" s="82"/>
      <c r="AC136" s="78">
        <v>68.88</v>
      </c>
      <c r="AD136" s="81"/>
    </row>
    <row r="137" spans="1:30" s="10" customFormat="1" ht="24">
      <c r="A137" s="79" t="s">
        <v>109</v>
      </c>
      <c r="B137" s="79" t="s">
        <v>110</v>
      </c>
      <c r="C137" s="79" t="s">
        <v>110</v>
      </c>
      <c r="D137" s="80" t="s">
        <v>23</v>
      </c>
      <c r="E137" s="79" t="s">
        <v>24</v>
      </c>
      <c r="F137" s="79" t="s">
        <v>23</v>
      </c>
      <c r="G137" s="80" t="s">
        <v>32</v>
      </c>
      <c r="H137" s="45">
        <v>21101</v>
      </c>
      <c r="I137" s="77" t="s">
        <v>123</v>
      </c>
      <c r="J137" s="81" t="s">
        <v>168</v>
      </c>
      <c r="K137" s="81" t="s">
        <v>169</v>
      </c>
      <c r="L137" s="58" t="s">
        <v>112</v>
      </c>
      <c r="M137" s="27" t="s">
        <v>112</v>
      </c>
      <c r="N137" s="81" t="s">
        <v>27</v>
      </c>
      <c r="O137" s="552">
        <v>12</v>
      </c>
      <c r="P137" s="570">
        <v>5.74</v>
      </c>
      <c r="Q137" s="552" t="s">
        <v>113</v>
      </c>
      <c r="R137" s="588">
        <v>68.88</v>
      </c>
      <c r="S137" s="81"/>
      <c r="T137" s="81"/>
      <c r="U137" s="81"/>
      <c r="V137" s="81"/>
      <c r="W137" s="81"/>
      <c r="X137" s="81"/>
      <c r="Y137" s="81"/>
      <c r="Z137" s="81"/>
      <c r="AA137" s="82"/>
      <c r="AB137" s="82"/>
      <c r="AC137" s="78">
        <v>68.88</v>
      </c>
      <c r="AD137" s="81"/>
    </row>
    <row r="138" spans="1:30" s="10" customFormat="1">
      <c r="A138" s="79" t="s">
        <v>109</v>
      </c>
      <c r="B138" s="79" t="s">
        <v>110</v>
      </c>
      <c r="C138" s="79" t="s">
        <v>110</v>
      </c>
      <c r="D138" s="80" t="s">
        <v>23</v>
      </c>
      <c r="E138" s="79" t="s">
        <v>24</v>
      </c>
      <c r="F138" s="79" t="s">
        <v>23</v>
      </c>
      <c r="G138" s="80" t="s">
        <v>32</v>
      </c>
      <c r="H138" s="45">
        <v>21101</v>
      </c>
      <c r="I138" s="77" t="s">
        <v>123</v>
      </c>
      <c r="J138" s="81" t="s">
        <v>170</v>
      </c>
      <c r="K138" s="81" t="s">
        <v>171</v>
      </c>
      <c r="L138" s="58" t="s">
        <v>112</v>
      </c>
      <c r="M138" s="27" t="s">
        <v>112</v>
      </c>
      <c r="N138" s="81" t="s">
        <v>27</v>
      </c>
      <c r="O138" s="552">
        <v>18</v>
      </c>
      <c r="P138" s="570">
        <v>3.31</v>
      </c>
      <c r="Q138" s="552" t="s">
        <v>113</v>
      </c>
      <c r="R138" s="588">
        <v>59.58</v>
      </c>
      <c r="S138" s="81"/>
      <c r="T138" s="81"/>
      <c r="U138" s="81"/>
      <c r="V138" s="81"/>
      <c r="W138" s="81"/>
      <c r="X138" s="81"/>
      <c r="Y138" s="81"/>
      <c r="Z138" s="81"/>
      <c r="AA138" s="82"/>
      <c r="AB138" s="82"/>
      <c r="AC138" s="78">
        <v>59.58</v>
      </c>
      <c r="AD138" s="81"/>
    </row>
    <row r="139" spans="1:30" s="10" customFormat="1">
      <c r="A139" s="79" t="s">
        <v>109</v>
      </c>
      <c r="B139" s="79" t="s">
        <v>110</v>
      </c>
      <c r="C139" s="79" t="s">
        <v>110</v>
      </c>
      <c r="D139" s="80" t="s">
        <v>23</v>
      </c>
      <c r="E139" s="79" t="s">
        <v>24</v>
      </c>
      <c r="F139" s="79" t="s">
        <v>23</v>
      </c>
      <c r="G139" s="80" t="s">
        <v>32</v>
      </c>
      <c r="H139" s="45">
        <v>21101</v>
      </c>
      <c r="I139" s="77" t="s">
        <v>123</v>
      </c>
      <c r="J139" s="81" t="s">
        <v>172</v>
      </c>
      <c r="K139" s="81" t="s">
        <v>173</v>
      </c>
      <c r="L139" s="58" t="s">
        <v>112</v>
      </c>
      <c r="M139" s="27" t="s">
        <v>112</v>
      </c>
      <c r="N139" s="81" t="s">
        <v>27</v>
      </c>
      <c r="O139" s="552">
        <v>27</v>
      </c>
      <c r="P139" s="570">
        <v>3.8</v>
      </c>
      <c r="Q139" s="552" t="s">
        <v>113</v>
      </c>
      <c r="R139" s="588">
        <v>102.6</v>
      </c>
      <c r="S139" s="81"/>
      <c r="T139" s="81"/>
      <c r="U139" s="81"/>
      <c r="V139" s="81"/>
      <c r="W139" s="81"/>
      <c r="X139" s="81"/>
      <c r="Y139" s="81"/>
      <c r="Z139" s="81"/>
      <c r="AA139" s="82"/>
      <c r="AB139" s="82"/>
      <c r="AC139" s="78">
        <v>102.6</v>
      </c>
      <c r="AD139" s="81"/>
    </row>
    <row r="140" spans="1:30" s="10" customFormat="1" ht="24">
      <c r="A140" s="79" t="s">
        <v>109</v>
      </c>
      <c r="B140" s="79" t="s">
        <v>110</v>
      </c>
      <c r="C140" s="79" t="s">
        <v>110</v>
      </c>
      <c r="D140" s="80" t="s">
        <v>23</v>
      </c>
      <c r="E140" s="79" t="s">
        <v>24</v>
      </c>
      <c r="F140" s="79" t="s">
        <v>23</v>
      </c>
      <c r="G140" s="80" t="s">
        <v>32</v>
      </c>
      <c r="H140" s="45">
        <v>21101</v>
      </c>
      <c r="I140" s="77" t="s">
        <v>123</v>
      </c>
      <c r="J140" s="81" t="s">
        <v>174</v>
      </c>
      <c r="K140" s="81" t="s">
        <v>175</v>
      </c>
      <c r="L140" s="58" t="s">
        <v>112</v>
      </c>
      <c r="M140" s="27" t="s">
        <v>112</v>
      </c>
      <c r="N140" s="81" t="s">
        <v>135</v>
      </c>
      <c r="O140" s="552">
        <v>2</v>
      </c>
      <c r="P140" s="570">
        <v>85.34</v>
      </c>
      <c r="Q140" s="552" t="s">
        <v>113</v>
      </c>
      <c r="R140" s="588">
        <v>170.68</v>
      </c>
      <c r="S140" s="81"/>
      <c r="T140" s="81"/>
      <c r="U140" s="81"/>
      <c r="V140" s="81"/>
      <c r="W140" s="81"/>
      <c r="X140" s="81"/>
      <c r="Y140" s="81"/>
      <c r="Z140" s="81"/>
      <c r="AA140" s="82"/>
      <c r="AB140" s="82"/>
      <c r="AC140" s="78">
        <v>170.68</v>
      </c>
      <c r="AD140" s="81"/>
    </row>
    <row r="141" spans="1:30" s="10" customFormat="1" ht="48">
      <c r="A141" s="79" t="s">
        <v>109</v>
      </c>
      <c r="B141" s="79" t="s">
        <v>110</v>
      </c>
      <c r="C141" s="79" t="s">
        <v>110</v>
      </c>
      <c r="D141" s="80" t="s">
        <v>23</v>
      </c>
      <c r="E141" s="79" t="s">
        <v>24</v>
      </c>
      <c r="F141" s="79" t="s">
        <v>23</v>
      </c>
      <c r="G141" s="80" t="s">
        <v>32</v>
      </c>
      <c r="H141" s="45">
        <v>21401</v>
      </c>
      <c r="I141" s="65" t="s">
        <v>176</v>
      </c>
      <c r="J141" s="81" t="s">
        <v>177</v>
      </c>
      <c r="K141" s="81" t="s">
        <v>178</v>
      </c>
      <c r="L141" s="58" t="s">
        <v>112</v>
      </c>
      <c r="M141" s="27" t="s">
        <v>112</v>
      </c>
      <c r="N141" s="81" t="s">
        <v>27</v>
      </c>
      <c r="O141" s="552">
        <v>3</v>
      </c>
      <c r="P141" s="570">
        <v>1227</v>
      </c>
      <c r="Q141" s="552" t="s">
        <v>113</v>
      </c>
      <c r="R141" s="588">
        <v>3681</v>
      </c>
      <c r="S141" s="81"/>
      <c r="T141" s="81"/>
      <c r="U141" s="81"/>
      <c r="V141" s="81"/>
      <c r="W141" s="81"/>
      <c r="X141" s="81"/>
      <c r="Y141" s="81"/>
      <c r="Z141" s="81"/>
      <c r="AA141" s="82"/>
      <c r="AB141" s="82"/>
      <c r="AC141" s="78">
        <v>3681</v>
      </c>
      <c r="AD141" s="81"/>
    </row>
    <row r="142" spans="1:30" s="10" customFormat="1" ht="48">
      <c r="A142" s="79" t="s">
        <v>109</v>
      </c>
      <c r="B142" s="79" t="s">
        <v>110</v>
      </c>
      <c r="C142" s="79" t="s">
        <v>110</v>
      </c>
      <c r="D142" s="80" t="s">
        <v>23</v>
      </c>
      <c r="E142" s="79" t="s">
        <v>24</v>
      </c>
      <c r="F142" s="79" t="s">
        <v>23</v>
      </c>
      <c r="G142" s="80" t="s">
        <v>32</v>
      </c>
      <c r="H142" s="45">
        <v>21401</v>
      </c>
      <c r="I142" s="65" t="s">
        <v>176</v>
      </c>
      <c r="J142" s="81" t="s">
        <v>179</v>
      </c>
      <c r="K142" s="81" t="s">
        <v>180</v>
      </c>
      <c r="L142" s="58" t="s">
        <v>112</v>
      </c>
      <c r="M142" s="27" t="s">
        <v>112</v>
      </c>
      <c r="N142" s="81" t="s">
        <v>27</v>
      </c>
      <c r="O142" s="552">
        <v>1</v>
      </c>
      <c r="P142" s="570">
        <v>975</v>
      </c>
      <c r="Q142" s="552" t="s">
        <v>113</v>
      </c>
      <c r="R142" s="588">
        <v>975</v>
      </c>
      <c r="S142" s="81"/>
      <c r="T142" s="81"/>
      <c r="U142" s="81"/>
      <c r="V142" s="81"/>
      <c r="W142" s="81"/>
      <c r="X142" s="81"/>
      <c r="Y142" s="81"/>
      <c r="Z142" s="81"/>
      <c r="AA142" s="82"/>
      <c r="AB142" s="82"/>
      <c r="AC142" s="78">
        <v>975</v>
      </c>
      <c r="AD142" s="81"/>
    </row>
    <row r="143" spans="1:30" s="10" customFormat="1" ht="48">
      <c r="A143" s="79" t="s">
        <v>109</v>
      </c>
      <c r="B143" s="79" t="s">
        <v>110</v>
      </c>
      <c r="C143" s="79" t="s">
        <v>110</v>
      </c>
      <c r="D143" s="80" t="s">
        <v>23</v>
      </c>
      <c r="E143" s="79" t="s">
        <v>24</v>
      </c>
      <c r="F143" s="79" t="s">
        <v>23</v>
      </c>
      <c r="G143" s="80" t="s">
        <v>32</v>
      </c>
      <c r="H143" s="45">
        <v>21401</v>
      </c>
      <c r="I143" s="65" t="s">
        <v>176</v>
      </c>
      <c r="J143" s="81" t="s">
        <v>181</v>
      </c>
      <c r="K143" s="81" t="s">
        <v>182</v>
      </c>
      <c r="L143" s="58" t="s">
        <v>112</v>
      </c>
      <c r="M143" s="27" t="s">
        <v>112</v>
      </c>
      <c r="N143" s="81" t="s">
        <v>27</v>
      </c>
      <c r="O143" s="552">
        <v>3</v>
      </c>
      <c r="P143" s="570">
        <v>975</v>
      </c>
      <c r="Q143" s="552" t="s">
        <v>113</v>
      </c>
      <c r="R143" s="588">
        <v>2925</v>
      </c>
      <c r="S143" s="81"/>
      <c r="T143" s="81"/>
      <c r="U143" s="81"/>
      <c r="V143" s="81"/>
      <c r="W143" s="81"/>
      <c r="X143" s="81"/>
      <c r="Y143" s="81"/>
      <c r="Z143" s="81"/>
      <c r="AA143" s="82"/>
      <c r="AB143" s="82"/>
      <c r="AC143" s="78">
        <v>2925</v>
      </c>
      <c r="AD143" s="81"/>
    </row>
    <row r="144" spans="1:30" s="10" customFormat="1" ht="48">
      <c r="A144" s="79" t="s">
        <v>109</v>
      </c>
      <c r="B144" s="79" t="s">
        <v>110</v>
      </c>
      <c r="C144" s="79" t="s">
        <v>110</v>
      </c>
      <c r="D144" s="80" t="s">
        <v>23</v>
      </c>
      <c r="E144" s="79" t="s">
        <v>24</v>
      </c>
      <c r="F144" s="79" t="s">
        <v>23</v>
      </c>
      <c r="G144" s="80" t="s">
        <v>32</v>
      </c>
      <c r="H144" s="45">
        <v>21401</v>
      </c>
      <c r="I144" s="65" t="s">
        <v>176</v>
      </c>
      <c r="J144" s="81" t="s">
        <v>183</v>
      </c>
      <c r="K144" s="81" t="s">
        <v>184</v>
      </c>
      <c r="L144" s="58" t="s">
        <v>112</v>
      </c>
      <c r="M144" s="27" t="s">
        <v>112</v>
      </c>
      <c r="N144" s="81" t="s">
        <v>27</v>
      </c>
      <c r="O144" s="552">
        <v>1</v>
      </c>
      <c r="P144" s="570">
        <v>975</v>
      </c>
      <c r="Q144" s="552" t="s">
        <v>113</v>
      </c>
      <c r="R144" s="588">
        <v>975</v>
      </c>
      <c r="S144" s="81"/>
      <c r="T144" s="81"/>
      <c r="U144" s="81"/>
      <c r="V144" s="81"/>
      <c r="W144" s="81"/>
      <c r="X144" s="81"/>
      <c r="Y144" s="81"/>
      <c r="Z144" s="81"/>
      <c r="AA144" s="82"/>
      <c r="AB144" s="82"/>
      <c r="AC144" s="78">
        <v>975</v>
      </c>
      <c r="AD144" s="81"/>
    </row>
    <row r="145" spans="1:30" s="10" customFormat="1" ht="36">
      <c r="A145" s="79" t="s">
        <v>109</v>
      </c>
      <c r="B145" s="79" t="s">
        <v>110</v>
      </c>
      <c r="C145" s="79" t="s">
        <v>110</v>
      </c>
      <c r="D145" s="80" t="s">
        <v>23</v>
      </c>
      <c r="E145" s="79" t="s">
        <v>24</v>
      </c>
      <c r="F145" s="79" t="s">
        <v>23</v>
      </c>
      <c r="G145" s="80" t="s">
        <v>32</v>
      </c>
      <c r="H145" s="45">
        <v>29401</v>
      </c>
      <c r="I145" s="65" t="s">
        <v>185</v>
      </c>
      <c r="J145" s="81" t="s">
        <v>186</v>
      </c>
      <c r="K145" s="81" t="s">
        <v>187</v>
      </c>
      <c r="L145" s="58" t="s">
        <v>112</v>
      </c>
      <c r="M145" s="27" t="s">
        <v>112</v>
      </c>
      <c r="N145" s="81" t="s">
        <v>27</v>
      </c>
      <c r="O145" s="552">
        <v>10</v>
      </c>
      <c r="P145" s="570">
        <v>100</v>
      </c>
      <c r="Q145" s="552" t="s">
        <v>113</v>
      </c>
      <c r="R145" s="588">
        <v>1000</v>
      </c>
      <c r="S145" s="81"/>
      <c r="T145" s="81"/>
      <c r="U145" s="81"/>
      <c r="V145" s="81"/>
      <c r="W145" s="81"/>
      <c r="X145" s="81"/>
      <c r="Y145" s="81"/>
      <c r="Z145" s="81"/>
      <c r="AA145" s="82"/>
      <c r="AB145" s="82"/>
      <c r="AC145" s="78">
        <v>1000</v>
      </c>
      <c r="AD145" s="81"/>
    </row>
    <row r="146" spans="1:30" s="10" customFormat="1" ht="36">
      <c r="A146" s="79" t="s">
        <v>109</v>
      </c>
      <c r="B146" s="79" t="s">
        <v>110</v>
      </c>
      <c r="C146" s="79" t="s">
        <v>110</v>
      </c>
      <c r="D146" s="80" t="s">
        <v>23</v>
      </c>
      <c r="E146" s="79" t="s">
        <v>24</v>
      </c>
      <c r="F146" s="79" t="s">
        <v>23</v>
      </c>
      <c r="G146" s="80" t="s">
        <v>32</v>
      </c>
      <c r="H146" s="45">
        <v>29401</v>
      </c>
      <c r="I146" s="65" t="s">
        <v>185</v>
      </c>
      <c r="J146" s="81" t="s">
        <v>188</v>
      </c>
      <c r="K146" s="81" t="s">
        <v>189</v>
      </c>
      <c r="L146" s="58" t="s">
        <v>112</v>
      </c>
      <c r="M146" s="27" t="s">
        <v>112</v>
      </c>
      <c r="N146" s="81" t="s">
        <v>27</v>
      </c>
      <c r="O146" s="552">
        <v>5</v>
      </c>
      <c r="P146" s="570">
        <v>85</v>
      </c>
      <c r="Q146" s="552" t="s">
        <v>113</v>
      </c>
      <c r="R146" s="588">
        <v>425</v>
      </c>
      <c r="S146" s="81"/>
      <c r="T146" s="81"/>
      <c r="U146" s="81"/>
      <c r="V146" s="81"/>
      <c r="W146" s="81"/>
      <c r="X146" s="81"/>
      <c r="Y146" s="81"/>
      <c r="Z146" s="81"/>
      <c r="AA146" s="82"/>
      <c r="AB146" s="82"/>
      <c r="AC146" s="78">
        <v>425</v>
      </c>
      <c r="AD146" s="81"/>
    </row>
    <row r="147" spans="1:30" s="10" customFormat="1" ht="36">
      <c r="A147" s="79" t="s">
        <v>109</v>
      </c>
      <c r="B147" s="79" t="s">
        <v>110</v>
      </c>
      <c r="C147" s="79" t="s">
        <v>110</v>
      </c>
      <c r="D147" s="80" t="s">
        <v>23</v>
      </c>
      <c r="E147" s="79" t="s">
        <v>24</v>
      </c>
      <c r="F147" s="79" t="s">
        <v>23</v>
      </c>
      <c r="G147" s="80" t="s">
        <v>32</v>
      </c>
      <c r="H147" s="45">
        <v>29401</v>
      </c>
      <c r="I147" s="65" t="s">
        <v>185</v>
      </c>
      <c r="J147" s="81" t="s">
        <v>190</v>
      </c>
      <c r="K147" s="81" t="s">
        <v>191</v>
      </c>
      <c r="L147" s="58" t="s">
        <v>112</v>
      </c>
      <c r="M147" s="27" t="s">
        <v>112</v>
      </c>
      <c r="N147" s="81" t="s">
        <v>27</v>
      </c>
      <c r="O147" s="552">
        <v>10</v>
      </c>
      <c r="P147" s="570">
        <v>85</v>
      </c>
      <c r="Q147" s="552" t="s">
        <v>113</v>
      </c>
      <c r="R147" s="588">
        <v>850</v>
      </c>
      <c r="S147" s="81"/>
      <c r="T147" s="81"/>
      <c r="U147" s="81"/>
      <c r="V147" s="81"/>
      <c r="W147" s="81"/>
      <c r="X147" s="81"/>
      <c r="Y147" s="81"/>
      <c r="Z147" s="81"/>
      <c r="AA147" s="82"/>
      <c r="AB147" s="82"/>
      <c r="AC147" s="78">
        <v>850</v>
      </c>
      <c r="AD147" s="81"/>
    </row>
    <row r="148" spans="1:30" s="10" customFormat="1" ht="24">
      <c r="A148" s="79" t="s">
        <v>109</v>
      </c>
      <c r="B148" s="79" t="s">
        <v>110</v>
      </c>
      <c r="C148" s="79" t="s">
        <v>110</v>
      </c>
      <c r="D148" s="80" t="s">
        <v>23</v>
      </c>
      <c r="E148" s="79" t="s">
        <v>24</v>
      </c>
      <c r="F148" s="79" t="s">
        <v>23</v>
      </c>
      <c r="G148" s="80" t="s">
        <v>32</v>
      </c>
      <c r="H148" s="45">
        <v>35501</v>
      </c>
      <c r="I148" s="357" t="s">
        <v>192</v>
      </c>
      <c r="J148" s="81"/>
      <c r="K148" s="81" t="s">
        <v>193</v>
      </c>
      <c r="L148" s="58" t="s">
        <v>112</v>
      </c>
      <c r="M148" s="27" t="s">
        <v>112</v>
      </c>
      <c r="N148" s="81" t="s">
        <v>26</v>
      </c>
      <c r="O148" s="552">
        <v>1</v>
      </c>
      <c r="P148" s="570">
        <v>2691.99</v>
      </c>
      <c r="Q148" s="552" t="s">
        <v>113</v>
      </c>
      <c r="R148" s="588">
        <v>2691.99</v>
      </c>
      <c r="S148" s="81"/>
      <c r="T148" s="81"/>
      <c r="U148" s="81"/>
      <c r="V148" s="81"/>
      <c r="W148" s="81"/>
      <c r="X148" s="81"/>
      <c r="Y148" s="81"/>
      <c r="Z148" s="81"/>
      <c r="AA148" s="82"/>
      <c r="AB148" s="82"/>
      <c r="AC148" s="78">
        <v>2691.99</v>
      </c>
      <c r="AD148" s="81"/>
    </row>
    <row r="149" spans="1:30" s="10" customFormat="1" ht="36">
      <c r="A149" s="347" t="s">
        <v>109</v>
      </c>
      <c r="B149" s="347" t="s">
        <v>110</v>
      </c>
      <c r="C149" s="347" t="s">
        <v>110</v>
      </c>
      <c r="D149" s="34" t="s">
        <v>23</v>
      </c>
      <c r="E149" s="347" t="s">
        <v>24</v>
      </c>
      <c r="F149" s="347" t="s">
        <v>23</v>
      </c>
      <c r="G149" s="65" t="s">
        <v>33</v>
      </c>
      <c r="H149" s="65">
        <v>33801</v>
      </c>
      <c r="I149" s="358" t="s">
        <v>194</v>
      </c>
      <c r="J149" s="45"/>
      <c r="K149" s="65" t="s">
        <v>195</v>
      </c>
      <c r="L149" s="46" t="s">
        <v>112</v>
      </c>
      <c r="M149" s="45" t="s">
        <v>112</v>
      </c>
      <c r="N149" s="47" t="s">
        <v>26</v>
      </c>
      <c r="O149" s="550">
        <v>1</v>
      </c>
      <c r="P149" s="566">
        <v>25191</v>
      </c>
      <c r="Q149" s="550" t="s">
        <v>113</v>
      </c>
      <c r="R149" s="586">
        <v>25191</v>
      </c>
      <c r="S149" s="46"/>
      <c r="T149" s="46"/>
      <c r="U149" s="46"/>
      <c r="V149" s="46"/>
      <c r="W149" s="46"/>
      <c r="X149" s="46"/>
      <c r="Y149" s="46"/>
      <c r="Z149" s="63"/>
      <c r="AA149" s="46"/>
      <c r="AB149" s="63"/>
      <c r="AC149" s="50">
        <v>25191</v>
      </c>
      <c r="AD149" s="46"/>
    </row>
    <row r="150" spans="1:30" s="10" customFormat="1" ht="24">
      <c r="A150" s="94" t="s">
        <v>109</v>
      </c>
      <c r="B150" s="94" t="s">
        <v>110</v>
      </c>
      <c r="C150" s="94" t="s">
        <v>110</v>
      </c>
      <c r="D150" s="34" t="s">
        <v>23</v>
      </c>
      <c r="E150" s="64" t="s">
        <v>24</v>
      </c>
      <c r="F150" s="359" t="s">
        <v>23</v>
      </c>
      <c r="G150" s="65" t="s">
        <v>32</v>
      </c>
      <c r="H150" s="65">
        <v>24601</v>
      </c>
      <c r="I150" s="65" t="s">
        <v>196</v>
      </c>
      <c r="J150" s="360" t="s">
        <v>197</v>
      </c>
      <c r="K150" s="360" t="s">
        <v>198</v>
      </c>
      <c r="L150" s="63" t="s">
        <v>112</v>
      </c>
      <c r="M150" s="45" t="s">
        <v>112</v>
      </c>
      <c r="N150" s="47" t="s">
        <v>27</v>
      </c>
      <c r="O150" s="550">
        <v>2</v>
      </c>
      <c r="P150" s="525">
        <v>1225</v>
      </c>
      <c r="Q150" s="550" t="s">
        <v>113</v>
      </c>
      <c r="R150" s="588">
        <v>2449.9899999999998</v>
      </c>
      <c r="S150" s="46"/>
      <c r="T150" s="46"/>
      <c r="U150" s="46"/>
      <c r="V150" s="46"/>
      <c r="W150" s="46"/>
      <c r="X150" s="46"/>
      <c r="Y150" s="46"/>
      <c r="Z150" s="63"/>
      <c r="AA150" s="56"/>
      <c r="AB150" s="56"/>
      <c r="AC150" s="50">
        <v>2449.9899999999998</v>
      </c>
      <c r="AD150" s="46"/>
    </row>
    <row r="151" spans="1:30" s="10" customFormat="1" ht="48">
      <c r="A151" s="79" t="s">
        <v>109</v>
      </c>
      <c r="B151" s="79" t="s">
        <v>110</v>
      </c>
      <c r="C151" s="79" t="s">
        <v>110</v>
      </c>
      <c r="D151" s="80" t="s">
        <v>23</v>
      </c>
      <c r="E151" s="79" t="s">
        <v>24</v>
      </c>
      <c r="F151" s="79" t="s">
        <v>23</v>
      </c>
      <c r="G151" s="80" t="s">
        <v>32</v>
      </c>
      <c r="H151" s="45">
        <v>22104</v>
      </c>
      <c r="I151" s="12" t="s">
        <v>148</v>
      </c>
      <c r="J151" s="81" t="s">
        <v>199</v>
      </c>
      <c r="K151" s="81" t="s">
        <v>150</v>
      </c>
      <c r="L151" s="58" t="s">
        <v>112</v>
      </c>
      <c r="M151" s="27" t="s">
        <v>112</v>
      </c>
      <c r="N151" s="81" t="s">
        <v>27</v>
      </c>
      <c r="O151" s="552">
        <v>70</v>
      </c>
      <c r="P151" s="570">
        <v>20</v>
      </c>
      <c r="Q151" s="552" t="s">
        <v>113</v>
      </c>
      <c r="R151" s="588">
        <v>1400</v>
      </c>
      <c r="S151" s="81"/>
      <c r="T151" s="81"/>
      <c r="U151" s="81"/>
      <c r="V151" s="81"/>
      <c r="W151" s="81"/>
      <c r="X151" s="81"/>
      <c r="Y151" s="81"/>
      <c r="Z151" s="81"/>
      <c r="AA151" s="82"/>
      <c r="AB151" s="82"/>
      <c r="AC151" s="78">
        <v>1400</v>
      </c>
      <c r="AD151" s="81"/>
    </row>
    <row r="152" spans="1:30" s="10" customFormat="1" ht="24">
      <c r="A152" s="79" t="s">
        <v>109</v>
      </c>
      <c r="B152" s="79" t="s">
        <v>110</v>
      </c>
      <c r="C152" s="79" t="s">
        <v>110</v>
      </c>
      <c r="D152" s="80" t="s">
        <v>23</v>
      </c>
      <c r="E152" s="79" t="s">
        <v>24</v>
      </c>
      <c r="F152" s="79" t="s">
        <v>23</v>
      </c>
      <c r="G152" s="77" t="s">
        <v>200</v>
      </c>
      <c r="H152" s="45">
        <v>25401</v>
      </c>
      <c r="I152" s="12" t="s">
        <v>201</v>
      </c>
      <c r="J152" s="81" t="s">
        <v>202</v>
      </c>
      <c r="K152" s="81" t="s">
        <v>203</v>
      </c>
      <c r="L152" s="58" t="s">
        <v>112</v>
      </c>
      <c r="M152" s="27" t="s">
        <v>112</v>
      </c>
      <c r="N152" s="81" t="s">
        <v>27</v>
      </c>
      <c r="O152" s="552">
        <v>1700</v>
      </c>
      <c r="P152" s="570">
        <v>6.89</v>
      </c>
      <c r="Q152" s="550" t="s">
        <v>113</v>
      </c>
      <c r="R152" s="588">
        <v>11713</v>
      </c>
      <c r="S152" s="81"/>
      <c r="T152" s="81"/>
      <c r="U152" s="81"/>
      <c r="V152" s="81"/>
      <c r="W152" s="81"/>
      <c r="X152" s="81"/>
      <c r="Y152" s="81"/>
      <c r="Z152" s="81"/>
      <c r="AA152" s="82"/>
      <c r="AB152" s="82"/>
      <c r="AC152" s="78">
        <v>11713</v>
      </c>
      <c r="AD152" s="81"/>
    </row>
    <row r="153" spans="1:30" s="10" customFormat="1" ht="24">
      <c r="A153" s="79" t="s">
        <v>109</v>
      </c>
      <c r="B153" s="79" t="s">
        <v>110</v>
      </c>
      <c r="C153" s="79" t="s">
        <v>110</v>
      </c>
      <c r="D153" s="80" t="s">
        <v>23</v>
      </c>
      <c r="E153" s="79" t="s">
        <v>24</v>
      </c>
      <c r="F153" s="79" t="s">
        <v>23</v>
      </c>
      <c r="G153" s="77" t="s">
        <v>200</v>
      </c>
      <c r="H153" s="45">
        <v>21601</v>
      </c>
      <c r="I153" s="12" t="s">
        <v>204</v>
      </c>
      <c r="J153" s="81" t="s">
        <v>205</v>
      </c>
      <c r="K153" s="81" t="s">
        <v>206</v>
      </c>
      <c r="L153" s="58" t="s">
        <v>112</v>
      </c>
      <c r="M153" s="27" t="s">
        <v>112</v>
      </c>
      <c r="N153" s="81" t="s">
        <v>27</v>
      </c>
      <c r="O153" s="552">
        <v>15</v>
      </c>
      <c r="P153" s="570">
        <v>45.65</v>
      </c>
      <c r="Q153" s="552" t="s">
        <v>113</v>
      </c>
      <c r="R153" s="588">
        <v>684.81</v>
      </c>
      <c r="S153" s="81"/>
      <c r="T153" s="81"/>
      <c r="U153" s="81"/>
      <c r="V153" s="81"/>
      <c r="W153" s="81"/>
      <c r="X153" s="81"/>
      <c r="Y153" s="81"/>
      <c r="Z153" s="81"/>
      <c r="AA153" s="82"/>
      <c r="AB153" s="82"/>
      <c r="AC153" s="78">
        <v>684.81</v>
      </c>
      <c r="AD153" s="81"/>
    </row>
    <row r="154" spans="1:30" s="10" customFormat="1" ht="24">
      <c r="A154" s="79" t="s">
        <v>109</v>
      </c>
      <c r="B154" s="79" t="s">
        <v>110</v>
      </c>
      <c r="C154" s="79" t="s">
        <v>110</v>
      </c>
      <c r="D154" s="80" t="s">
        <v>23</v>
      </c>
      <c r="E154" s="79" t="s">
        <v>24</v>
      </c>
      <c r="F154" s="79" t="s">
        <v>23</v>
      </c>
      <c r="G154" s="77" t="s">
        <v>200</v>
      </c>
      <c r="H154" s="45">
        <v>25401</v>
      </c>
      <c r="I154" s="12" t="s">
        <v>201</v>
      </c>
      <c r="J154" s="81" t="s">
        <v>207</v>
      </c>
      <c r="K154" s="81" t="s">
        <v>208</v>
      </c>
      <c r="L154" s="58" t="s">
        <v>112</v>
      </c>
      <c r="M154" s="27" t="s">
        <v>112</v>
      </c>
      <c r="N154" s="81" t="s">
        <v>27</v>
      </c>
      <c r="O154" s="552">
        <v>20</v>
      </c>
      <c r="P154" s="570">
        <v>46.04</v>
      </c>
      <c r="Q154" s="550" t="s">
        <v>113</v>
      </c>
      <c r="R154" s="588">
        <v>920.8</v>
      </c>
      <c r="S154" s="81"/>
      <c r="T154" s="81"/>
      <c r="U154" s="81"/>
      <c r="V154" s="81"/>
      <c r="W154" s="81"/>
      <c r="X154" s="81"/>
      <c r="Y154" s="81"/>
      <c r="Z154" s="81"/>
      <c r="AA154" s="82"/>
      <c r="AB154" s="82"/>
      <c r="AC154" s="78">
        <v>920.8</v>
      </c>
      <c r="AD154" s="81"/>
    </row>
    <row r="155" spans="1:30" s="10" customFormat="1" ht="24">
      <c r="A155" s="79" t="s">
        <v>109</v>
      </c>
      <c r="B155" s="79" t="s">
        <v>110</v>
      </c>
      <c r="C155" s="79" t="s">
        <v>110</v>
      </c>
      <c r="D155" s="80" t="s">
        <v>23</v>
      </c>
      <c r="E155" s="79" t="s">
        <v>24</v>
      </c>
      <c r="F155" s="79" t="s">
        <v>23</v>
      </c>
      <c r="G155" s="77" t="s">
        <v>200</v>
      </c>
      <c r="H155" s="45">
        <v>21601</v>
      </c>
      <c r="I155" s="12" t="s">
        <v>204</v>
      </c>
      <c r="J155" s="81" t="s">
        <v>209</v>
      </c>
      <c r="K155" s="81" t="s">
        <v>210</v>
      </c>
      <c r="L155" s="58" t="s">
        <v>112</v>
      </c>
      <c r="M155" s="27" t="s">
        <v>112</v>
      </c>
      <c r="N155" s="81" t="s">
        <v>135</v>
      </c>
      <c r="O155" s="552">
        <v>15</v>
      </c>
      <c r="P155" s="570">
        <v>48.98</v>
      </c>
      <c r="Q155" s="552" t="s">
        <v>113</v>
      </c>
      <c r="R155" s="588">
        <v>734.69999999999993</v>
      </c>
      <c r="S155" s="81"/>
      <c r="T155" s="81"/>
      <c r="U155" s="81"/>
      <c r="V155" s="81"/>
      <c r="W155" s="81"/>
      <c r="X155" s="81"/>
      <c r="Y155" s="81"/>
      <c r="Z155" s="81"/>
      <c r="AA155" s="82"/>
      <c r="AB155" s="82"/>
      <c r="AC155" s="78">
        <v>734.69999999999993</v>
      </c>
      <c r="AD155" s="81"/>
    </row>
    <row r="156" spans="1:30" s="10" customFormat="1">
      <c r="A156" s="347" t="s">
        <v>109</v>
      </c>
      <c r="B156" s="347" t="s">
        <v>110</v>
      </c>
      <c r="C156" s="347" t="s">
        <v>110</v>
      </c>
      <c r="D156" s="34" t="s">
        <v>23</v>
      </c>
      <c r="E156" s="347" t="s">
        <v>24</v>
      </c>
      <c r="F156" s="347" t="s">
        <v>23</v>
      </c>
      <c r="G156" s="65" t="s">
        <v>32</v>
      </c>
      <c r="H156" s="65">
        <v>37504</v>
      </c>
      <c r="I156" s="65" t="s">
        <v>111</v>
      </c>
      <c r="J156" s="45"/>
      <c r="K156" s="65" t="s">
        <v>93</v>
      </c>
      <c r="L156" s="46" t="s">
        <v>112</v>
      </c>
      <c r="M156" s="45" t="s">
        <v>112</v>
      </c>
      <c r="N156" s="47" t="s">
        <v>26</v>
      </c>
      <c r="O156" s="550">
        <v>1</v>
      </c>
      <c r="P156" s="566">
        <v>180</v>
      </c>
      <c r="Q156" s="550" t="s">
        <v>113</v>
      </c>
      <c r="R156" s="586">
        <v>180</v>
      </c>
      <c r="S156" s="48"/>
      <c r="T156" s="48"/>
      <c r="U156" s="48"/>
      <c r="V156" s="48"/>
      <c r="W156" s="48"/>
      <c r="X156" s="48"/>
      <c r="Y156" s="48"/>
      <c r="Z156" s="48"/>
      <c r="AA156" s="48"/>
      <c r="AB156" s="49"/>
      <c r="AC156" s="50">
        <v>180</v>
      </c>
      <c r="AD156" s="46"/>
    </row>
    <row r="157" spans="1:30" s="10" customFormat="1">
      <c r="A157" s="347" t="s">
        <v>109</v>
      </c>
      <c r="B157" s="347" t="s">
        <v>110</v>
      </c>
      <c r="C157" s="347" t="s">
        <v>110</v>
      </c>
      <c r="D157" s="34" t="s">
        <v>23</v>
      </c>
      <c r="E157" s="347" t="s">
        <v>24</v>
      </c>
      <c r="F157" s="347" t="s">
        <v>23</v>
      </c>
      <c r="G157" s="65" t="s">
        <v>32</v>
      </c>
      <c r="H157" s="65">
        <v>37504</v>
      </c>
      <c r="I157" s="65" t="s">
        <v>111</v>
      </c>
      <c r="J157" s="45"/>
      <c r="K157" s="65" t="s">
        <v>93</v>
      </c>
      <c r="L157" s="46" t="s">
        <v>112</v>
      </c>
      <c r="M157" s="45" t="s">
        <v>112</v>
      </c>
      <c r="N157" s="47" t="s">
        <v>26</v>
      </c>
      <c r="O157" s="550">
        <v>1</v>
      </c>
      <c r="P157" s="566">
        <v>180</v>
      </c>
      <c r="Q157" s="550" t="s">
        <v>113</v>
      </c>
      <c r="R157" s="586">
        <v>180</v>
      </c>
      <c r="S157" s="48"/>
      <c r="T157" s="48"/>
      <c r="U157" s="48"/>
      <c r="V157" s="48"/>
      <c r="W157" s="48"/>
      <c r="X157" s="48"/>
      <c r="Y157" s="48"/>
      <c r="Z157" s="48"/>
      <c r="AA157" s="48"/>
      <c r="AB157" s="49"/>
      <c r="AC157" s="50">
        <v>180</v>
      </c>
      <c r="AD157" s="46"/>
    </row>
    <row r="158" spans="1:30" s="10" customFormat="1">
      <c r="A158" s="347" t="s">
        <v>109</v>
      </c>
      <c r="B158" s="347" t="s">
        <v>110</v>
      </c>
      <c r="C158" s="347" t="s">
        <v>110</v>
      </c>
      <c r="D158" s="34" t="s">
        <v>23</v>
      </c>
      <c r="E158" s="347" t="s">
        <v>24</v>
      </c>
      <c r="F158" s="347" t="s">
        <v>23</v>
      </c>
      <c r="G158" s="65" t="s">
        <v>32</v>
      </c>
      <c r="H158" s="65">
        <v>37504</v>
      </c>
      <c r="I158" s="65" t="s">
        <v>111</v>
      </c>
      <c r="J158" s="45"/>
      <c r="K158" s="65" t="s">
        <v>93</v>
      </c>
      <c r="L158" s="46" t="s">
        <v>112</v>
      </c>
      <c r="M158" s="45" t="s">
        <v>112</v>
      </c>
      <c r="N158" s="47" t="s">
        <v>26</v>
      </c>
      <c r="O158" s="550">
        <v>1</v>
      </c>
      <c r="P158" s="566">
        <v>180</v>
      </c>
      <c r="Q158" s="550" t="s">
        <v>113</v>
      </c>
      <c r="R158" s="586">
        <v>180</v>
      </c>
      <c r="S158" s="48"/>
      <c r="T158" s="48"/>
      <c r="U158" s="48"/>
      <c r="V158" s="48"/>
      <c r="W158" s="48"/>
      <c r="X158" s="48"/>
      <c r="Y158" s="48"/>
      <c r="Z158" s="48"/>
      <c r="AA158" s="48"/>
      <c r="AB158" s="49"/>
      <c r="AC158" s="50">
        <v>180</v>
      </c>
      <c r="AD158" s="46"/>
    </row>
    <row r="159" spans="1:30" s="10" customFormat="1">
      <c r="A159" s="347" t="s">
        <v>109</v>
      </c>
      <c r="B159" s="347" t="s">
        <v>110</v>
      </c>
      <c r="C159" s="347" t="s">
        <v>110</v>
      </c>
      <c r="D159" s="34" t="s">
        <v>23</v>
      </c>
      <c r="E159" s="347" t="s">
        <v>24</v>
      </c>
      <c r="F159" s="347" t="s">
        <v>23</v>
      </c>
      <c r="G159" s="65" t="s">
        <v>32</v>
      </c>
      <c r="H159" s="65">
        <v>37504</v>
      </c>
      <c r="I159" s="65" t="s">
        <v>111</v>
      </c>
      <c r="J159" s="45"/>
      <c r="K159" s="65" t="s">
        <v>93</v>
      </c>
      <c r="L159" s="46" t="s">
        <v>112</v>
      </c>
      <c r="M159" s="45" t="s">
        <v>112</v>
      </c>
      <c r="N159" s="47" t="s">
        <v>26</v>
      </c>
      <c r="O159" s="550">
        <v>1</v>
      </c>
      <c r="P159" s="566">
        <v>3836</v>
      </c>
      <c r="Q159" s="550" t="s">
        <v>113</v>
      </c>
      <c r="R159" s="586">
        <v>3836</v>
      </c>
      <c r="S159" s="48"/>
      <c r="T159" s="48"/>
      <c r="U159" s="48"/>
      <c r="V159" s="48"/>
      <c r="W159" s="48"/>
      <c r="X159" s="48"/>
      <c r="Y159" s="48"/>
      <c r="Z159" s="48"/>
      <c r="AA159" s="48"/>
      <c r="AB159" s="49"/>
      <c r="AC159" s="50">
        <v>3836</v>
      </c>
      <c r="AD159" s="46"/>
    </row>
    <row r="160" spans="1:30" s="10" customFormat="1">
      <c r="A160" s="347" t="s">
        <v>109</v>
      </c>
      <c r="B160" s="347" t="s">
        <v>110</v>
      </c>
      <c r="C160" s="347" t="s">
        <v>110</v>
      </c>
      <c r="D160" s="34" t="s">
        <v>23</v>
      </c>
      <c r="E160" s="347" t="s">
        <v>24</v>
      </c>
      <c r="F160" s="347" t="s">
        <v>23</v>
      </c>
      <c r="G160" s="65" t="s">
        <v>32</v>
      </c>
      <c r="H160" s="65">
        <v>37504</v>
      </c>
      <c r="I160" s="65" t="s">
        <v>111</v>
      </c>
      <c r="J160" s="45"/>
      <c r="K160" s="65" t="s">
        <v>93</v>
      </c>
      <c r="L160" s="46" t="s">
        <v>112</v>
      </c>
      <c r="M160" s="45" t="s">
        <v>112</v>
      </c>
      <c r="N160" s="47" t="s">
        <v>26</v>
      </c>
      <c r="O160" s="550">
        <v>1</v>
      </c>
      <c r="P160" s="566">
        <v>450</v>
      </c>
      <c r="Q160" s="550" t="s">
        <v>113</v>
      </c>
      <c r="R160" s="586">
        <v>450</v>
      </c>
      <c r="S160" s="48"/>
      <c r="T160" s="48"/>
      <c r="U160" s="48"/>
      <c r="V160" s="48"/>
      <c r="W160" s="48"/>
      <c r="X160" s="48"/>
      <c r="Y160" s="48"/>
      <c r="Z160" s="48"/>
      <c r="AA160" s="48"/>
      <c r="AB160" s="49"/>
      <c r="AC160" s="50">
        <v>450</v>
      </c>
      <c r="AD160" s="46"/>
    </row>
    <row r="161" spans="1:30" s="10" customFormat="1" ht="48">
      <c r="A161" s="79" t="s">
        <v>109</v>
      </c>
      <c r="B161" s="79" t="s">
        <v>110</v>
      </c>
      <c r="C161" s="79" t="s">
        <v>110</v>
      </c>
      <c r="D161" s="80" t="s">
        <v>23</v>
      </c>
      <c r="E161" s="79" t="s">
        <v>24</v>
      </c>
      <c r="F161" s="79" t="s">
        <v>23</v>
      </c>
      <c r="G161" s="80" t="s">
        <v>32</v>
      </c>
      <c r="H161" s="45">
        <v>21401</v>
      </c>
      <c r="I161" s="65" t="s">
        <v>176</v>
      </c>
      <c r="J161" s="81" t="s">
        <v>211</v>
      </c>
      <c r="K161" s="81" t="s">
        <v>212</v>
      </c>
      <c r="L161" s="58" t="s">
        <v>112</v>
      </c>
      <c r="M161" s="27" t="s">
        <v>112</v>
      </c>
      <c r="N161" s="81" t="s">
        <v>27</v>
      </c>
      <c r="O161" s="552">
        <v>1</v>
      </c>
      <c r="P161" s="570">
        <v>1566</v>
      </c>
      <c r="Q161" s="552" t="s">
        <v>113</v>
      </c>
      <c r="R161" s="588">
        <v>1566</v>
      </c>
      <c r="S161" s="81"/>
      <c r="T161" s="81"/>
      <c r="U161" s="81"/>
      <c r="V161" s="81"/>
      <c r="W161" s="81"/>
      <c r="X161" s="81"/>
      <c r="Y161" s="81"/>
      <c r="Z161" s="81"/>
      <c r="AA161" s="82"/>
      <c r="AB161" s="82"/>
      <c r="AC161" s="78">
        <v>1566</v>
      </c>
      <c r="AD161" s="81"/>
    </row>
    <row r="162" spans="1:30" s="10" customFormat="1" ht="24.6">
      <c r="A162" s="79" t="s">
        <v>109</v>
      </c>
      <c r="B162" s="79" t="s">
        <v>110</v>
      </c>
      <c r="C162" s="79" t="s">
        <v>110</v>
      </c>
      <c r="D162" s="80" t="s">
        <v>23</v>
      </c>
      <c r="E162" s="79" t="s">
        <v>24</v>
      </c>
      <c r="F162" s="79" t="s">
        <v>23</v>
      </c>
      <c r="G162" s="80" t="s">
        <v>32</v>
      </c>
      <c r="H162" s="45">
        <v>24201</v>
      </c>
      <c r="I162" s="361" t="s">
        <v>213</v>
      </c>
      <c r="J162" s="81" t="s">
        <v>214</v>
      </c>
      <c r="K162" s="81" t="s">
        <v>215</v>
      </c>
      <c r="L162" s="58" t="s">
        <v>112</v>
      </c>
      <c r="M162" s="27" t="s">
        <v>112</v>
      </c>
      <c r="N162" s="81" t="s">
        <v>27</v>
      </c>
      <c r="O162" s="552">
        <v>4</v>
      </c>
      <c r="P162" s="570">
        <v>225.01</v>
      </c>
      <c r="Q162" s="552" t="s">
        <v>113</v>
      </c>
      <c r="R162" s="588">
        <v>900.02</v>
      </c>
      <c r="S162" s="81"/>
      <c r="T162" s="81"/>
      <c r="U162" s="81"/>
      <c r="V162" s="81"/>
      <c r="W162" s="81"/>
      <c r="X162" s="81"/>
      <c r="Y162" s="81"/>
      <c r="Z162" s="81"/>
      <c r="AA162" s="82"/>
      <c r="AB162" s="82"/>
      <c r="AC162" s="78">
        <v>900.02</v>
      </c>
      <c r="AD162" s="81"/>
    </row>
    <row r="163" spans="1:30" s="10" customFormat="1">
      <c r="A163" s="347" t="s">
        <v>109</v>
      </c>
      <c r="B163" s="347" t="s">
        <v>110</v>
      </c>
      <c r="C163" s="347" t="s">
        <v>110</v>
      </c>
      <c r="D163" s="34" t="s">
        <v>23</v>
      </c>
      <c r="E163" s="347" t="s">
        <v>24</v>
      </c>
      <c r="F163" s="347" t="s">
        <v>23</v>
      </c>
      <c r="G163" s="65" t="s">
        <v>32</v>
      </c>
      <c r="H163" s="65">
        <v>37504</v>
      </c>
      <c r="I163" s="65" t="s">
        <v>111</v>
      </c>
      <c r="J163" s="45"/>
      <c r="K163" s="65" t="s">
        <v>93</v>
      </c>
      <c r="L163" s="46" t="s">
        <v>112</v>
      </c>
      <c r="M163" s="45" t="s">
        <v>112</v>
      </c>
      <c r="N163" s="47" t="s">
        <v>26</v>
      </c>
      <c r="O163" s="550">
        <v>1</v>
      </c>
      <c r="P163" s="566">
        <v>180</v>
      </c>
      <c r="Q163" s="550" t="s">
        <v>113</v>
      </c>
      <c r="R163" s="586">
        <v>180</v>
      </c>
      <c r="S163" s="48"/>
      <c r="T163" s="48"/>
      <c r="U163" s="48"/>
      <c r="V163" s="48"/>
      <c r="W163" s="48"/>
      <c r="X163" s="48"/>
      <c r="Y163" s="48"/>
      <c r="Z163" s="48"/>
      <c r="AA163" s="48"/>
      <c r="AB163" s="49"/>
      <c r="AC163" s="50">
        <v>180</v>
      </c>
      <c r="AD163" s="46"/>
    </row>
    <row r="164" spans="1:30" s="10" customFormat="1">
      <c r="A164" s="347" t="s">
        <v>109</v>
      </c>
      <c r="B164" s="347" t="s">
        <v>110</v>
      </c>
      <c r="C164" s="347" t="s">
        <v>110</v>
      </c>
      <c r="D164" s="34" t="s">
        <v>23</v>
      </c>
      <c r="E164" s="347" t="s">
        <v>24</v>
      </c>
      <c r="F164" s="347" t="s">
        <v>23</v>
      </c>
      <c r="G164" s="65" t="s">
        <v>32</v>
      </c>
      <c r="H164" s="65">
        <v>37504</v>
      </c>
      <c r="I164" s="65" t="s">
        <v>111</v>
      </c>
      <c r="J164" s="45"/>
      <c r="K164" s="65" t="s">
        <v>93</v>
      </c>
      <c r="L164" s="46" t="s">
        <v>112</v>
      </c>
      <c r="M164" s="45" t="s">
        <v>112</v>
      </c>
      <c r="N164" s="47" t="s">
        <v>26</v>
      </c>
      <c r="O164" s="550">
        <v>1</v>
      </c>
      <c r="P164" s="566">
        <v>358.04</v>
      </c>
      <c r="Q164" s="550" t="s">
        <v>113</v>
      </c>
      <c r="R164" s="586">
        <v>358.04</v>
      </c>
      <c r="S164" s="48"/>
      <c r="T164" s="48"/>
      <c r="U164" s="48"/>
      <c r="V164" s="48"/>
      <c r="W164" s="48"/>
      <c r="X164" s="48"/>
      <c r="Y164" s="48"/>
      <c r="Z164" s="48"/>
      <c r="AA164" s="48"/>
      <c r="AB164" s="49"/>
      <c r="AC164" s="50">
        <v>358.04</v>
      </c>
      <c r="AD164" s="46"/>
    </row>
    <row r="165" spans="1:30" s="10" customFormat="1">
      <c r="A165" s="347" t="s">
        <v>109</v>
      </c>
      <c r="B165" s="347" t="s">
        <v>110</v>
      </c>
      <c r="C165" s="347" t="s">
        <v>110</v>
      </c>
      <c r="D165" s="34" t="s">
        <v>23</v>
      </c>
      <c r="E165" s="347" t="s">
        <v>24</v>
      </c>
      <c r="F165" s="347" t="s">
        <v>23</v>
      </c>
      <c r="G165" s="65" t="s">
        <v>32</v>
      </c>
      <c r="H165" s="65">
        <v>37504</v>
      </c>
      <c r="I165" s="65" t="s">
        <v>111</v>
      </c>
      <c r="J165" s="45"/>
      <c r="K165" s="65" t="s">
        <v>93</v>
      </c>
      <c r="L165" s="46" t="s">
        <v>112</v>
      </c>
      <c r="M165" s="45" t="s">
        <v>112</v>
      </c>
      <c r="N165" s="47" t="s">
        <v>26</v>
      </c>
      <c r="O165" s="550">
        <v>1</v>
      </c>
      <c r="P165" s="566">
        <v>180</v>
      </c>
      <c r="Q165" s="550" t="s">
        <v>113</v>
      </c>
      <c r="R165" s="586">
        <v>180</v>
      </c>
      <c r="S165" s="48"/>
      <c r="T165" s="48"/>
      <c r="U165" s="48"/>
      <c r="V165" s="48"/>
      <c r="W165" s="48"/>
      <c r="X165" s="48"/>
      <c r="Y165" s="48"/>
      <c r="Z165" s="48"/>
      <c r="AA165" s="48"/>
      <c r="AB165" s="49"/>
      <c r="AC165" s="50">
        <v>180</v>
      </c>
      <c r="AD165" s="46"/>
    </row>
    <row r="166" spans="1:30" s="10" customFormat="1" ht="24">
      <c r="A166" s="347" t="s">
        <v>109</v>
      </c>
      <c r="B166" s="347" t="s">
        <v>110</v>
      </c>
      <c r="C166" s="347" t="s">
        <v>110</v>
      </c>
      <c r="D166" s="34" t="s">
        <v>23</v>
      </c>
      <c r="E166" s="347" t="s">
        <v>24</v>
      </c>
      <c r="F166" s="347" t="s">
        <v>23</v>
      </c>
      <c r="G166" s="65" t="s">
        <v>32</v>
      </c>
      <c r="H166" s="45">
        <v>31801</v>
      </c>
      <c r="I166" s="12" t="s">
        <v>216</v>
      </c>
      <c r="J166" s="81"/>
      <c r="K166" s="81" t="s">
        <v>217</v>
      </c>
      <c r="L166" s="46" t="s">
        <v>112</v>
      </c>
      <c r="M166" s="45" t="s">
        <v>112</v>
      </c>
      <c r="N166" s="81" t="s">
        <v>26</v>
      </c>
      <c r="O166" s="552">
        <v>1</v>
      </c>
      <c r="P166" s="570">
        <v>2868.75</v>
      </c>
      <c r="Q166" s="552" t="s">
        <v>113</v>
      </c>
      <c r="R166" s="588">
        <v>2868.75</v>
      </c>
      <c r="S166" s="81"/>
      <c r="T166" s="81"/>
      <c r="U166" s="81"/>
      <c r="V166" s="81"/>
      <c r="W166" s="81"/>
      <c r="X166" s="81"/>
      <c r="Y166" s="81"/>
      <c r="Z166" s="81"/>
      <c r="AA166" s="82"/>
      <c r="AB166" s="82"/>
      <c r="AC166" s="78">
        <v>2868.75</v>
      </c>
      <c r="AD166" s="81"/>
    </row>
    <row r="167" spans="1:30" s="10" customFormat="1">
      <c r="A167" s="362"/>
      <c r="B167" s="362"/>
      <c r="C167" s="362"/>
      <c r="D167" s="67"/>
      <c r="E167" s="362"/>
      <c r="F167" s="362"/>
      <c r="G167" s="67"/>
      <c r="H167" s="66"/>
      <c r="I167" s="67"/>
      <c r="J167" s="100"/>
      <c r="K167" s="100"/>
      <c r="L167" s="68"/>
      <c r="M167" s="66"/>
      <c r="N167" s="100"/>
      <c r="O167" s="553"/>
      <c r="P167" s="571"/>
      <c r="Q167" s="553"/>
      <c r="R167" s="589"/>
      <c r="S167" s="100"/>
      <c r="T167" s="100"/>
      <c r="U167" s="100"/>
      <c r="V167" s="100"/>
      <c r="W167" s="100"/>
      <c r="X167" s="100"/>
      <c r="Y167" s="100"/>
      <c r="Z167" s="100"/>
      <c r="AA167" s="363"/>
      <c r="AB167" s="363"/>
      <c r="AC167" s="363"/>
      <c r="AD167" s="101"/>
    </row>
    <row r="168" spans="1:30" s="10" customFormat="1">
      <c r="A168" s="364"/>
      <c r="B168" s="364"/>
      <c r="C168" s="364"/>
      <c r="D168" s="364"/>
      <c r="E168" s="364"/>
      <c r="F168" s="364"/>
      <c r="G168" s="69"/>
      <c r="H168" s="69"/>
      <c r="I168" s="69"/>
      <c r="J168" s="69"/>
      <c r="K168" s="69"/>
      <c r="L168" s="70"/>
      <c r="M168" s="71"/>
      <c r="N168" s="72"/>
      <c r="O168" s="554"/>
      <c r="P168" s="572"/>
      <c r="Q168" s="554"/>
      <c r="R168" s="590"/>
      <c r="S168" s="70"/>
      <c r="T168" s="70"/>
      <c r="U168" s="70"/>
      <c r="V168" s="70"/>
      <c r="W168" s="70"/>
      <c r="X168" s="70"/>
      <c r="Y168" s="70"/>
      <c r="Z168" s="365"/>
      <c r="AA168" s="73"/>
      <c r="AB168" s="73"/>
      <c r="AC168" s="70"/>
      <c r="AD168" s="70"/>
    </row>
    <row r="169" spans="1:30" s="10" customFormat="1">
      <c r="A169" s="364"/>
      <c r="B169" s="364"/>
      <c r="C169" s="364"/>
      <c r="D169" s="364"/>
      <c r="E169" s="364"/>
      <c r="F169" s="364"/>
      <c r="G169" s="69"/>
      <c r="H169" s="69"/>
      <c r="I169" s="69"/>
      <c r="J169" s="69"/>
      <c r="K169" s="69"/>
      <c r="L169" s="70"/>
      <c r="M169" s="71"/>
      <c r="N169" s="72"/>
      <c r="O169" s="554"/>
      <c r="P169" s="572"/>
      <c r="Q169" s="554"/>
      <c r="R169" s="590"/>
      <c r="S169" s="70"/>
      <c r="T169" s="70"/>
      <c r="U169" s="70"/>
      <c r="V169" s="70"/>
      <c r="W169" s="70"/>
      <c r="X169" s="70"/>
      <c r="Y169" s="70"/>
      <c r="Z169" s="365"/>
      <c r="AA169" s="73"/>
      <c r="AB169" s="73"/>
      <c r="AC169" s="70"/>
      <c r="AD169" s="70"/>
    </row>
    <row r="170" spans="1:30" s="10" customFormat="1">
      <c r="A170" s="622" t="s">
        <v>20</v>
      </c>
      <c r="B170" s="622"/>
      <c r="C170" s="622"/>
      <c r="D170" s="622"/>
      <c r="E170" s="622"/>
      <c r="F170" s="622"/>
      <c r="G170" s="622"/>
      <c r="H170" s="622"/>
      <c r="I170" s="622"/>
      <c r="J170" s="75"/>
      <c r="K170" s="74"/>
      <c r="L170" s="75"/>
      <c r="M170" s="75"/>
      <c r="N170" s="75"/>
      <c r="O170" s="332"/>
      <c r="P170" s="526"/>
      <c r="Q170" s="332"/>
      <c r="R170" s="606">
        <v>141641</v>
      </c>
      <c r="S170" s="367">
        <v>0</v>
      </c>
      <c r="T170" s="367">
        <v>0</v>
      </c>
      <c r="U170" s="367">
        <v>0</v>
      </c>
      <c r="V170" s="367">
        <v>0</v>
      </c>
      <c r="W170" s="367">
        <v>0</v>
      </c>
      <c r="X170" s="367">
        <v>0</v>
      </c>
      <c r="Y170" s="367">
        <v>0</v>
      </c>
      <c r="Z170" s="367">
        <v>0</v>
      </c>
      <c r="AA170" s="366">
        <v>0</v>
      </c>
      <c r="AB170" s="366">
        <v>0</v>
      </c>
      <c r="AC170" s="366">
        <v>141641</v>
      </c>
      <c r="AD170" s="367">
        <v>0</v>
      </c>
    </row>
    <row r="171" spans="1:30" s="10" customFormat="1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4"/>
      <c r="L171" s="75"/>
      <c r="M171" s="75"/>
      <c r="N171" s="75"/>
      <c r="O171" s="332"/>
      <c r="P171" s="526"/>
      <c r="Q171" s="332"/>
      <c r="R171" s="607"/>
      <c r="S171" s="75"/>
      <c r="T171" s="75"/>
      <c r="U171" s="75"/>
      <c r="V171" s="75"/>
      <c r="W171" s="75"/>
      <c r="X171" s="75"/>
      <c r="Y171" s="75"/>
      <c r="Z171" s="75"/>
      <c r="AA171" s="368"/>
      <c r="AB171" s="369"/>
      <c r="AC171" s="75"/>
      <c r="AD171" s="75"/>
    </row>
    <row r="172" spans="1:30" s="10" customFormat="1" ht="28.8">
      <c r="A172" s="40" t="s">
        <v>3</v>
      </c>
      <c r="B172" s="40" t="s">
        <v>4</v>
      </c>
      <c r="C172" s="40" t="s">
        <v>5</v>
      </c>
      <c r="D172" s="40" t="s">
        <v>6</v>
      </c>
      <c r="E172" s="40" t="s">
        <v>7</v>
      </c>
      <c r="F172" s="40" t="s">
        <v>8</v>
      </c>
      <c r="G172" s="40" t="s">
        <v>9</v>
      </c>
      <c r="H172" s="41" t="s">
        <v>10</v>
      </c>
      <c r="I172" s="41" t="s">
        <v>11</v>
      </c>
      <c r="J172" s="41" t="s">
        <v>12</v>
      </c>
      <c r="K172" s="42" t="s">
        <v>13</v>
      </c>
      <c r="L172" s="41" t="s">
        <v>14</v>
      </c>
      <c r="M172" s="41" t="s">
        <v>15</v>
      </c>
      <c r="N172" s="41" t="s">
        <v>16</v>
      </c>
      <c r="O172" s="549" t="s">
        <v>17</v>
      </c>
      <c r="P172" s="565" t="s">
        <v>18</v>
      </c>
      <c r="Q172" s="549" t="s">
        <v>19</v>
      </c>
      <c r="R172" s="608" t="s">
        <v>20</v>
      </c>
      <c r="S172" s="44" t="s">
        <v>100</v>
      </c>
      <c r="T172" s="44" t="s">
        <v>101</v>
      </c>
      <c r="U172" s="44" t="s">
        <v>102</v>
      </c>
      <c r="V172" s="44" t="s">
        <v>103</v>
      </c>
      <c r="W172" s="44" t="s">
        <v>104</v>
      </c>
      <c r="X172" s="44" t="s">
        <v>105</v>
      </c>
      <c r="Y172" s="44" t="s">
        <v>106</v>
      </c>
      <c r="Z172" s="44" t="s">
        <v>107</v>
      </c>
      <c r="AA172" s="43" t="s">
        <v>47</v>
      </c>
      <c r="AB172" s="43" t="s">
        <v>108</v>
      </c>
      <c r="AC172" s="44" t="s">
        <v>21</v>
      </c>
      <c r="AD172" s="44" t="s">
        <v>22</v>
      </c>
    </row>
    <row r="173" spans="1:30" s="10" customFormat="1" ht="24">
      <c r="A173" s="94" t="s">
        <v>109</v>
      </c>
      <c r="B173" s="94" t="s">
        <v>110</v>
      </c>
      <c r="C173" s="94" t="s">
        <v>110</v>
      </c>
      <c r="D173" s="94" t="s">
        <v>23</v>
      </c>
      <c r="E173" s="94" t="s">
        <v>34</v>
      </c>
      <c r="F173" s="94" t="s">
        <v>41</v>
      </c>
      <c r="G173" s="34" t="s">
        <v>45</v>
      </c>
      <c r="H173" s="34">
        <v>32201</v>
      </c>
      <c r="I173" s="76" t="s">
        <v>116</v>
      </c>
      <c r="J173" s="27"/>
      <c r="K173" s="34" t="s">
        <v>218</v>
      </c>
      <c r="L173" s="53" t="s">
        <v>112</v>
      </c>
      <c r="M173" s="27" t="s">
        <v>112</v>
      </c>
      <c r="N173" s="54" t="s">
        <v>26</v>
      </c>
      <c r="O173" s="20">
        <v>1</v>
      </c>
      <c r="P173" s="567">
        <v>12199.37</v>
      </c>
      <c r="Q173" s="20" t="s">
        <v>113</v>
      </c>
      <c r="R173" s="28">
        <v>12199.37</v>
      </c>
      <c r="S173" s="53"/>
      <c r="T173" s="53"/>
      <c r="U173" s="53"/>
      <c r="V173" s="53"/>
      <c r="W173" s="53"/>
      <c r="X173" s="53"/>
      <c r="Y173" s="53"/>
      <c r="Z173" s="370"/>
      <c r="AA173" s="370"/>
      <c r="AB173" s="371"/>
      <c r="AC173" s="61">
        <v>12199.37</v>
      </c>
      <c r="AD173" s="53"/>
    </row>
    <row r="174" spans="1:30" s="10" customFormat="1" ht="24">
      <c r="A174" s="94" t="s">
        <v>109</v>
      </c>
      <c r="B174" s="94" t="s">
        <v>110</v>
      </c>
      <c r="C174" s="94" t="s">
        <v>110</v>
      </c>
      <c r="D174" s="94" t="s">
        <v>23</v>
      </c>
      <c r="E174" s="94" t="s">
        <v>34</v>
      </c>
      <c r="F174" s="94" t="s">
        <v>41</v>
      </c>
      <c r="G174" s="34" t="s">
        <v>84</v>
      </c>
      <c r="H174" s="34">
        <v>21101</v>
      </c>
      <c r="I174" s="76" t="s">
        <v>219</v>
      </c>
      <c r="J174" s="360" t="s">
        <v>220</v>
      </c>
      <c r="K174" s="360" t="s">
        <v>221</v>
      </c>
      <c r="L174" s="53" t="s">
        <v>112</v>
      </c>
      <c r="M174" s="27" t="s">
        <v>112</v>
      </c>
      <c r="N174" s="54" t="s">
        <v>27</v>
      </c>
      <c r="O174" s="550">
        <v>5</v>
      </c>
      <c r="P174" s="525">
        <v>46</v>
      </c>
      <c r="Q174" s="20" t="s">
        <v>113</v>
      </c>
      <c r="R174" s="21">
        <v>230</v>
      </c>
      <c r="S174" s="46"/>
      <c r="T174" s="46"/>
      <c r="U174" s="46"/>
      <c r="V174" s="46"/>
      <c r="W174" s="46"/>
      <c r="X174" s="46"/>
      <c r="Y174" s="46"/>
      <c r="Z174" s="372"/>
      <c r="AA174" s="56"/>
      <c r="AB174" s="56"/>
      <c r="AC174" s="50">
        <v>230</v>
      </c>
      <c r="AD174" s="46"/>
    </row>
    <row r="175" spans="1:30" s="10" customFormat="1" ht="24">
      <c r="A175" s="94" t="s">
        <v>109</v>
      </c>
      <c r="B175" s="94" t="s">
        <v>110</v>
      </c>
      <c r="C175" s="94" t="s">
        <v>110</v>
      </c>
      <c r="D175" s="94" t="s">
        <v>23</v>
      </c>
      <c r="E175" s="94" t="s">
        <v>34</v>
      </c>
      <c r="F175" s="94" t="s">
        <v>41</v>
      </c>
      <c r="G175" s="34" t="s">
        <v>84</v>
      </c>
      <c r="H175" s="34">
        <v>21101</v>
      </c>
      <c r="I175" s="76" t="s">
        <v>219</v>
      </c>
      <c r="J175" s="360" t="s">
        <v>222</v>
      </c>
      <c r="K175" s="360" t="s">
        <v>223</v>
      </c>
      <c r="L175" s="53" t="s">
        <v>112</v>
      </c>
      <c r="M175" s="27" t="s">
        <v>112</v>
      </c>
      <c r="N175" s="54" t="s">
        <v>27</v>
      </c>
      <c r="O175" s="550">
        <v>5</v>
      </c>
      <c r="P175" s="525">
        <v>46</v>
      </c>
      <c r="Q175" s="20" t="s">
        <v>113</v>
      </c>
      <c r="R175" s="21">
        <v>230</v>
      </c>
      <c r="S175" s="46"/>
      <c r="T175" s="46"/>
      <c r="U175" s="46"/>
      <c r="V175" s="46"/>
      <c r="W175" s="46"/>
      <c r="X175" s="46"/>
      <c r="Y175" s="46"/>
      <c r="Z175" s="372"/>
      <c r="AA175" s="56"/>
      <c r="AB175" s="56"/>
      <c r="AC175" s="50">
        <v>230</v>
      </c>
      <c r="AD175" s="46"/>
    </row>
    <row r="176" spans="1:30" s="10" customFormat="1" ht="24">
      <c r="A176" s="94" t="s">
        <v>109</v>
      </c>
      <c r="B176" s="94" t="s">
        <v>110</v>
      </c>
      <c r="C176" s="94" t="s">
        <v>110</v>
      </c>
      <c r="D176" s="94" t="s">
        <v>23</v>
      </c>
      <c r="E176" s="94" t="s">
        <v>34</v>
      </c>
      <c r="F176" s="94" t="s">
        <v>41</v>
      </c>
      <c r="G176" s="34" t="s">
        <v>84</v>
      </c>
      <c r="H176" s="34">
        <v>21101</v>
      </c>
      <c r="I176" s="76" t="s">
        <v>219</v>
      </c>
      <c r="J176" s="360" t="s">
        <v>224</v>
      </c>
      <c r="K176" s="360" t="s">
        <v>225</v>
      </c>
      <c r="L176" s="53" t="s">
        <v>112</v>
      </c>
      <c r="M176" s="27" t="s">
        <v>112</v>
      </c>
      <c r="N176" s="54" t="s">
        <v>27</v>
      </c>
      <c r="O176" s="550">
        <v>2</v>
      </c>
      <c r="P176" s="525">
        <v>46</v>
      </c>
      <c r="Q176" s="20" t="s">
        <v>113</v>
      </c>
      <c r="R176" s="21">
        <v>92</v>
      </c>
      <c r="S176" s="46"/>
      <c r="T176" s="46"/>
      <c r="U176" s="46"/>
      <c r="V176" s="46"/>
      <c r="W176" s="46"/>
      <c r="X176" s="46"/>
      <c r="Y176" s="46"/>
      <c r="Z176" s="372"/>
      <c r="AA176" s="56"/>
      <c r="AB176" s="56"/>
      <c r="AC176" s="50">
        <v>92</v>
      </c>
      <c r="AD176" s="46"/>
    </row>
    <row r="177" spans="1:30" s="10" customFormat="1" ht="24">
      <c r="A177" s="94" t="s">
        <v>109</v>
      </c>
      <c r="B177" s="94" t="s">
        <v>110</v>
      </c>
      <c r="C177" s="94" t="s">
        <v>110</v>
      </c>
      <c r="D177" s="94" t="s">
        <v>23</v>
      </c>
      <c r="E177" s="94" t="s">
        <v>34</v>
      </c>
      <c r="F177" s="94" t="s">
        <v>41</v>
      </c>
      <c r="G177" s="34" t="s">
        <v>84</v>
      </c>
      <c r="H177" s="34">
        <v>21101</v>
      </c>
      <c r="I177" s="76" t="s">
        <v>219</v>
      </c>
      <c r="J177" s="360" t="s">
        <v>226</v>
      </c>
      <c r="K177" s="360" t="s">
        <v>227</v>
      </c>
      <c r="L177" s="53" t="s">
        <v>112</v>
      </c>
      <c r="M177" s="27" t="s">
        <v>112</v>
      </c>
      <c r="N177" s="54" t="s">
        <v>27</v>
      </c>
      <c r="O177" s="550">
        <v>6</v>
      </c>
      <c r="P177" s="525">
        <v>56.22</v>
      </c>
      <c r="Q177" s="20" t="s">
        <v>113</v>
      </c>
      <c r="R177" s="21">
        <v>337.32</v>
      </c>
      <c r="S177" s="46"/>
      <c r="T177" s="46"/>
      <c r="U177" s="46"/>
      <c r="V177" s="46"/>
      <c r="W177" s="46"/>
      <c r="X177" s="46"/>
      <c r="Y177" s="46"/>
      <c r="Z177" s="372"/>
      <c r="AA177" s="56"/>
      <c r="AB177" s="56"/>
      <c r="AC177" s="50">
        <v>337.32</v>
      </c>
      <c r="AD177" s="46"/>
    </row>
    <row r="178" spans="1:30" s="10" customFormat="1" ht="36">
      <c r="A178" s="94" t="s">
        <v>109</v>
      </c>
      <c r="B178" s="94" t="s">
        <v>110</v>
      </c>
      <c r="C178" s="94" t="s">
        <v>110</v>
      </c>
      <c r="D178" s="94" t="s">
        <v>23</v>
      </c>
      <c r="E178" s="94" t="s">
        <v>34</v>
      </c>
      <c r="F178" s="94" t="s">
        <v>41</v>
      </c>
      <c r="G178" s="34" t="s">
        <v>84</v>
      </c>
      <c r="H178" s="34">
        <v>21101</v>
      </c>
      <c r="I178" s="76" t="s">
        <v>219</v>
      </c>
      <c r="J178" s="360" t="s">
        <v>228</v>
      </c>
      <c r="K178" s="360" t="s">
        <v>229</v>
      </c>
      <c r="L178" s="53" t="s">
        <v>112</v>
      </c>
      <c r="M178" s="27" t="s">
        <v>112</v>
      </c>
      <c r="N178" s="54" t="s">
        <v>27</v>
      </c>
      <c r="O178" s="550">
        <v>20</v>
      </c>
      <c r="P178" s="525">
        <v>12.3</v>
      </c>
      <c r="Q178" s="20" t="s">
        <v>113</v>
      </c>
      <c r="R178" s="21">
        <v>245.92</v>
      </c>
      <c r="S178" s="46"/>
      <c r="T178" s="46"/>
      <c r="U178" s="46"/>
      <c r="V178" s="46"/>
      <c r="W178" s="46"/>
      <c r="X178" s="46"/>
      <c r="Y178" s="46"/>
      <c r="Z178" s="372"/>
      <c r="AA178" s="56"/>
      <c r="AB178" s="56"/>
      <c r="AC178" s="50">
        <v>245.92</v>
      </c>
      <c r="AD178" s="46"/>
    </row>
    <row r="179" spans="1:30" s="10" customFormat="1">
      <c r="A179" s="94" t="s">
        <v>109</v>
      </c>
      <c r="B179" s="94" t="s">
        <v>110</v>
      </c>
      <c r="C179" s="94" t="s">
        <v>110</v>
      </c>
      <c r="D179" s="94" t="s">
        <v>23</v>
      </c>
      <c r="E179" s="94" t="s">
        <v>34</v>
      </c>
      <c r="F179" s="94" t="s">
        <v>41</v>
      </c>
      <c r="G179" s="34" t="s">
        <v>84</v>
      </c>
      <c r="H179" s="34">
        <v>21101</v>
      </c>
      <c r="I179" s="76" t="s">
        <v>219</v>
      </c>
      <c r="J179" s="360" t="s">
        <v>230</v>
      </c>
      <c r="K179" s="360" t="s">
        <v>231</v>
      </c>
      <c r="L179" s="53" t="s">
        <v>112</v>
      </c>
      <c r="M179" s="27" t="s">
        <v>112</v>
      </c>
      <c r="N179" s="54" t="s">
        <v>232</v>
      </c>
      <c r="O179" s="550">
        <v>10</v>
      </c>
      <c r="P179" s="525">
        <v>10.95</v>
      </c>
      <c r="Q179" s="20" t="s">
        <v>113</v>
      </c>
      <c r="R179" s="21">
        <v>109.5</v>
      </c>
      <c r="S179" s="46"/>
      <c r="T179" s="46"/>
      <c r="U179" s="46"/>
      <c r="V179" s="46"/>
      <c r="W179" s="46"/>
      <c r="X179" s="46"/>
      <c r="Y179" s="46"/>
      <c r="Z179" s="372"/>
      <c r="AA179" s="56"/>
      <c r="AB179" s="56"/>
      <c r="AC179" s="50">
        <v>109.5</v>
      </c>
      <c r="AD179" s="46"/>
    </row>
    <row r="180" spans="1:30" s="10" customFormat="1">
      <c r="A180" s="94" t="s">
        <v>109</v>
      </c>
      <c r="B180" s="94" t="s">
        <v>110</v>
      </c>
      <c r="C180" s="94" t="s">
        <v>110</v>
      </c>
      <c r="D180" s="94" t="s">
        <v>23</v>
      </c>
      <c r="E180" s="94" t="s">
        <v>34</v>
      </c>
      <c r="F180" s="94" t="s">
        <v>41</v>
      </c>
      <c r="G180" s="34" t="s">
        <v>84</v>
      </c>
      <c r="H180" s="34">
        <v>21101</v>
      </c>
      <c r="I180" s="76" t="s">
        <v>219</v>
      </c>
      <c r="J180" s="360" t="s">
        <v>233</v>
      </c>
      <c r="K180" s="360" t="s">
        <v>234</v>
      </c>
      <c r="L180" s="53" t="s">
        <v>112</v>
      </c>
      <c r="M180" s="27" t="s">
        <v>112</v>
      </c>
      <c r="N180" s="54" t="s">
        <v>232</v>
      </c>
      <c r="O180" s="550">
        <v>3</v>
      </c>
      <c r="P180" s="525">
        <v>44.85</v>
      </c>
      <c r="Q180" s="20" t="s">
        <v>113</v>
      </c>
      <c r="R180" s="21">
        <v>134.54</v>
      </c>
      <c r="S180" s="46"/>
      <c r="T180" s="46"/>
      <c r="U180" s="46"/>
      <c r="V180" s="46"/>
      <c r="W180" s="46"/>
      <c r="X180" s="46"/>
      <c r="Y180" s="46"/>
      <c r="Z180" s="372"/>
      <c r="AA180" s="56"/>
      <c r="AB180" s="56"/>
      <c r="AC180" s="50">
        <v>134.54</v>
      </c>
      <c r="AD180" s="46"/>
    </row>
    <row r="181" spans="1:30" s="10" customFormat="1">
      <c r="A181" s="94" t="s">
        <v>109</v>
      </c>
      <c r="B181" s="94" t="s">
        <v>110</v>
      </c>
      <c r="C181" s="94" t="s">
        <v>110</v>
      </c>
      <c r="D181" s="94" t="s">
        <v>23</v>
      </c>
      <c r="E181" s="94" t="s">
        <v>34</v>
      </c>
      <c r="F181" s="94" t="s">
        <v>41</v>
      </c>
      <c r="G181" s="34" t="s">
        <v>84</v>
      </c>
      <c r="H181" s="34">
        <v>21101</v>
      </c>
      <c r="I181" s="76" t="s">
        <v>219</v>
      </c>
      <c r="J181" s="360" t="s">
        <v>235</v>
      </c>
      <c r="K181" s="360" t="s">
        <v>236</v>
      </c>
      <c r="L181" s="53" t="s">
        <v>112</v>
      </c>
      <c r="M181" s="27" t="s">
        <v>112</v>
      </c>
      <c r="N181" s="54" t="s">
        <v>27</v>
      </c>
      <c r="O181" s="550">
        <v>5</v>
      </c>
      <c r="P181" s="525">
        <v>58.64</v>
      </c>
      <c r="Q181" s="20" t="s">
        <v>113</v>
      </c>
      <c r="R181" s="21">
        <v>293.19</v>
      </c>
      <c r="S181" s="46"/>
      <c r="T181" s="46"/>
      <c r="U181" s="46"/>
      <c r="V181" s="46"/>
      <c r="W181" s="46"/>
      <c r="X181" s="46"/>
      <c r="Y181" s="46"/>
      <c r="Z181" s="372"/>
      <c r="AA181" s="56"/>
      <c r="AB181" s="56"/>
      <c r="AC181" s="50">
        <v>293.19</v>
      </c>
      <c r="AD181" s="46"/>
    </row>
    <row r="182" spans="1:30" s="10" customFormat="1">
      <c r="A182" s="94" t="s">
        <v>109</v>
      </c>
      <c r="B182" s="94" t="s">
        <v>110</v>
      </c>
      <c r="C182" s="94" t="s">
        <v>110</v>
      </c>
      <c r="D182" s="94" t="s">
        <v>23</v>
      </c>
      <c r="E182" s="94" t="s">
        <v>34</v>
      </c>
      <c r="F182" s="94" t="s">
        <v>41</v>
      </c>
      <c r="G182" s="34" t="s">
        <v>84</v>
      </c>
      <c r="H182" s="34">
        <v>21101</v>
      </c>
      <c r="I182" s="76" t="s">
        <v>219</v>
      </c>
      <c r="J182" s="27" t="s">
        <v>237</v>
      </c>
      <c r="K182" s="34" t="s">
        <v>238</v>
      </c>
      <c r="L182" s="53" t="s">
        <v>112</v>
      </c>
      <c r="M182" s="27" t="s">
        <v>112</v>
      </c>
      <c r="N182" s="54" t="s">
        <v>239</v>
      </c>
      <c r="O182" s="20">
        <v>1</v>
      </c>
      <c r="P182" s="525">
        <v>293.55</v>
      </c>
      <c r="Q182" s="20" t="s">
        <v>113</v>
      </c>
      <c r="R182" s="21">
        <v>293.55</v>
      </c>
      <c r="S182" s="53"/>
      <c r="T182" s="53"/>
      <c r="U182" s="53"/>
      <c r="V182" s="53"/>
      <c r="W182" s="53"/>
      <c r="X182" s="53"/>
      <c r="Y182" s="53"/>
      <c r="Z182" s="370"/>
      <c r="AA182" s="370"/>
      <c r="AB182" s="371"/>
      <c r="AC182" s="50">
        <v>293.55</v>
      </c>
      <c r="AD182" s="53"/>
    </row>
    <row r="183" spans="1:30" s="10" customFormat="1" ht="48">
      <c r="A183" s="94" t="s">
        <v>109</v>
      </c>
      <c r="B183" s="94" t="s">
        <v>110</v>
      </c>
      <c r="C183" s="94" t="s">
        <v>110</v>
      </c>
      <c r="D183" s="94" t="s">
        <v>23</v>
      </c>
      <c r="E183" s="94" t="s">
        <v>34</v>
      </c>
      <c r="F183" s="94" t="s">
        <v>41</v>
      </c>
      <c r="G183" s="34" t="s">
        <v>84</v>
      </c>
      <c r="H183" s="34">
        <v>21101</v>
      </c>
      <c r="I183" s="76" t="s">
        <v>219</v>
      </c>
      <c r="J183" s="27" t="s">
        <v>240</v>
      </c>
      <c r="K183" s="34" t="s">
        <v>241</v>
      </c>
      <c r="L183" s="53" t="s">
        <v>112</v>
      </c>
      <c r="M183" s="27" t="s">
        <v>112</v>
      </c>
      <c r="N183" s="54" t="s">
        <v>27</v>
      </c>
      <c r="O183" s="20">
        <v>2</v>
      </c>
      <c r="P183" s="525">
        <v>23.26</v>
      </c>
      <c r="Q183" s="20" t="s">
        <v>113</v>
      </c>
      <c r="R183" s="21">
        <v>46.52</v>
      </c>
      <c r="S183" s="53"/>
      <c r="T183" s="53"/>
      <c r="U183" s="53"/>
      <c r="V183" s="53"/>
      <c r="W183" s="53"/>
      <c r="X183" s="53"/>
      <c r="Y183" s="53"/>
      <c r="Z183" s="370"/>
      <c r="AA183" s="370"/>
      <c r="AB183" s="371"/>
      <c r="AC183" s="50">
        <v>46.52</v>
      </c>
      <c r="AD183" s="53"/>
    </row>
    <row r="184" spans="1:30" s="10" customFormat="1" ht="48">
      <c r="A184" s="94" t="s">
        <v>109</v>
      </c>
      <c r="B184" s="94" t="s">
        <v>110</v>
      </c>
      <c r="C184" s="94" t="s">
        <v>110</v>
      </c>
      <c r="D184" s="94" t="s">
        <v>23</v>
      </c>
      <c r="E184" s="94" t="s">
        <v>34</v>
      </c>
      <c r="F184" s="94" t="s">
        <v>41</v>
      </c>
      <c r="G184" s="34" t="s">
        <v>84</v>
      </c>
      <c r="H184" s="34">
        <v>21101</v>
      </c>
      <c r="I184" s="76" t="s">
        <v>219</v>
      </c>
      <c r="J184" s="27" t="s">
        <v>242</v>
      </c>
      <c r="K184" s="34" t="s">
        <v>243</v>
      </c>
      <c r="L184" s="53" t="s">
        <v>112</v>
      </c>
      <c r="M184" s="27" t="s">
        <v>112</v>
      </c>
      <c r="N184" s="54" t="s">
        <v>27</v>
      </c>
      <c r="O184" s="20">
        <v>2</v>
      </c>
      <c r="P184" s="525">
        <v>23.26</v>
      </c>
      <c r="Q184" s="20" t="s">
        <v>113</v>
      </c>
      <c r="R184" s="21">
        <v>46.52</v>
      </c>
      <c r="S184" s="53"/>
      <c r="T184" s="53"/>
      <c r="U184" s="53"/>
      <c r="V184" s="53"/>
      <c r="W184" s="53"/>
      <c r="X184" s="53"/>
      <c r="Y184" s="53"/>
      <c r="Z184" s="370"/>
      <c r="AA184" s="370"/>
      <c r="AB184" s="371"/>
      <c r="AC184" s="50">
        <v>46.52</v>
      </c>
      <c r="AD184" s="53"/>
    </row>
    <row r="185" spans="1:30" s="10" customFormat="1" ht="36">
      <c r="A185" s="94" t="s">
        <v>109</v>
      </c>
      <c r="B185" s="94" t="s">
        <v>110</v>
      </c>
      <c r="C185" s="94" t="s">
        <v>110</v>
      </c>
      <c r="D185" s="94" t="s">
        <v>23</v>
      </c>
      <c r="E185" s="94" t="s">
        <v>34</v>
      </c>
      <c r="F185" s="94" t="s">
        <v>41</v>
      </c>
      <c r="G185" s="34" t="s">
        <v>84</v>
      </c>
      <c r="H185" s="34">
        <v>21101</v>
      </c>
      <c r="I185" s="76" t="s">
        <v>219</v>
      </c>
      <c r="J185" s="27" t="s">
        <v>244</v>
      </c>
      <c r="K185" s="34" t="s">
        <v>245</v>
      </c>
      <c r="L185" s="53" t="s">
        <v>112</v>
      </c>
      <c r="M185" s="27" t="s">
        <v>112</v>
      </c>
      <c r="N185" s="54" t="s">
        <v>27</v>
      </c>
      <c r="O185" s="20">
        <v>2</v>
      </c>
      <c r="P185" s="525">
        <v>23.26</v>
      </c>
      <c r="Q185" s="20" t="s">
        <v>113</v>
      </c>
      <c r="R185" s="21">
        <v>46.52</v>
      </c>
      <c r="S185" s="53"/>
      <c r="T185" s="53"/>
      <c r="U185" s="53"/>
      <c r="V185" s="53"/>
      <c r="W185" s="53"/>
      <c r="X185" s="53"/>
      <c r="Y185" s="53"/>
      <c r="Z185" s="370"/>
      <c r="AA185" s="370"/>
      <c r="AB185" s="371"/>
      <c r="AC185" s="50">
        <v>46.52</v>
      </c>
      <c r="AD185" s="53"/>
    </row>
    <row r="186" spans="1:30" s="10" customFormat="1" ht="24">
      <c r="A186" s="94" t="s">
        <v>109</v>
      </c>
      <c r="B186" s="94" t="s">
        <v>110</v>
      </c>
      <c r="C186" s="94" t="s">
        <v>110</v>
      </c>
      <c r="D186" s="94" t="s">
        <v>23</v>
      </c>
      <c r="E186" s="94" t="s">
        <v>34</v>
      </c>
      <c r="F186" s="94" t="s">
        <v>41</v>
      </c>
      <c r="G186" s="34" t="s">
        <v>84</v>
      </c>
      <c r="H186" s="34">
        <v>21101</v>
      </c>
      <c r="I186" s="76" t="s">
        <v>219</v>
      </c>
      <c r="J186" s="27" t="s">
        <v>246</v>
      </c>
      <c r="K186" s="34" t="s">
        <v>247</v>
      </c>
      <c r="L186" s="53" t="s">
        <v>112</v>
      </c>
      <c r="M186" s="27" t="s">
        <v>112</v>
      </c>
      <c r="N186" s="54" t="s">
        <v>27</v>
      </c>
      <c r="O186" s="20">
        <v>12</v>
      </c>
      <c r="P186" s="525">
        <v>12.66</v>
      </c>
      <c r="Q186" s="20" t="s">
        <v>113</v>
      </c>
      <c r="R186" s="21">
        <v>151.92000000000002</v>
      </c>
      <c r="S186" s="53"/>
      <c r="T186" s="53"/>
      <c r="U186" s="53"/>
      <c r="V186" s="53"/>
      <c r="W186" s="53"/>
      <c r="X186" s="53"/>
      <c r="Y186" s="53"/>
      <c r="Z186" s="370"/>
      <c r="AA186" s="370"/>
      <c r="AB186" s="371"/>
      <c r="AC186" s="50">
        <v>151.92000000000002</v>
      </c>
      <c r="AD186" s="53"/>
    </row>
    <row r="187" spans="1:30" s="10" customFormat="1" ht="36">
      <c r="A187" s="94" t="s">
        <v>109</v>
      </c>
      <c r="B187" s="94" t="s">
        <v>110</v>
      </c>
      <c r="C187" s="94" t="s">
        <v>110</v>
      </c>
      <c r="D187" s="94" t="s">
        <v>23</v>
      </c>
      <c r="E187" s="94" t="s">
        <v>34</v>
      </c>
      <c r="F187" s="94" t="s">
        <v>41</v>
      </c>
      <c r="G187" s="34" t="s">
        <v>84</v>
      </c>
      <c r="H187" s="34">
        <v>21101</v>
      </c>
      <c r="I187" s="76" t="s">
        <v>219</v>
      </c>
      <c r="J187" s="27" t="s">
        <v>248</v>
      </c>
      <c r="K187" s="34" t="s">
        <v>249</v>
      </c>
      <c r="L187" s="53" t="s">
        <v>112</v>
      </c>
      <c r="M187" s="27" t="s">
        <v>112</v>
      </c>
      <c r="N187" s="54" t="s">
        <v>27</v>
      </c>
      <c r="O187" s="20">
        <v>12</v>
      </c>
      <c r="P187" s="525">
        <v>24.58</v>
      </c>
      <c r="Q187" s="20" t="s">
        <v>113</v>
      </c>
      <c r="R187" s="21">
        <v>294.95999999999998</v>
      </c>
      <c r="S187" s="53"/>
      <c r="T187" s="53"/>
      <c r="U187" s="53"/>
      <c r="V187" s="53"/>
      <c r="W187" s="53"/>
      <c r="X187" s="53"/>
      <c r="Y187" s="53"/>
      <c r="Z187" s="370"/>
      <c r="AA187" s="370"/>
      <c r="AB187" s="371"/>
      <c r="AC187" s="50">
        <v>294.95999999999998</v>
      </c>
      <c r="AD187" s="53"/>
    </row>
    <row r="188" spans="1:30" s="10" customFormat="1">
      <c r="A188" s="94" t="s">
        <v>109</v>
      </c>
      <c r="B188" s="94" t="s">
        <v>110</v>
      </c>
      <c r="C188" s="94" t="s">
        <v>110</v>
      </c>
      <c r="D188" s="94" t="s">
        <v>23</v>
      </c>
      <c r="E188" s="94" t="s">
        <v>34</v>
      </c>
      <c r="F188" s="94" t="s">
        <v>41</v>
      </c>
      <c r="G188" s="34" t="s">
        <v>84</v>
      </c>
      <c r="H188" s="34">
        <v>21101</v>
      </c>
      <c r="I188" s="76" t="s">
        <v>219</v>
      </c>
      <c r="J188" s="27" t="s">
        <v>250</v>
      </c>
      <c r="K188" s="34" t="s">
        <v>251</v>
      </c>
      <c r="L188" s="53" t="s">
        <v>112</v>
      </c>
      <c r="M188" s="27" t="s">
        <v>112</v>
      </c>
      <c r="N188" s="54" t="s">
        <v>27</v>
      </c>
      <c r="O188" s="20">
        <v>6</v>
      </c>
      <c r="P188" s="525">
        <v>428.3</v>
      </c>
      <c r="Q188" s="20" t="s">
        <v>113</v>
      </c>
      <c r="R188" s="21">
        <v>2569.8000000000002</v>
      </c>
      <c r="S188" s="53"/>
      <c r="T188" s="53"/>
      <c r="U188" s="53"/>
      <c r="V188" s="53"/>
      <c r="W188" s="53"/>
      <c r="X188" s="53"/>
      <c r="Y188" s="53"/>
      <c r="Z188" s="370"/>
      <c r="AA188" s="370"/>
      <c r="AB188" s="371"/>
      <c r="AC188" s="50">
        <v>2569.8000000000002</v>
      </c>
      <c r="AD188" s="53"/>
    </row>
    <row r="189" spans="1:30" s="10" customFormat="1" ht="36">
      <c r="A189" s="94" t="s">
        <v>109</v>
      </c>
      <c r="B189" s="94" t="s">
        <v>110</v>
      </c>
      <c r="C189" s="94" t="s">
        <v>110</v>
      </c>
      <c r="D189" s="94" t="s">
        <v>23</v>
      </c>
      <c r="E189" s="94" t="s">
        <v>34</v>
      </c>
      <c r="F189" s="94" t="s">
        <v>41</v>
      </c>
      <c r="G189" s="34" t="s">
        <v>84</v>
      </c>
      <c r="H189" s="34">
        <v>21101</v>
      </c>
      <c r="I189" s="76" t="s">
        <v>219</v>
      </c>
      <c r="J189" s="27" t="s">
        <v>252</v>
      </c>
      <c r="K189" s="34" t="s">
        <v>253</v>
      </c>
      <c r="L189" s="53" t="s">
        <v>112</v>
      </c>
      <c r="M189" s="27" t="s">
        <v>112</v>
      </c>
      <c r="N189" s="54" t="s">
        <v>27</v>
      </c>
      <c r="O189" s="20">
        <v>5</v>
      </c>
      <c r="P189" s="525">
        <v>125.32</v>
      </c>
      <c r="Q189" s="20" t="s">
        <v>113</v>
      </c>
      <c r="R189" s="21">
        <v>626.59999999999991</v>
      </c>
      <c r="S189" s="53"/>
      <c r="T189" s="53"/>
      <c r="U189" s="53"/>
      <c r="V189" s="53"/>
      <c r="W189" s="53"/>
      <c r="X189" s="53"/>
      <c r="Y189" s="53"/>
      <c r="Z189" s="370"/>
      <c r="AA189" s="370"/>
      <c r="AB189" s="371"/>
      <c r="AC189" s="50">
        <v>626.59999999999991</v>
      </c>
      <c r="AD189" s="53"/>
    </row>
    <row r="190" spans="1:30" s="10" customFormat="1">
      <c r="A190" s="94" t="s">
        <v>109</v>
      </c>
      <c r="B190" s="94" t="s">
        <v>110</v>
      </c>
      <c r="C190" s="94" t="s">
        <v>110</v>
      </c>
      <c r="D190" s="94" t="s">
        <v>23</v>
      </c>
      <c r="E190" s="94" t="s">
        <v>34</v>
      </c>
      <c r="F190" s="94" t="s">
        <v>41</v>
      </c>
      <c r="G190" s="34" t="s">
        <v>84</v>
      </c>
      <c r="H190" s="34">
        <v>21101</v>
      </c>
      <c r="I190" s="76" t="s">
        <v>219</v>
      </c>
      <c r="J190" s="27" t="s">
        <v>254</v>
      </c>
      <c r="K190" s="34" t="s">
        <v>255</v>
      </c>
      <c r="L190" s="53" t="s">
        <v>112</v>
      </c>
      <c r="M190" s="27" t="s">
        <v>112</v>
      </c>
      <c r="N190" s="54" t="s">
        <v>27</v>
      </c>
      <c r="O190" s="20">
        <v>5</v>
      </c>
      <c r="P190" s="525">
        <v>71.73</v>
      </c>
      <c r="Q190" s="20" t="s">
        <v>113</v>
      </c>
      <c r="R190" s="21">
        <v>358.67</v>
      </c>
      <c r="S190" s="53"/>
      <c r="T190" s="53"/>
      <c r="U190" s="53"/>
      <c r="V190" s="53"/>
      <c r="W190" s="53"/>
      <c r="X190" s="53"/>
      <c r="Y190" s="53"/>
      <c r="Z190" s="370"/>
      <c r="AA190" s="370"/>
      <c r="AB190" s="371"/>
      <c r="AC190" s="50">
        <v>358.67</v>
      </c>
      <c r="AD190" s="53"/>
    </row>
    <row r="191" spans="1:30" s="10" customFormat="1" ht="36">
      <c r="A191" s="94" t="s">
        <v>109</v>
      </c>
      <c r="B191" s="94" t="s">
        <v>110</v>
      </c>
      <c r="C191" s="94" t="s">
        <v>110</v>
      </c>
      <c r="D191" s="94" t="s">
        <v>23</v>
      </c>
      <c r="E191" s="94" t="s">
        <v>34</v>
      </c>
      <c r="F191" s="94" t="s">
        <v>41</v>
      </c>
      <c r="G191" s="34" t="s">
        <v>84</v>
      </c>
      <c r="H191" s="34">
        <v>29401</v>
      </c>
      <c r="I191" s="360" t="s">
        <v>185</v>
      </c>
      <c r="J191" s="27" t="s">
        <v>256</v>
      </c>
      <c r="K191" s="34" t="s">
        <v>191</v>
      </c>
      <c r="L191" s="53" t="s">
        <v>112</v>
      </c>
      <c r="M191" s="27" t="s">
        <v>112</v>
      </c>
      <c r="N191" s="54" t="s">
        <v>27</v>
      </c>
      <c r="O191" s="20">
        <v>4</v>
      </c>
      <c r="P191" s="525">
        <v>76</v>
      </c>
      <c r="Q191" s="20" t="s">
        <v>113</v>
      </c>
      <c r="R191" s="21">
        <v>304</v>
      </c>
      <c r="S191" s="53"/>
      <c r="T191" s="53"/>
      <c r="U191" s="53"/>
      <c r="V191" s="53"/>
      <c r="W191" s="53"/>
      <c r="X191" s="53"/>
      <c r="Y191" s="53"/>
      <c r="Z191" s="370"/>
      <c r="AA191" s="370"/>
      <c r="AB191" s="371"/>
      <c r="AC191" s="50">
        <v>304</v>
      </c>
      <c r="AD191" s="53"/>
    </row>
    <row r="192" spans="1:30" s="10" customFormat="1" ht="36">
      <c r="A192" s="94" t="s">
        <v>109</v>
      </c>
      <c r="B192" s="94" t="s">
        <v>110</v>
      </c>
      <c r="C192" s="94" t="s">
        <v>110</v>
      </c>
      <c r="D192" s="94" t="s">
        <v>23</v>
      </c>
      <c r="E192" s="94" t="s">
        <v>34</v>
      </c>
      <c r="F192" s="94" t="s">
        <v>41</v>
      </c>
      <c r="G192" s="34" t="s">
        <v>84</v>
      </c>
      <c r="H192" s="34">
        <v>29401</v>
      </c>
      <c r="I192" s="360" t="s">
        <v>185</v>
      </c>
      <c r="J192" s="27" t="s">
        <v>257</v>
      </c>
      <c r="K192" s="34" t="s">
        <v>258</v>
      </c>
      <c r="L192" s="53" t="s">
        <v>112</v>
      </c>
      <c r="M192" s="27" t="s">
        <v>112</v>
      </c>
      <c r="N192" s="54" t="s">
        <v>27</v>
      </c>
      <c r="O192" s="20">
        <v>4</v>
      </c>
      <c r="P192" s="525">
        <v>28.25</v>
      </c>
      <c r="Q192" s="20" t="s">
        <v>113</v>
      </c>
      <c r="R192" s="21">
        <v>113</v>
      </c>
      <c r="S192" s="53"/>
      <c r="T192" s="53"/>
      <c r="U192" s="53"/>
      <c r="V192" s="53"/>
      <c r="W192" s="53"/>
      <c r="X192" s="53"/>
      <c r="Y192" s="53"/>
      <c r="Z192" s="370"/>
      <c r="AA192" s="370"/>
      <c r="AB192" s="371"/>
      <c r="AC192" s="50">
        <v>113</v>
      </c>
      <c r="AD192" s="53"/>
    </row>
    <row r="193" spans="1:30" s="10" customFormat="1" ht="36">
      <c r="A193" s="94" t="s">
        <v>109</v>
      </c>
      <c r="B193" s="94" t="s">
        <v>110</v>
      </c>
      <c r="C193" s="94" t="s">
        <v>110</v>
      </c>
      <c r="D193" s="94" t="s">
        <v>23</v>
      </c>
      <c r="E193" s="94" t="s">
        <v>34</v>
      </c>
      <c r="F193" s="94" t="s">
        <v>41</v>
      </c>
      <c r="G193" s="34" t="s">
        <v>84</v>
      </c>
      <c r="H193" s="34">
        <v>29401</v>
      </c>
      <c r="I193" s="360" t="s">
        <v>185</v>
      </c>
      <c r="J193" s="27" t="s">
        <v>259</v>
      </c>
      <c r="K193" s="34" t="s">
        <v>260</v>
      </c>
      <c r="L193" s="53" t="s">
        <v>112</v>
      </c>
      <c r="M193" s="27" t="s">
        <v>112</v>
      </c>
      <c r="N193" s="54" t="s">
        <v>27</v>
      </c>
      <c r="O193" s="20">
        <v>2</v>
      </c>
      <c r="P193" s="525">
        <v>1221.3800000000001</v>
      </c>
      <c r="Q193" s="20" t="s">
        <v>113</v>
      </c>
      <c r="R193" s="21">
        <v>2442.77</v>
      </c>
      <c r="S193" s="53"/>
      <c r="T193" s="53"/>
      <c r="U193" s="53"/>
      <c r="V193" s="53"/>
      <c r="W193" s="53"/>
      <c r="X193" s="53"/>
      <c r="Y193" s="53"/>
      <c r="Z193" s="370"/>
      <c r="AA193" s="370"/>
      <c r="AB193" s="371"/>
      <c r="AC193" s="50">
        <v>2442.77</v>
      </c>
      <c r="AD193" s="53"/>
    </row>
    <row r="194" spans="1:30" s="10" customFormat="1" ht="84">
      <c r="A194" s="94" t="s">
        <v>109</v>
      </c>
      <c r="B194" s="94" t="s">
        <v>110</v>
      </c>
      <c r="C194" s="94" t="s">
        <v>110</v>
      </c>
      <c r="D194" s="94" t="s">
        <v>23</v>
      </c>
      <c r="E194" s="94" t="s">
        <v>34</v>
      </c>
      <c r="F194" s="94" t="s">
        <v>41</v>
      </c>
      <c r="G194" s="34" t="s">
        <v>45</v>
      </c>
      <c r="H194" s="34">
        <v>26102</v>
      </c>
      <c r="I194" s="76" t="s">
        <v>261</v>
      </c>
      <c r="J194" s="360" t="s">
        <v>262</v>
      </c>
      <c r="K194" s="34" t="s">
        <v>263</v>
      </c>
      <c r="L194" s="53" t="s">
        <v>112</v>
      </c>
      <c r="M194" s="27" t="s">
        <v>112</v>
      </c>
      <c r="N194" s="54" t="s">
        <v>27</v>
      </c>
      <c r="O194" s="20">
        <v>19</v>
      </c>
      <c r="P194" s="567">
        <v>10</v>
      </c>
      <c r="Q194" s="20" t="s">
        <v>113</v>
      </c>
      <c r="R194" s="28">
        <v>190</v>
      </c>
      <c r="S194" s="53"/>
      <c r="T194" s="53"/>
      <c r="U194" s="53"/>
      <c r="V194" s="53"/>
      <c r="W194" s="53"/>
      <c r="X194" s="53"/>
      <c r="Y194" s="53"/>
      <c r="Z194" s="370"/>
      <c r="AA194" s="50"/>
      <c r="AB194" s="370"/>
      <c r="AC194" s="50">
        <v>190</v>
      </c>
      <c r="AD194" s="53"/>
    </row>
    <row r="195" spans="1:30" s="10" customFormat="1" ht="84">
      <c r="A195" s="94" t="s">
        <v>109</v>
      </c>
      <c r="B195" s="94" t="s">
        <v>110</v>
      </c>
      <c r="C195" s="94" t="s">
        <v>110</v>
      </c>
      <c r="D195" s="94" t="s">
        <v>23</v>
      </c>
      <c r="E195" s="94" t="s">
        <v>34</v>
      </c>
      <c r="F195" s="94" t="s">
        <v>41</v>
      </c>
      <c r="G195" s="34" t="s">
        <v>45</v>
      </c>
      <c r="H195" s="34">
        <v>26102</v>
      </c>
      <c r="I195" s="76" t="s">
        <v>261</v>
      </c>
      <c r="J195" s="360" t="s">
        <v>264</v>
      </c>
      <c r="K195" s="34" t="s">
        <v>263</v>
      </c>
      <c r="L195" s="53" t="s">
        <v>112</v>
      </c>
      <c r="M195" s="27" t="s">
        <v>112</v>
      </c>
      <c r="N195" s="54" t="s">
        <v>27</v>
      </c>
      <c r="O195" s="20">
        <v>54</v>
      </c>
      <c r="P195" s="567">
        <v>200</v>
      </c>
      <c r="Q195" s="20" t="s">
        <v>113</v>
      </c>
      <c r="R195" s="28">
        <v>10800</v>
      </c>
      <c r="S195" s="53"/>
      <c r="T195" s="53"/>
      <c r="U195" s="53"/>
      <c r="V195" s="53"/>
      <c r="W195" s="53"/>
      <c r="X195" s="53"/>
      <c r="Y195" s="53"/>
      <c r="Z195" s="370"/>
      <c r="AA195" s="50"/>
      <c r="AB195" s="370"/>
      <c r="AC195" s="50">
        <v>10800</v>
      </c>
      <c r="AD195" s="53"/>
    </row>
    <row r="196" spans="1:30" s="10" customFormat="1" ht="84">
      <c r="A196" s="94" t="s">
        <v>109</v>
      </c>
      <c r="B196" s="94" t="s">
        <v>110</v>
      </c>
      <c r="C196" s="94" t="s">
        <v>110</v>
      </c>
      <c r="D196" s="94" t="s">
        <v>23</v>
      </c>
      <c r="E196" s="94" t="s">
        <v>34</v>
      </c>
      <c r="F196" s="94" t="s">
        <v>41</v>
      </c>
      <c r="G196" s="34" t="s">
        <v>45</v>
      </c>
      <c r="H196" s="34">
        <v>26102</v>
      </c>
      <c r="I196" s="76" t="s">
        <v>261</v>
      </c>
      <c r="J196" s="360" t="s">
        <v>265</v>
      </c>
      <c r="K196" s="34" t="s">
        <v>263</v>
      </c>
      <c r="L196" s="53" t="s">
        <v>112</v>
      </c>
      <c r="M196" s="27" t="s">
        <v>112</v>
      </c>
      <c r="N196" s="54" t="s">
        <v>27</v>
      </c>
      <c r="O196" s="20">
        <v>1</v>
      </c>
      <c r="P196" s="567">
        <v>5</v>
      </c>
      <c r="Q196" s="20" t="s">
        <v>113</v>
      </c>
      <c r="R196" s="28">
        <v>5</v>
      </c>
      <c r="S196" s="53"/>
      <c r="T196" s="53"/>
      <c r="U196" s="53"/>
      <c r="V196" s="53"/>
      <c r="W196" s="53"/>
      <c r="X196" s="53"/>
      <c r="Y196" s="53"/>
      <c r="Z196" s="370"/>
      <c r="AA196" s="50"/>
      <c r="AB196" s="370"/>
      <c r="AC196" s="50">
        <v>5</v>
      </c>
      <c r="AD196" s="53"/>
    </row>
    <row r="197" spans="1:30" s="10" customFormat="1" ht="84">
      <c r="A197" s="94" t="s">
        <v>109</v>
      </c>
      <c r="B197" s="94" t="s">
        <v>110</v>
      </c>
      <c r="C197" s="94" t="s">
        <v>110</v>
      </c>
      <c r="D197" s="347" t="s">
        <v>23</v>
      </c>
      <c r="E197" s="94" t="s">
        <v>34</v>
      </c>
      <c r="F197" s="94" t="s">
        <v>41</v>
      </c>
      <c r="G197" s="34" t="s">
        <v>45</v>
      </c>
      <c r="H197" s="34">
        <v>26102</v>
      </c>
      <c r="I197" s="76" t="s">
        <v>261</v>
      </c>
      <c r="J197" s="360" t="s">
        <v>266</v>
      </c>
      <c r="K197" s="34" t="s">
        <v>263</v>
      </c>
      <c r="L197" s="53" t="s">
        <v>112</v>
      </c>
      <c r="M197" s="27" t="s">
        <v>112</v>
      </c>
      <c r="N197" s="54" t="s">
        <v>27</v>
      </c>
      <c r="O197" s="20">
        <v>3</v>
      </c>
      <c r="P197" s="567">
        <v>2</v>
      </c>
      <c r="Q197" s="20" t="s">
        <v>113</v>
      </c>
      <c r="R197" s="28">
        <v>6</v>
      </c>
      <c r="S197" s="53"/>
      <c r="T197" s="53"/>
      <c r="U197" s="53"/>
      <c r="V197" s="53"/>
      <c r="W197" s="53"/>
      <c r="X197" s="53"/>
      <c r="Y197" s="53"/>
      <c r="Z197" s="370"/>
      <c r="AA197" s="50"/>
      <c r="AB197" s="370"/>
      <c r="AC197" s="50">
        <v>6</v>
      </c>
      <c r="AD197" s="53"/>
    </row>
    <row r="198" spans="1:30" s="10" customFormat="1" ht="84">
      <c r="A198" s="94" t="s">
        <v>109</v>
      </c>
      <c r="B198" s="94" t="s">
        <v>110</v>
      </c>
      <c r="C198" s="94" t="s">
        <v>110</v>
      </c>
      <c r="D198" s="347" t="s">
        <v>23</v>
      </c>
      <c r="E198" s="94" t="s">
        <v>34</v>
      </c>
      <c r="F198" s="94" t="s">
        <v>41</v>
      </c>
      <c r="G198" s="34" t="s">
        <v>45</v>
      </c>
      <c r="H198" s="34">
        <v>26102</v>
      </c>
      <c r="I198" s="76" t="s">
        <v>261</v>
      </c>
      <c r="J198" s="360" t="s">
        <v>267</v>
      </c>
      <c r="K198" s="34" t="s">
        <v>263</v>
      </c>
      <c r="L198" s="53" t="s">
        <v>112</v>
      </c>
      <c r="M198" s="27" t="s">
        <v>112</v>
      </c>
      <c r="N198" s="54" t="s">
        <v>27</v>
      </c>
      <c r="O198" s="20">
        <v>118</v>
      </c>
      <c r="P198" s="567">
        <v>200</v>
      </c>
      <c r="Q198" s="20" t="s">
        <v>113</v>
      </c>
      <c r="R198" s="28">
        <v>23600</v>
      </c>
      <c r="S198" s="53"/>
      <c r="T198" s="53"/>
      <c r="U198" s="53"/>
      <c r="V198" s="53"/>
      <c r="W198" s="53"/>
      <c r="X198" s="53"/>
      <c r="Y198" s="53"/>
      <c r="Z198" s="370"/>
      <c r="AA198" s="50"/>
      <c r="AB198" s="370"/>
      <c r="AC198" s="50">
        <v>23600</v>
      </c>
      <c r="AD198" s="53"/>
    </row>
    <row r="199" spans="1:30" s="10" customFormat="1" ht="84">
      <c r="A199" s="94" t="s">
        <v>109</v>
      </c>
      <c r="B199" s="94" t="s">
        <v>110</v>
      </c>
      <c r="C199" s="94" t="s">
        <v>110</v>
      </c>
      <c r="D199" s="347" t="s">
        <v>23</v>
      </c>
      <c r="E199" s="94" t="s">
        <v>34</v>
      </c>
      <c r="F199" s="94" t="s">
        <v>41</v>
      </c>
      <c r="G199" s="34" t="s">
        <v>45</v>
      </c>
      <c r="H199" s="34">
        <v>26102</v>
      </c>
      <c r="I199" s="76" t="s">
        <v>261</v>
      </c>
      <c r="J199" s="360" t="s">
        <v>268</v>
      </c>
      <c r="K199" s="34" t="s">
        <v>263</v>
      </c>
      <c r="L199" s="53" t="s">
        <v>112</v>
      </c>
      <c r="M199" s="27" t="s">
        <v>112</v>
      </c>
      <c r="N199" s="54" t="s">
        <v>27</v>
      </c>
      <c r="O199" s="20">
        <v>3</v>
      </c>
      <c r="P199" s="567">
        <v>50</v>
      </c>
      <c r="Q199" s="20" t="s">
        <v>113</v>
      </c>
      <c r="R199" s="28">
        <v>150</v>
      </c>
      <c r="S199" s="53"/>
      <c r="T199" s="53"/>
      <c r="U199" s="53"/>
      <c r="V199" s="53"/>
      <c r="W199" s="53"/>
      <c r="X199" s="53"/>
      <c r="Y199" s="53"/>
      <c r="Z199" s="370"/>
      <c r="AA199" s="50"/>
      <c r="AB199" s="370"/>
      <c r="AC199" s="50">
        <v>150</v>
      </c>
      <c r="AD199" s="53"/>
    </row>
    <row r="200" spans="1:30" s="10" customFormat="1" ht="24">
      <c r="A200" s="94" t="s">
        <v>109</v>
      </c>
      <c r="B200" s="94" t="s">
        <v>110</v>
      </c>
      <c r="C200" s="94" t="s">
        <v>110</v>
      </c>
      <c r="D200" s="94" t="s">
        <v>23</v>
      </c>
      <c r="E200" s="94" t="s">
        <v>34</v>
      </c>
      <c r="F200" s="94" t="s">
        <v>41</v>
      </c>
      <c r="G200" s="34" t="s">
        <v>45</v>
      </c>
      <c r="H200" s="34">
        <v>35801</v>
      </c>
      <c r="I200" s="76" t="s">
        <v>114</v>
      </c>
      <c r="J200" s="27"/>
      <c r="K200" s="34" t="s">
        <v>269</v>
      </c>
      <c r="L200" s="53" t="s">
        <v>112</v>
      </c>
      <c r="M200" s="27" t="s">
        <v>112</v>
      </c>
      <c r="N200" s="54" t="s">
        <v>26</v>
      </c>
      <c r="O200" s="20">
        <v>1</v>
      </c>
      <c r="P200" s="567">
        <v>18239</v>
      </c>
      <c r="Q200" s="20" t="s">
        <v>113</v>
      </c>
      <c r="R200" s="28">
        <v>18239</v>
      </c>
      <c r="S200" s="53"/>
      <c r="T200" s="53"/>
      <c r="U200" s="53"/>
      <c r="V200" s="53"/>
      <c r="W200" s="53"/>
      <c r="X200" s="53"/>
      <c r="Y200" s="53"/>
      <c r="Z200" s="55"/>
      <c r="AA200" s="55"/>
      <c r="AB200" s="63"/>
      <c r="AC200" s="50">
        <v>18239</v>
      </c>
      <c r="AD200" s="53"/>
    </row>
    <row r="201" spans="1:30" s="10" customFormat="1" ht="36">
      <c r="A201" s="94" t="s">
        <v>109</v>
      </c>
      <c r="B201" s="77" t="s">
        <v>110</v>
      </c>
      <c r="C201" s="94" t="s">
        <v>110</v>
      </c>
      <c r="D201" s="94" t="s">
        <v>23</v>
      </c>
      <c r="E201" s="94" t="s">
        <v>34</v>
      </c>
      <c r="F201" s="94" t="s">
        <v>41</v>
      </c>
      <c r="G201" s="34" t="s">
        <v>45</v>
      </c>
      <c r="H201" s="34">
        <v>33801</v>
      </c>
      <c r="I201" s="76" t="s">
        <v>194</v>
      </c>
      <c r="J201" s="372"/>
      <c r="K201" s="373" t="s">
        <v>270</v>
      </c>
      <c r="L201" s="53" t="s">
        <v>112</v>
      </c>
      <c r="M201" s="27" t="s">
        <v>112</v>
      </c>
      <c r="N201" s="54" t="s">
        <v>26</v>
      </c>
      <c r="O201" s="335">
        <v>1</v>
      </c>
      <c r="P201" s="569">
        <v>13107</v>
      </c>
      <c r="Q201" s="35" t="s">
        <v>53</v>
      </c>
      <c r="R201" s="23">
        <v>13107</v>
      </c>
      <c r="S201" s="61"/>
      <c r="T201" s="61"/>
      <c r="U201" s="61"/>
      <c r="V201" s="61"/>
      <c r="W201" s="61"/>
      <c r="X201" s="61"/>
      <c r="Y201" s="61"/>
      <c r="Z201" s="61"/>
      <c r="AA201" s="61"/>
      <c r="AB201" s="374"/>
      <c r="AC201" s="61">
        <v>13107</v>
      </c>
      <c r="AD201" s="372"/>
    </row>
    <row r="202" spans="1:30" s="10" customFormat="1" ht="48">
      <c r="A202" s="79" t="s">
        <v>109</v>
      </c>
      <c r="B202" s="79" t="s">
        <v>110</v>
      </c>
      <c r="C202" s="79" t="s">
        <v>110</v>
      </c>
      <c r="D202" s="80" t="s">
        <v>23</v>
      </c>
      <c r="E202" s="94" t="s">
        <v>34</v>
      </c>
      <c r="F202" s="94" t="s">
        <v>41</v>
      </c>
      <c r="G202" s="80" t="s">
        <v>32</v>
      </c>
      <c r="H202" s="45">
        <v>21401</v>
      </c>
      <c r="I202" s="360" t="s">
        <v>176</v>
      </c>
      <c r="J202" s="81" t="s">
        <v>271</v>
      </c>
      <c r="K202" s="81" t="s">
        <v>272</v>
      </c>
      <c r="L202" s="58" t="s">
        <v>112</v>
      </c>
      <c r="M202" s="27" t="s">
        <v>112</v>
      </c>
      <c r="N202" s="81" t="s">
        <v>27</v>
      </c>
      <c r="O202" s="552">
        <v>1</v>
      </c>
      <c r="P202" s="570">
        <v>2926.95</v>
      </c>
      <c r="Q202" s="552" t="s">
        <v>113</v>
      </c>
      <c r="R202" s="588">
        <v>2926.95</v>
      </c>
      <c r="S202" s="81"/>
      <c r="T202" s="81"/>
      <c r="U202" s="81"/>
      <c r="V202" s="81"/>
      <c r="W202" s="81"/>
      <c r="X202" s="81"/>
      <c r="Y202" s="81"/>
      <c r="Z202" s="81"/>
      <c r="AA202" s="82"/>
      <c r="AB202" s="82"/>
      <c r="AC202" s="78">
        <v>2926.95</v>
      </c>
      <c r="AD202" s="81"/>
    </row>
    <row r="203" spans="1:30" s="10" customFormat="1" ht="24">
      <c r="A203" s="94" t="s">
        <v>109</v>
      </c>
      <c r="B203" s="94" t="s">
        <v>110</v>
      </c>
      <c r="C203" s="94" t="s">
        <v>110</v>
      </c>
      <c r="D203" s="94" t="s">
        <v>23</v>
      </c>
      <c r="E203" s="94" t="s">
        <v>34</v>
      </c>
      <c r="F203" s="94" t="s">
        <v>41</v>
      </c>
      <c r="G203" s="34" t="s">
        <v>45</v>
      </c>
      <c r="H203" s="34">
        <v>21101</v>
      </c>
      <c r="I203" s="76" t="s">
        <v>219</v>
      </c>
      <c r="J203" s="360" t="s">
        <v>273</v>
      </c>
      <c r="K203" s="360" t="s">
        <v>165</v>
      </c>
      <c r="L203" s="53" t="s">
        <v>112</v>
      </c>
      <c r="M203" s="27" t="s">
        <v>112</v>
      </c>
      <c r="N203" s="81" t="s">
        <v>27</v>
      </c>
      <c r="O203" s="550">
        <v>36</v>
      </c>
      <c r="P203" s="525">
        <v>3.31</v>
      </c>
      <c r="Q203" s="20" t="s">
        <v>113</v>
      </c>
      <c r="R203" s="21">
        <v>118.98</v>
      </c>
      <c r="S203" s="46"/>
      <c r="T203" s="46"/>
      <c r="U203" s="46"/>
      <c r="V203" s="46"/>
      <c r="W203" s="46"/>
      <c r="X203" s="46"/>
      <c r="Y203" s="46"/>
      <c r="Z203" s="372"/>
      <c r="AA203" s="56"/>
      <c r="AB203" s="56"/>
      <c r="AC203" s="50">
        <v>118.98</v>
      </c>
      <c r="AD203" s="46"/>
    </row>
    <row r="204" spans="1:30" s="10" customFormat="1" ht="24">
      <c r="A204" s="94" t="s">
        <v>109</v>
      </c>
      <c r="B204" s="94" t="s">
        <v>110</v>
      </c>
      <c r="C204" s="94" t="s">
        <v>110</v>
      </c>
      <c r="D204" s="94" t="s">
        <v>23</v>
      </c>
      <c r="E204" s="94" t="s">
        <v>34</v>
      </c>
      <c r="F204" s="94" t="s">
        <v>41</v>
      </c>
      <c r="G204" s="34" t="s">
        <v>45</v>
      </c>
      <c r="H204" s="34">
        <v>21101</v>
      </c>
      <c r="I204" s="76" t="s">
        <v>219</v>
      </c>
      <c r="J204" s="360" t="s">
        <v>274</v>
      </c>
      <c r="K204" s="360" t="s">
        <v>275</v>
      </c>
      <c r="L204" s="53" t="s">
        <v>112</v>
      </c>
      <c r="M204" s="27" t="s">
        <v>112</v>
      </c>
      <c r="N204" s="81" t="s">
        <v>27</v>
      </c>
      <c r="O204" s="550">
        <v>10</v>
      </c>
      <c r="P204" s="525">
        <v>42.77</v>
      </c>
      <c r="Q204" s="20" t="s">
        <v>113</v>
      </c>
      <c r="R204" s="21">
        <v>427.69</v>
      </c>
      <c r="S204" s="46"/>
      <c r="T204" s="46"/>
      <c r="U204" s="46"/>
      <c r="V204" s="46"/>
      <c r="W204" s="46"/>
      <c r="X204" s="46"/>
      <c r="Y204" s="46"/>
      <c r="Z204" s="372"/>
      <c r="AA204" s="56"/>
      <c r="AB204" s="56"/>
      <c r="AC204" s="50">
        <v>427.69</v>
      </c>
      <c r="AD204" s="46"/>
    </row>
    <row r="205" spans="1:30" s="10" customFormat="1" ht="24">
      <c r="A205" s="94" t="s">
        <v>109</v>
      </c>
      <c r="B205" s="94" t="s">
        <v>110</v>
      </c>
      <c r="C205" s="94" t="s">
        <v>110</v>
      </c>
      <c r="D205" s="94" t="s">
        <v>23</v>
      </c>
      <c r="E205" s="94" t="s">
        <v>34</v>
      </c>
      <c r="F205" s="94" t="s">
        <v>41</v>
      </c>
      <c r="G205" s="34" t="s">
        <v>45</v>
      </c>
      <c r="H205" s="34">
        <v>21101</v>
      </c>
      <c r="I205" s="76" t="s">
        <v>219</v>
      </c>
      <c r="J205" s="360" t="s">
        <v>276</v>
      </c>
      <c r="K205" s="360" t="s">
        <v>277</v>
      </c>
      <c r="L205" s="53" t="s">
        <v>112</v>
      </c>
      <c r="M205" s="27" t="s">
        <v>112</v>
      </c>
      <c r="N205" s="81" t="s">
        <v>27</v>
      </c>
      <c r="O205" s="550">
        <v>10</v>
      </c>
      <c r="P205" s="525">
        <v>48.09</v>
      </c>
      <c r="Q205" s="20" t="s">
        <v>113</v>
      </c>
      <c r="R205" s="21">
        <v>480.90000000000003</v>
      </c>
      <c r="S205" s="46"/>
      <c r="T205" s="46"/>
      <c r="U205" s="46"/>
      <c r="V205" s="46"/>
      <c r="W205" s="46"/>
      <c r="X205" s="46"/>
      <c r="Y205" s="46"/>
      <c r="Z205" s="372"/>
      <c r="AA205" s="56"/>
      <c r="AB205" s="56"/>
      <c r="AC205" s="50">
        <v>480.90000000000003</v>
      </c>
      <c r="AD205" s="46"/>
    </row>
    <row r="206" spans="1:30" s="10" customFormat="1" ht="24">
      <c r="A206" s="94" t="s">
        <v>109</v>
      </c>
      <c r="B206" s="94" t="s">
        <v>110</v>
      </c>
      <c r="C206" s="94" t="s">
        <v>110</v>
      </c>
      <c r="D206" s="94" t="s">
        <v>23</v>
      </c>
      <c r="E206" s="94" t="s">
        <v>34</v>
      </c>
      <c r="F206" s="94" t="s">
        <v>41</v>
      </c>
      <c r="G206" s="34" t="s">
        <v>45</v>
      </c>
      <c r="H206" s="34">
        <v>21101</v>
      </c>
      <c r="I206" s="76" t="s">
        <v>219</v>
      </c>
      <c r="J206" s="360" t="s">
        <v>278</v>
      </c>
      <c r="K206" s="360" t="s">
        <v>279</v>
      </c>
      <c r="L206" s="53" t="s">
        <v>112</v>
      </c>
      <c r="M206" s="27" t="s">
        <v>112</v>
      </c>
      <c r="N206" s="81" t="s">
        <v>27</v>
      </c>
      <c r="O206" s="550">
        <v>12</v>
      </c>
      <c r="P206" s="525">
        <v>33.03</v>
      </c>
      <c r="Q206" s="20" t="s">
        <v>113</v>
      </c>
      <c r="R206" s="21">
        <v>396.4</v>
      </c>
      <c r="S206" s="46"/>
      <c r="T206" s="46"/>
      <c r="U206" s="46"/>
      <c r="V206" s="46"/>
      <c r="W206" s="46"/>
      <c r="X206" s="46"/>
      <c r="Y206" s="46"/>
      <c r="Z206" s="372"/>
      <c r="AA206" s="56"/>
      <c r="AB206" s="56"/>
      <c r="AC206" s="50">
        <v>396.4</v>
      </c>
      <c r="AD206" s="46"/>
    </row>
    <row r="207" spans="1:30" s="10" customFormat="1" ht="24">
      <c r="A207" s="94" t="s">
        <v>109</v>
      </c>
      <c r="B207" s="94" t="s">
        <v>110</v>
      </c>
      <c r="C207" s="94" t="s">
        <v>110</v>
      </c>
      <c r="D207" s="94" t="s">
        <v>23</v>
      </c>
      <c r="E207" s="94" t="s">
        <v>34</v>
      </c>
      <c r="F207" s="94" t="s">
        <v>41</v>
      </c>
      <c r="G207" s="34" t="s">
        <v>45</v>
      </c>
      <c r="H207" s="34">
        <v>21101</v>
      </c>
      <c r="I207" s="76" t="s">
        <v>219</v>
      </c>
      <c r="J207" s="360" t="s">
        <v>280</v>
      </c>
      <c r="K207" s="360" t="s">
        <v>281</v>
      </c>
      <c r="L207" s="53" t="s">
        <v>112</v>
      </c>
      <c r="M207" s="27" t="s">
        <v>112</v>
      </c>
      <c r="N207" s="81" t="s">
        <v>27</v>
      </c>
      <c r="O207" s="550">
        <v>10</v>
      </c>
      <c r="P207" s="525">
        <v>16.21</v>
      </c>
      <c r="Q207" s="20" t="s">
        <v>113</v>
      </c>
      <c r="R207" s="21">
        <v>162.09</v>
      </c>
      <c r="S207" s="46"/>
      <c r="T207" s="46"/>
      <c r="U207" s="46"/>
      <c r="V207" s="46"/>
      <c r="W207" s="46"/>
      <c r="X207" s="46"/>
      <c r="Y207" s="46"/>
      <c r="Z207" s="372"/>
      <c r="AA207" s="56"/>
      <c r="AB207" s="56"/>
      <c r="AC207" s="50">
        <v>162.09</v>
      </c>
      <c r="AD207" s="46"/>
    </row>
    <row r="208" spans="1:30" s="10" customFormat="1">
      <c r="A208" s="94" t="s">
        <v>109</v>
      </c>
      <c r="B208" s="94" t="s">
        <v>110</v>
      </c>
      <c r="C208" s="94" t="s">
        <v>110</v>
      </c>
      <c r="D208" s="94" t="s">
        <v>23</v>
      </c>
      <c r="E208" s="94" t="s">
        <v>34</v>
      </c>
      <c r="F208" s="94" t="s">
        <v>41</v>
      </c>
      <c r="G208" s="34" t="s">
        <v>45</v>
      </c>
      <c r="H208" s="34">
        <v>21101</v>
      </c>
      <c r="I208" s="76" t="s">
        <v>219</v>
      </c>
      <c r="J208" s="360" t="s">
        <v>282</v>
      </c>
      <c r="K208" s="360" t="s">
        <v>171</v>
      </c>
      <c r="L208" s="53" t="s">
        <v>112</v>
      </c>
      <c r="M208" s="27" t="s">
        <v>112</v>
      </c>
      <c r="N208" s="81" t="s">
        <v>27</v>
      </c>
      <c r="O208" s="550">
        <v>2</v>
      </c>
      <c r="P208" s="525">
        <v>205.9</v>
      </c>
      <c r="Q208" s="20" t="s">
        <v>113</v>
      </c>
      <c r="R208" s="21">
        <v>411.8</v>
      </c>
      <c r="S208" s="46"/>
      <c r="T208" s="46"/>
      <c r="U208" s="46"/>
      <c r="V208" s="46"/>
      <c r="W208" s="46"/>
      <c r="X208" s="46"/>
      <c r="Y208" s="46"/>
      <c r="Z208" s="372"/>
      <c r="AA208" s="56"/>
      <c r="AB208" s="56"/>
      <c r="AC208" s="50">
        <v>411.8</v>
      </c>
      <c r="AD208" s="46"/>
    </row>
    <row r="209" spans="1:30" s="10" customFormat="1">
      <c r="A209" s="94" t="s">
        <v>109</v>
      </c>
      <c r="B209" s="94" t="s">
        <v>110</v>
      </c>
      <c r="C209" s="94" t="s">
        <v>110</v>
      </c>
      <c r="D209" s="94" t="s">
        <v>23</v>
      </c>
      <c r="E209" s="94" t="s">
        <v>34</v>
      </c>
      <c r="F209" s="94" t="s">
        <v>41</v>
      </c>
      <c r="G209" s="34" t="s">
        <v>45</v>
      </c>
      <c r="H209" s="34">
        <v>21101</v>
      </c>
      <c r="I209" s="76" t="s">
        <v>219</v>
      </c>
      <c r="J209" s="360" t="s">
        <v>283</v>
      </c>
      <c r="K209" s="360" t="s">
        <v>284</v>
      </c>
      <c r="L209" s="53" t="s">
        <v>112</v>
      </c>
      <c r="M209" s="27" t="s">
        <v>112</v>
      </c>
      <c r="N209" s="81" t="s">
        <v>27</v>
      </c>
      <c r="O209" s="550">
        <v>2</v>
      </c>
      <c r="P209" s="525">
        <v>240.2</v>
      </c>
      <c r="Q209" s="20" t="s">
        <v>113</v>
      </c>
      <c r="R209" s="21">
        <v>480.4</v>
      </c>
      <c r="S209" s="46"/>
      <c r="T209" s="46"/>
      <c r="U209" s="46"/>
      <c r="V209" s="46"/>
      <c r="W209" s="46"/>
      <c r="X209" s="46"/>
      <c r="Y209" s="46"/>
      <c r="Z209" s="372"/>
      <c r="AA209" s="56"/>
      <c r="AB209" s="56"/>
      <c r="AC209" s="50">
        <v>480.4</v>
      </c>
      <c r="AD209" s="46"/>
    </row>
    <row r="210" spans="1:30" s="10" customFormat="1" ht="24">
      <c r="A210" s="94" t="s">
        <v>109</v>
      </c>
      <c r="B210" s="94" t="s">
        <v>110</v>
      </c>
      <c r="C210" s="94" t="s">
        <v>110</v>
      </c>
      <c r="D210" s="94" t="s">
        <v>23</v>
      </c>
      <c r="E210" s="94" t="s">
        <v>34</v>
      </c>
      <c r="F210" s="94" t="s">
        <v>41</v>
      </c>
      <c r="G210" s="34" t="s">
        <v>45</v>
      </c>
      <c r="H210" s="34">
        <v>21101</v>
      </c>
      <c r="I210" s="76" t="s">
        <v>219</v>
      </c>
      <c r="J210" s="360" t="s">
        <v>174</v>
      </c>
      <c r="K210" s="360" t="s">
        <v>285</v>
      </c>
      <c r="L210" s="53" t="s">
        <v>112</v>
      </c>
      <c r="M210" s="27" t="s">
        <v>112</v>
      </c>
      <c r="N210" s="54" t="s">
        <v>135</v>
      </c>
      <c r="O210" s="550">
        <v>40</v>
      </c>
      <c r="P210" s="525">
        <v>73.430000000000007</v>
      </c>
      <c r="Q210" s="20" t="s">
        <v>113</v>
      </c>
      <c r="R210" s="21">
        <v>2937.32</v>
      </c>
      <c r="S210" s="46"/>
      <c r="T210" s="46"/>
      <c r="U210" s="46"/>
      <c r="V210" s="46"/>
      <c r="W210" s="46"/>
      <c r="X210" s="46"/>
      <c r="Y210" s="46"/>
      <c r="Z210" s="372"/>
      <c r="AA210" s="56"/>
      <c r="AB210" s="56"/>
      <c r="AC210" s="50">
        <v>2937.32</v>
      </c>
      <c r="AD210" s="46"/>
    </row>
    <row r="211" spans="1:30" s="10" customFormat="1" ht="24">
      <c r="A211" s="94" t="s">
        <v>109</v>
      </c>
      <c r="B211" s="94" t="s">
        <v>110</v>
      </c>
      <c r="C211" s="94" t="s">
        <v>110</v>
      </c>
      <c r="D211" s="94" t="s">
        <v>23</v>
      </c>
      <c r="E211" s="94" t="s">
        <v>34</v>
      </c>
      <c r="F211" s="94" t="s">
        <v>41</v>
      </c>
      <c r="G211" s="34" t="s">
        <v>45</v>
      </c>
      <c r="H211" s="34">
        <v>21101</v>
      </c>
      <c r="I211" s="76" t="s">
        <v>219</v>
      </c>
      <c r="J211" s="27" t="s">
        <v>286</v>
      </c>
      <c r="K211" s="34" t="s">
        <v>287</v>
      </c>
      <c r="L211" s="53" t="s">
        <v>112</v>
      </c>
      <c r="M211" s="27" t="s">
        <v>112</v>
      </c>
      <c r="N211" s="54" t="s">
        <v>135</v>
      </c>
      <c r="O211" s="20">
        <v>40</v>
      </c>
      <c r="P211" s="525">
        <v>94.57</v>
      </c>
      <c r="Q211" s="20" t="s">
        <v>113</v>
      </c>
      <c r="R211" s="21">
        <v>3782.7999999999997</v>
      </c>
      <c r="S211" s="53"/>
      <c r="T211" s="53"/>
      <c r="U211" s="53"/>
      <c r="V211" s="53"/>
      <c r="W211" s="53"/>
      <c r="X211" s="53"/>
      <c r="Y211" s="53"/>
      <c r="Z211" s="370"/>
      <c r="AA211" s="370"/>
      <c r="AB211" s="371"/>
      <c r="AC211" s="50">
        <v>3782.7999999999997</v>
      </c>
      <c r="AD211" s="53"/>
    </row>
    <row r="212" spans="1:30" s="10" customFormat="1" ht="24">
      <c r="A212" s="94" t="s">
        <v>109</v>
      </c>
      <c r="B212" s="94" t="s">
        <v>110</v>
      </c>
      <c r="C212" s="94" t="s">
        <v>110</v>
      </c>
      <c r="D212" s="94" t="s">
        <v>23</v>
      </c>
      <c r="E212" s="94" t="s">
        <v>34</v>
      </c>
      <c r="F212" s="81">
        <v>88</v>
      </c>
      <c r="G212" s="81" t="s">
        <v>200</v>
      </c>
      <c r="H212" s="81">
        <v>25401</v>
      </c>
      <c r="I212" s="360" t="s">
        <v>201</v>
      </c>
      <c r="J212" s="81" t="s">
        <v>288</v>
      </c>
      <c r="K212" s="81" t="s">
        <v>203</v>
      </c>
      <c r="L212" s="53" t="s">
        <v>112</v>
      </c>
      <c r="M212" s="27" t="s">
        <v>112</v>
      </c>
      <c r="N212" s="81" t="s">
        <v>27</v>
      </c>
      <c r="O212" s="552">
        <v>290</v>
      </c>
      <c r="P212" s="573">
        <v>6.91</v>
      </c>
      <c r="Q212" s="20" t="s">
        <v>113</v>
      </c>
      <c r="R212" s="591">
        <v>2003.9</v>
      </c>
      <c r="S212" s="81"/>
      <c r="T212" s="81"/>
      <c r="U212" s="81"/>
      <c r="V212" s="81"/>
      <c r="W212" s="81"/>
      <c r="X212" s="81"/>
      <c r="Y212" s="81"/>
      <c r="Z212" s="81"/>
      <c r="AA212" s="375"/>
      <c r="AB212" s="82"/>
      <c r="AC212" s="78">
        <v>2003.9</v>
      </c>
      <c r="AD212" s="81"/>
    </row>
    <row r="213" spans="1:30" s="10" customFormat="1" ht="24">
      <c r="A213" s="94" t="s">
        <v>109</v>
      </c>
      <c r="B213" s="94" t="s">
        <v>110</v>
      </c>
      <c r="C213" s="94" t="s">
        <v>110</v>
      </c>
      <c r="D213" s="94" t="s">
        <v>23</v>
      </c>
      <c r="E213" s="94" t="s">
        <v>34</v>
      </c>
      <c r="F213" s="81">
        <v>88</v>
      </c>
      <c r="G213" s="81" t="s">
        <v>200</v>
      </c>
      <c r="H213" s="81">
        <v>25401</v>
      </c>
      <c r="I213" s="360" t="s">
        <v>201</v>
      </c>
      <c r="J213" s="81" t="s">
        <v>289</v>
      </c>
      <c r="K213" s="81" t="s">
        <v>290</v>
      </c>
      <c r="L213" s="53" t="s">
        <v>112</v>
      </c>
      <c r="M213" s="27" t="s">
        <v>112</v>
      </c>
      <c r="N213" s="81" t="s">
        <v>27</v>
      </c>
      <c r="O213" s="552">
        <v>30</v>
      </c>
      <c r="P213" s="573">
        <v>93.2</v>
      </c>
      <c r="Q213" s="20" t="s">
        <v>113</v>
      </c>
      <c r="R213" s="591">
        <v>2796.1</v>
      </c>
      <c r="S213" s="81"/>
      <c r="T213" s="81"/>
      <c r="U213" s="81"/>
      <c r="V213" s="81"/>
      <c r="W213" s="81"/>
      <c r="X213" s="81"/>
      <c r="Y213" s="81"/>
      <c r="Z213" s="81"/>
      <c r="AA213" s="375"/>
      <c r="AB213" s="82"/>
      <c r="AC213" s="78">
        <v>2796.1</v>
      </c>
      <c r="AD213" s="81"/>
    </row>
    <row r="214" spans="1:30" s="10" customFormat="1" ht="24">
      <c r="A214" s="79" t="s">
        <v>109</v>
      </c>
      <c r="B214" s="79" t="s">
        <v>110</v>
      </c>
      <c r="C214" s="79" t="s">
        <v>110</v>
      </c>
      <c r="D214" s="80" t="s">
        <v>23</v>
      </c>
      <c r="E214" s="79" t="s">
        <v>24</v>
      </c>
      <c r="F214" s="79" t="s">
        <v>23</v>
      </c>
      <c r="G214" s="77" t="s">
        <v>200</v>
      </c>
      <c r="H214" s="45">
        <v>21601</v>
      </c>
      <c r="I214" s="360" t="s">
        <v>204</v>
      </c>
      <c r="J214" s="81" t="s">
        <v>291</v>
      </c>
      <c r="K214" s="81" t="s">
        <v>206</v>
      </c>
      <c r="L214" s="58" t="s">
        <v>112</v>
      </c>
      <c r="M214" s="27" t="s">
        <v>112</v>
      </c>
      <c r="N214" s="81" t="s">
        <v>27</v>
      </c>
      <c r="O214" s="552">
        <v>35</v>
      </c>
      <c r="P214" s="570">
        <v>52.88</v>
      </c>
      <c r="Q214" s="552" t="s">
        <v>113</v>
      </c>
      <c r="R214" s="588">
        <v>1850.95</v>
      </c>
      <c r="S214" s="81"/>
      <c r="T214" s="81"/>
      <c r="U214" s="81"/>
      <c r="V214" s="81"/>
      <c r="W214" s="81"/>
      <c r="X214" s="81"/>
      <c r="Y214" s="81"/>
      <c r="Z214" s="81"/>
      <c r="AA214" s="82"/>
      <c r="AB214" s="82"/>
      <c r="AC214" s="78">
        <v>1850.95</v>
      </c>
      <c r="AD214" s="81"/>
    </row>
    <row r="215" spans="1:30" s="10" customFormat="1" ht="24">
      <c r="A215" s="79" t="s">
        <v>109</v>
      </c>
      <c r="B215" s="79" t="s">
        <v>110</v>
      </c>
      <c r="C215" s="79" t="s">
        <v>110</v>
      </c>
      <c r="D215" s="80" t="s">
        <v>23</v>
      </c>
      <c r="E215" s="79" t="s">
        <v>24</v>
      </c>
      <c r="F215" s="79" t="s">
        <v>23</v>
      </c>
      <c r="G215" s="77" t="s">
        <v>200</v>
      </c>
      <c r="H215" s="45">
        <v>21601</v>
      </c>
      <c r="I215" s="360" t="s">
        <v>204</v>
      </c>
      <c r="J215" s="81" t="s">
        <v>292</v>
      </c>
      <c r="K215" s="81" t="s">
        <v>293</v>
      </c>
      <c r="L215" s="58" t="s">
        <v>112</v>
      </c>
      <c r="M215" s="27" t="s">
        <v>112</v>
      </c>
      <c r="N215" s="81" t="s">
        <v>27</v>
      </c>
      <c r="O215" s="552">
        <v>35</v>
      </c>
      <c r="P215" s="570">
        <v>72.849999999999994</v>
      </c>
      <c r="Q215" s="552" t="s">
        <v>113</v>
      </c>
      <c r="R215" s="588">
        <v>2549.6799999999998</v>
      </c>
      <c r="S215" s="81"/>
      <c r="T215" s="81"/>
      <c r="U215" s="81"/>
      <c r="V215" s="81"/>
      <c r="W215" s="81"/>
      <c r="X215" s="81"/>
      <c r="Y215" s="81"/>
      <c r="Z215" s="81"/>
      <c r="AA215" s="82"/>
      <c r="AB215" s="82"/>
      <c r="AC215" s="78">
        <v>2549.6799999999998</v>
      </c>
      <c r="AD215" s="81"/>
    </row>
    <row r="216" spans="1:30" s="10" customFormat="1">
      <c r="A216" s="376"/>
      <c r="B216" s="376"/>
      <c r="C216" s="376"/>
      <c r="D216" s="376"/>
      <c r="E216" s="376"/>
      <c r="F216" s="101"/>
      <c r="G216" s="101"/>
      <c r="H216" s="101"/>
      <c r="I216" s="101"/>
      <c r="J216" s="101"/>
      <c r="K216" s="377"/>
      <c r="L216" s="83"/>
      <c r="M216" s="66"/>
      <c r="N216" s="101"/>
      <c r="O216" s="330"/>
      <c r="P216" s="574"/>
      <c r="Q216" s="594"/>
      <c r="R216" s="609"/>
      <c r="S216" s="101"/>
      <c r="T216" s="101"/>
      <c r="U216" s="101"/>
      <c r="V216" s="101"/>
      <c r="W216" s="101"/>
      <c r="X216" s="101"/>
      <c r="Y216" s="101"/>
      <c r="Z216" s="101"/>
      <c r="AA216" s="378"/>
      <c r="AB216" s="378"/>
      <c r="AC216" s="378"/>
      <c r="AD216" s="101"/>
    </row>
    <row r="217" spans="1:30" s="10" customFormat="1">
      <c r="A217" s="376"/>
      <c r="B217" s="376"/>
      <c r="C217" s="376"/>
      <c r="D217" s="376"/>
      <c r="E217" s="376"/>
      <c r="F217" s="101"/>
      <c r="G217" s="101"/>
      <c r="H217" s="101"/>
      <c r="I217" s="101"/>
      <c r="J217" s="101"/>
      <c r="K217" s="377"/>
      <c r="L217" s="83"/>
      <c r="M217" s="66"/>
      <c r="N217" s="101"/>
      <c r="O217" s="330"/>
      <c r="P217" s="574"/>
      <c r="Q217" s="594"/>
      <c r="R217" s="609"/>
      <c r="S217" s="101"/>
      <c r="T217" s="101"/>
      <c r="U217" s="101"/>
      <c r="V217" s="101"/>
      <c r="W217" s="101"/>
      <c r="X217" s="101"/>
      <c r="Y217" s="101"/>
      <c r="Z217" s="101"/>
      <c r="AA217" s="378"/>
      <c r="AB217" s="378"/>
      <c r="AC217" s="378"/>
      <c r="AD217" s="101"/>
    </row>
    <row r="218" spans="1:30" s="10" customFormat="1">
      <c r="A218" s="376"/>
      <c r="B218" s="376"/>
      <c r="C218" s="376"/>
      <c r="D218" s="376"/>
      <c r="E218" s="376"/>
      <c r="F218" s="376"/>
      <c r="G218" s="84"/>
      <c r="H218" s="84"/>
      <c r="I218" s="84"/>
      <c r="J218" s="380"/>
      <c r="K218" s="381"/>
      <c r="L218" s="83"/>
      <c r="M218" s="66"/>
      <c r="N218" s="100"/>
      <c r="O218" s="330"/>
      <c r="P218" s="571"/>
      <c r="Q218" s="594"/>
      <c r="R218" s="610"/>
      <c r="S218" s="382"/>
      <c r="T218" s="382"/>
      <c r="U218" s="382"/>
      <c r="V218" s="382"/>
      <c r="W218" s="382"/>
      <c r="X218" s="382"/>
      <c r="Y218" s="382"/>
      <c r="Z218" s="382"/>
      <c r="AA218" s="382"/>
      <c r="AB218" s="383"/>
      <c r="AC218" s="382"/>
      <c r="AD218" s="382"/>
    </row>
    <row r="219" spans="1:30" s="10" customFormat="1">
      <c r="A219" s="622" t="s">
        <v>20</v>
      </c>
      <c r="B219" s="622"/>
      <c r="C219" s="622"/>
      <c r="D219" s="622"/>
      <c r="E219" s="622"/>
      <c r="F219" s="622"/>
      <c r="G219" s="622"/>
      <c r="H219" s="622"/>
      <c r="I219" s="622"/>
      <c r="J219" s="101"/>
      <c r="K219" s="377"/>
      <c r="L219" s="101"/>
      <c r="M219" s="101"/>
      <c r="N219" s="101"/>
      <c r="O219" s="330"/>
      <c r="P219" s="527"/>
      <c r="Q219" s="330"/>
      <c r="R219" s="606">
        <v>108589.62999999998</v>
      </c>
      <c r="S219" s="366">
        <v>0</v>
      </c>
      <c r="T219" s="366">
        <v>0</v>
      </c>
      <c r="U219" s="366">
        <v>0</v>
      </c>
      <c r="V219" s="366">
        <v>0</v>
      </c>
      <c r="W219" s="366">
        <v>0</v>
      </c>
      <c r="X219" s="366">
        <v>0</v>
      </c>
      <c r="Y219" s="366">
        <v>0</v>
      </c>
      <c r="Z219" s="366">
        <v>0</v>
      </c>
      <c r="AA219" s="366">
        <v>0</v>
      </c>
      <c r="AB219" s="366">
        <v>0</v>
      </c>
      <c r="AC219" s="366">
        <v>108589.62999999998</v>
      </c>
      <c r="AD219" s="366">
        <v>0</v>
      </c>
    </row>
    <row r="220" spans="1:30" s="10" customFormat="1">
      <c r="A220" s="376"/>
      <c r="B220" s="376"/>
      <c r="C220" s="376"/>
      <c r="D220" s="376"/>
      <c r="E220" s="376"/>
      <c r="F220" s="376"/>
      <c r="G220" s="84"/>
      <c r="H220" s="84"/>
      <c r="I220" s="101"/>
      <c r="J220" s="101"/>
      <c r="K220" s="377"/>
      <c r="L220" s="101"/>
      <c r="M220" s="101"/>
      <c r="N220" s="101"/>
      <c r="O220" s="330"/>
      <c r="P220" s="527"/>
      <c r="Q220" s="330"/>
      <c r="R220" s="611"/>
      <c r="S220" s="384"/>
      <c r="T220" s="384"/>
      <c r="U220" s="384"/>
      <c r="V220" s="384"/>
      <c r="W220" s="384"/>
      <c r="X220" s="384"/>
      <c r="Y220" s="384"/>
      <c r="Z220" s="384"/>
      <c r="AA220" s="384"/>
      <c r="AB220" s="384"/>
      <c r="AC220" s="384"/>
      <c r="AD220" s="384"/>
    </row>
    <row r="221" spans="1:30" s="10" customFormat="1" ht="28.8">
      <c r="A221" s="85" t="s">
        <v>3</v>
      </c>
      <c r="B221" s="85" t="s">
        <v>4</v>
      </c>
      <c r="C221" s="85" t="s">
        <v>5</v>
      </c>
      <c r="D221" s="85" t="s">
        <v>6</v>
      </c>
      <c r="E221" s="85" t="s">
        <v>7</v>
      </c>
      <c r="F221" s="85" t="s">
        <v>8</v>
      </c>
      <c r="G221" s="85" t="s">
        <v>9</v>
      </c>
      <c r="H221" s="4" t="s">
        <v>10</v>
      </c>
      <c r="I221" s="4" t="s">
        <v>11</v>
      </c>
      <c r="J221" s="4" t="s">
        <v>12</v>
      </c>
      <c r="K221" s="86" t="s">
        <v>13</v>
      </c>
      <c r="L221" s="4" t="s">
        <v>14</v>
      </c>
      <c r="M221" s="4" t="s">
        <v>15</v>
      </c>
      <c r="N221" s="4" t="s">
        <v>16</v>
      </c>
      <c r="O221" s="5" t="s">
        <v>17</v>
      </c>
      <c r="P221" s="523" t="s">
        <v>18</v>
      </c>
      <c r="Q221" s="5" t="s">
        <v>19</v>
      </c>
      <c r="R221" s="612" t="s">
        <v>20</v>
      </c>
      <c r="S221" s="87" t="s">
        <v>100</v>
      </c>
      <c r="T221" s="87" t="s">
        <v>101</v>
      </c>
      <c r="U221" s="87" t="s">
        <v>102</v>
      </c>
      <c r="V221" s="87" t="s">
        <v>103</v>
      </c>
      <c r="W221" s="87" t="s">
        <v>104</v>
      </c>
      <c r="X221" s="87" t="s">
        <v>105</v>
      </c>
      <c r="Y221" s="87" t="s">
        <v>106</v>
      </c>
      <c r="Z221" s="87" t="s">
        <v>107</v>
      </c>
      <c r="AA221" s="88" t="s">
        <v>47</v>
      </c>
      <c r="AB221" s="88" t="s">
        <v>108</v>
      </c>
      <c r="AC221" s="87" t="s">
        <v>21</v>
      </c>
      <c r="AD221" s="87" t="s">
        <v>22</v>
      </c>
    </row>
    <row r="222" spans="1:30" s="10" customFormat="1" ht="48">
      <c r="A222" s="79" t="s">
        <v>109</v>
      </c>
      <c r="B222" s="79" t="s">
        <v>110</v>
      </c>
      <c r="C222" s="79" t="s">
        <v>110</v>
      </c>
      <c r="D222" s="79" t="s">
        <v>23</v>
      </c>
      <c r="E222" s="385" t="s">
        <v>38</v>
      </c>
      <c r="F222" s="386" t="s">
        <v>39</v>
      </c>
      <c r="G222" s="385" t="s">
        <v>40</v>
      </c>
      <c r="H222" s="45">
        <v>29301</v>
      </c>
      <c r="I222" s="357" t="s">
        <v>294</v>
      </c>
      <c r="J222" s="45" t="s">
        <v>295</v>
      </c>
      <c r="K222" s="45" t="s">
        <v>296</v>
      </c>
      <c r="L222" s="53" t="s">
        <v>112</v>
      </c>
      <c r="M222" s="27" t="s">
        <v>112</v>
      </c>
      <c r="N222" s="45" t="s">
        <v>27</v>
      </c>
      <c r="O222" s="19">
        <v>3</v>
      </c>
      <c r="P222" s="568">
        <v>3200</v>
      </c>
      <c r="Q222" s="20" t="s">
        <v>113</v>
      </c>
      <c r="R222" s="587">
        <v>9600.01</v>
      </c>
      <c r="S222" s="60"/>
      <c r="T222" s="60"/>
      <c r="U222" s="60"/>
      <c r="V222" s="60"/>
      <c r="W222" s="60"/>
      <c r="X222" s="60"/>
      <c r="Y222" s="60"/>
      <c r="Z222" s="60"/>
      <c r="AA222" s="59"/>
      <c r="AB222" s="59"/>
      <c r="AC222" s="61">
        <v>9600.01</v>
      </c>
      <c r="AD222" s="60"/>
    </row>
    <row r="223" spans="1:30" s="10" customFormat="1" ht="48">
      <c r="A223" s="79" t="s">
        <v>109</v>
      </c>
      <c r="B223" s="79" t="s">
        <v>110</v>
      </c>
      <c r="C223" s="79" t="s">
        <v>110</v>
      </c>
      <c r="D223" s="79" t="s">
        <v>23</v>
      </c>
      <c r="E223" s="385" t="s">
        <v>38</v>
      </c>
      <c r="F223" s="386" t="s">
        <v>39</v>
      </c>
      <c r="G223" s="385" t="s">
        <v>40</v>
      </c>
      <c r="H223" s="45">
        <v>29301</v>
      </c>
      <c r="I223" s="357" t="s">
        <v>294</v>
      </c>
      <c r="J223" s="45" t="s">
        <v>297</v>
      </c>
      <c r="K223" s="45" t="s">
        <v>298</v>
      </c>
      <c r="L223" s="53" t="s">
        <v>112</v>
      </c>
      <c r="M223" s="27" t="s">
        <v>112</v>
      </c>
      <c r="N223" s="45" t="s">
        <v>27</v>
      </c>
      <c r="O223" s="19">
        <v>3</v>
      </c>
      <c r="P223" s="568">
        <v>1699</v>
      </c>
      <c r="Q223" s="19" t="s">
        <v>113</v>
      </c>
      <c r="R223" s="587">
        <v>5097</v>
      </c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61">
        <v>5097</v>
      </c>
      <c r="AD223" s="60"/>
    </row>
    <row r="224" spans="1:30" s="10" customFormat="1">
      <c r="A224" s="89"/>
      <c r="B224" s="89"/>
      <c r="C224" s="89"/>
      <c r="D224" s="89"/>
      <c r="E224" s="89"/>
      <c r="F224" s="89"/>
      <c r="G224" s="89"/>
      <c r="H224" s="90"/>
      <c r="I224" s="90"/>
      <c r="J224" s="90"/>
      <c r="K224" s="91"/>
      <c r="L224" s="90"/>
      <c r="M224" s="90"/>
      <c r="N224" s="90"/>
      <c r="O224" s="555"/>
      <c r="P224" s="575"/>
      <c r="Q224" s="555"/>
      <c r="R224" s="613"/>
      <c r="S224" s="92"/>
      <c r="T224" s="92"/>
      <c r="U224" s="92"/>
      <c r="V224" s="92"/>
      <c r="W224" s="92"/>
      <c r="X224" s="92"/>
      <c r="Y224" s="92"/>
      <c r="Z224" s="92"/>
      <c r="AA224" s="93"/>
      <c r="AB224" s="93"/>
      <c r="AC224" s="92"/>
      <c r="AD224" s="92"/>
    </row>
    <row r="225" spans="1:30" s="10" customFormat="1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4"/>
      <c r="L225" s="75"/>
      <c r="M225" s="75"/>
      <c r="N225" s="75"/>
      <c r="O225" s="332"/>
      <c r="P225" s="526"/>
      <c r="Q225" s="332"/>
      <c r="R225" s="607"/>
      <c r="S225" s="75"/>
      <c r="T225" s="75"/>
      <c r="U225" s="75"/>
      <c r="V225" s="75"/>
      <c r="W225" s="75"/>
      <c r="X225" s="75"/>
      <c r="Y225" s="75"/>
      <c r="Z225" s="75"/>
      <c r="AA225" s="368"/>
      <c r="AB225" s="369"/>
      <c r="AC225" s="75"/>
      <c r="AD225" s="75"/>
    </row>
    <row r="226" spans="1:30" s="10" customFormat="1">
      <c r="A226" s="622" t="s">
        <v>20</v>
      </c>
      <c r="B226" s="622"/>
      <c r="C226" s="622"/>
      <c r="D226" s="622"/>
      <c r="E226" s="622"/>
      <c r="F226" s="622"/>
      <c r="G226" s="622"/>
      <c r="H226" s="622"/>
      <c r="I226" s="622"/>
      <c r="J226" s="75"/>
      <c r="K226" s="74"/>
      <c r="L226" s="75"/>
      <c r="M226" s="75"/>
      <c r="N226" s="75"/>
      <c r="O226" s="332"/>
      <c r="P226" s="526"/>
      <c r="Q226" s="332"/>
      <c r="R226" s="606">
        <v>14697.01</v>
      </c>
      <c r="S226" s="366">
        <v>0</v>
      </c>
      <c r="T226" s="366">
        <v>0</v>
      </c>
      <c r="U226" s="366">
        <v>0</v>
      </c>
      <c r="V226" s="366">
        <v>0</v>
      </c>
      <c r="W226" s="366">
        <v>0</v>
      </c>
      <c r="X226" s="366">
        <v>0</v>
      </c>
      <c r="Y226" s="366">
        <v>0</v>
      </c>
      <c r="Z226" s="366">
        <v>0</v>
      </c>
      <c r="AA226" s="366">
        <v>0</v>
      </c>
      <c r="AB226" s="366">
        <v>0</v>
      </c>
      <c r="AC226" s="366">
        <v>14697.01</v>
      </c>
      <c r="AD226" s="366">
        <v>0</v>
      </c>
    </row>
    <row r="227" spans="1:30" s="10" customFormat="1">
      <c r="A227" s="387"/>
      <c r="B227" s="387"/>
      <c r="C227" s="387"/>
      <c r="D227" s="387"/>
      <c r="E227" s="387"/>
      <c r="F227" s="387"/>
      <c r="G227" s="387"/>
      <c r="H227" s="387"/>
      <c r="I227" s="387"/>
      <c r="J227" s="75"/>
      <c r="K227" s="74"/>
      <c r="L227" s="75"/>
      <c r="M227" s="75"/>
      <c r="N227" s="75"/>
      <c r="O227" s="332"/>
      <c r="P227" s="526"/>
      <c r="Q227" s="332"/>
      <c r="R227" s="611"/>
      <c r="S227" s="384"/>
      <c r="T227" s="384"/>
      <c r="U227" s="384"/>
      <c r="V227" s="384"/>
      <c r="W227" s="384"/>
      <c r="X227" s="384"/>
      <c r="Y227" s="384"/>
      <c r="Z227" s="384"/>
      <c r="AA227" s="384"/>
      <c r="AB227" s="384"/>
      <c r="AC227" s="384"/>
      <c r="AD227" s="384"/>
    </row>
    <row r="228" spans="1:30" s="10" customFormat="1">
      <c r="A228" s="387"/>
      <c r="B228" s="387"/>
      <c r="C228" s="387"/>
      <c r="D228" s="387"/>
      <c r="E228" s="387"/>
      <c r="F228" s="387"/>
      <c r="G228" s="387"/>
      <c r="H228" s="387"/>
      <c r="I228" s="387"/>
      <c r="J228" s="75"/>
      <c r="K228" s="74"/>
      <c r="L228" s="75"/>
      <c r="M228" s="75"/>
      <c r="N228" s="75"/>
      <c r="O228" s="332"/>
      <c r="P228" s="526"/>
      <c r="Q228" s="332"/>
      <c r="R228" s="611"/>
      <c r="S228" s="384"/>
      <c r="T228" s="384"/>
      <c r="U228" s="384"/>
      <c r="V228" s="384"/>
      <c r="W228" s="384"/>
      <c r="X228" s="384"/>
      <c r="Y228" s="384"/>
      <c r="Z228" s="384"/>
      <c r="AA228" s="384"/>
      <c r="AB228" s="384"/>
      <c r="AC228" s="384"/>
      <c r="AD228" s="384"/>
    </row>
    <row r="229" spans="1:30" s="10" customFormat="1">
      <c r="A229" s="387"/>
      <c r="B229" s="387"/>
      <c r="C229" s="387"/>
      <c r="D229" s="387"/>
      <c r="E229" s="387"/>
      <c r="F229" s="387"/>
      <c r="G229" s="387"/>
      <c r="H229" s="387"/>
      <c r="I229" s="387"/>
      <c r="J229" s="75"/>
      <c r="K229" s="74"/>
      <c r="L229" s="75"/>
      <c r="M229" s="75"/>
      <c r="N229" s="75"/>
      <c r="O229" s="332"/>
      <c r="P229" s="526"/>
      <c r="Q229" s="332"/>
      <c r="R229" s="611"/>
      <c r="S229" s="384"/>
      <c r="T229" s="384"/>
      <c r="U229" s="384"/>
      <c r="V229" s="384"/>
      <c r="W229" s="384"/>
      <c r="X229" s="384"/>
      <c r="Y229" s="384"/>
      <c r="Z229" s="384"/>
      <c r="AA229" s="384"/>
      <c r="AB229" s="384"/>
      <c r="AC229" s="384"/>
      <c r="AD229" s="384"/>
    </row>
    <row r="230" spans="1:30" s="10" customFormat="1" ht="28.8">
      <c r="A230" s="85" t="s">
        <v>3</v>
      </c>
      <c r="B230" s="85" t="s">
        <v>4</v>
      </c>
      <c r="C230" s="85" t="s">
        <v>5</v>
      </c>
      <c r="D230" s="85" t="s">
        <v>6</v>
      </c>
      <c r="E230" s="85" t="s">
        <v>7</v>
      </c>
      <c r="F230" s="85" t="s">
        <v>8</v>
      </c>
      <c r="G230" s="85" t="s">
        <v>9</v>
      </c>
      <c r="H230" s="4" t="s">
        <v>10</v>
      </c>
      <c r="I230" s="4" t="s">
        <v>11</v>
      </c>
      <c r="J230" s="4" t="s">
        <v>12</v>
      </c>
      <c r="K230" s="86" t="s">
        <v>13</v>
      </c>
      <c r="L230" s="4" t="s">
        <v>14</v>
      </c>
      <c r="M230" s="4" t="s">
        <v>15</v>
      </c>
      <c r="N230" s="4" t="s">
        <v>16</v>
      </c>
      <c r="O230" s="5" t="s">
        <v>17</v>
      </c>
      <c r="P230" s="523" t="s">
        <v>18</v>
      </c>
      <c r="Q230" s="5" t="s">
        <v>19</v>
      </c>
      <c r="R230" s="612" t="s">
        <v>20</v>
      </c>
      <c r="S230" s="87" t="s">
        <v>100</v>
      </c>
      <c r="T230" s="87" t="s">
        <v>101</v>
      </c>
      <c r="U230" s="87" t="s">
        <v>102</v>
      </c>
      <c r="V230" s="87" t="s">
        <v>103</v>
      </c>
      <c r="W230" s="87" t="s">
        <v>104</v>
      </c>
      <c r="X230" s="87" t="s">
        <v>105</v>
      </c>
      <c r="Y230" s="87" t="s">
        <v>106</v>
      </c>
      <c r="Z230" s="87" t="s">
        <v>107</v>
      </c>
      <c r="AA230" s="88" t="s">
        <v>47</v>
      </c>
      <c r="AB230" s="88" t="s">
        <v>108</v>
      </c>
      <c r="AC230" s="87" t="s">
        <v>21</v>
      </c>
      <c r="AD230" s="87" t="s">
        <v>22</v>
      </c>
    </row>
    <row r="231" spans="1:30" s="10" customFormat="1" ht="84">
      <c r="A231" s="94" t="s">
        <v>109</v>
      </c>
      <c r="B231" s="94" t="s">
        <v>110</v>
      </c>
      <c r="C231" s="94" t="s">
        <v>110</v>
      </c>
      <c r="D231" s="347" t="s">
        <v>23</v>
      </c>
      <c r="E231" s="94" t="s">
        <v>35</v>
      </c>
      <c r="F231" s="94" t="s">
        <v>36</v>
      </c>
      <c r="G231" s="34" t="s">
        <v>89</v>
      </c>
      <c r="H231" s="34">
        <v>26102</v>
      </c>
      <c r="I231" s="34" t="s">
        <v>261</v>
      </c>
      <c r="J231" s="360" t="s">
        <v>299</v>
      </c>
      <c r="K231" s="34" t="s">
        <v>263</v>
      </c>
      <c r="L231" s="53" t="s">
        <v>112</v>
      </c>
      <c r="M231" s="27" t="s">
        <v>112</v>
      </c>
      <c r="N231" s="54" t="s">
        <v>27</v>
      </c>
      <c r="O231" s="20">
        <v>7</v>
      </c>
      <c r="P231" s="567">
        <v>100</v>
      </c>
      <c r="Q231" s="20" t="s">
        <v>113</v>
      </c>
      <c r="R231" s="28">
        <v>700</v>
      </c>
      <c r="S231" s="53"/>
      <c r="T231" s="53"/>
      <c r="U231" s="53"/>
      <c r="V231" s="53"/>
      <c r="W231" s="53"/>
      <c r="X231" s="53"/>
      <c r="Y231" s="53"/>
      <c r="Z231" s="370"/>
      <c r="AA231" s="50"/>
      <c r="AB231" s="370"/>
      <c r="AC231" s="50">
        <v>700</v>
      </c>
      <c r="AD231" s="53"/>
    </row>
    <row r="232" spans="1:30" s="10" customFormat="1" ht="84">
      <c r="A232" s="94" t="s">
        <v>109</v>
      </c>
      <c r="B232" s="94" t="s">
        <v>110</v>
      </c>
      <c r="C232" s="94" t="s">
        <v>110</v>
      </c>
      <c r="D232" s="347" t="s">
        <v>23</v>
      </c>
      <c r="E232" s="94" t="s">
        <v>35</v>
      </c>
      <c r="F232" s="94" t="s">
        <v>36</v>
      </c>
      <c r="G232" s="34" t="s">
        <v>89</v>
      </c>
      <c r="H232" s="34">
        <v>26102</v>
      </c>
      <c r="I232" s="34" t="s">
        <v>261</v>
      </c>
      <c r="J232" s="360" t="s">
        <v>300</v>
      </c>
      <c r="K232" s="34" t="s">
        <v>263</v>
      </c>
      <c r="L232" s="53" t="s">
        <v>112</v>
      </c>
      <c r="M232" s="27" t="s">
        <v>112</v>
      </c>
      <c r="N232" s="54" t="s">
        <v>27</v>
      </c>
      <c r="O232" s="20">
        <v>2</v>
      </c>
      <c r="P232" s="567">
        <v>2</v>
      </c>
      <c r="Q232" s="20" t="s">
        <v>113</v>
      </c>
      <c r="R232" s="28">
        <v>4</v>
      </c>
      <c r="S232" s="53"/>
      <c r="T232" s="53"/>
      <c r="U232" s="53"/>
      <c r="V232" s="53"/>
      <c r="W232" s="53"/>
      <c r="X232" s="53"/>
      <c r="Y232" s="53"/>
      <c r="Z232" s="370"/>
      <c r="AA232" s="50"/>
      <c r="AB232" s="370"/>
      <c r="AC232" s="50">
        <v>4</v>
      </c>
      <c r="AD232" s="53"/>
    </row>
    <row r="233" spans="1:30" s="10" customFormat="1" ht="84">
      <c r="A233" s="94" t="s">
        <v>109</v>
      </c>
      <c r="B233" s="94" t="s">
        <v>110</v>
      </c>
      <c r="C233" s="94" t="s">
        <v>110</v>
      </c>
      <c r="D233" s="347" t="s">
        <v>23</v>
      </c>
      <c r="E233" s="94" t="s">
        <v>35</v>
      </c>
      <c r="F233" s="94" t="s">
        <v>36</v>
      </c>
      <c r="G233" s="34" t="s">
        <v>37</v>
      </c>
      <c r="H233" s="34">
        <v>26102</v>
      </c>
      <c r="I233" s="34" t="s">
        <v>261</v>
      </c>
      <c r="J233" s="360" t="s">
        <v>301</v>
      </c>
      <c r="K233" s="34" t="s">
        <v>263</v>
      </c>
      <c r="L233" s="53" t="s">
        <v>112</v>
      </c>
      <c r="M233" s="27" t="s">
        <v>112</v>
      </c>
      <c r="N233" s="54" t="s">
        <v>27</v>
      </c>
      <c r="O233" s="20">
        <v>73</v>
      </c>
      <c r="P233" s="567">
        <v>1</v>
      </c>
      <c r="Q233" s="20" t="s">
        <v>113</v>
      </c>
      <c r="R233" s="28">
        <v>73</v>
      </c>
      <c r="S233" s="53"/>
      <c r="T233" s="53"/>
      <c r="U233" s="53"/>
      <c r="V233" s="53"/>
      <c r="W233" s="53"/>
      <c r="X233" s="53"/>
      <c r="Y233" s="53"/>
      <c r="Z233" s="370"/>
      <c r="AA233" s="50"/>
      <c r="AB233" s="370"/>
      <c r="AC233" s="50">
        <v>73</v>
      </c>
      <c r="AD233" s="53"/>
    </row>
    <row r="234" spans="1:30" s="10" customFormat="1" ht="84">
      <c r="A234" s="94" t="s">
        <v>109</v>
      </c>
      <c r="B234" s="94" t="s">
        <v>110</v>
      </c>
      <c r="C234" s="94" t="s">
        <v>110</v>
      </c>
      <c r="D234" s="347" t="s">
        <v>23</v>
      </c>
      <c r="E234" s="94" t="s">
        <v>35</v>
      </c>
      <c r="F234" s="94" t="s">
        <v>36</v>
      </c>
      <c r="G234" s="34" t="s">
        <v>37</v>
      </c>
      <c r="H234" s="34">
        <v>26102</v>
      </c>
      <c r="I234" s="34" t="s">
        <v>261</v>
      </c>
      <c r="J234" s="360" t="s">
        <v>302</v>
      </c>
      <c r="K234" s="34" t="s">
        <v>263</v>
      </c>
      <c r="L234" s="53" t="s">
        <v>112</v>
      </c>
      <c r="M234" s="27" t="s">
        <v>112</v>
      </c>
      <c r="N234" s="54" t="s">
        <v>27</v>
      </c>
      <c r="O234" s="20">
        <v>7</v>
      </c>
      <c r="P234" s="567">
        <v>100</v>
      </c>
      <c r="Q234" s="20" t="s">
        <v>113</v>
      </c>
      <c r="R234" s="28">
        <v>700</v>
      </c>
      <c r="S234" s="53"/>
      <c r="T234" s="53"/>
      <c r="U234" s="53"/>
      <c r="V234" s="53"/>
      <c r="W234" s="53"/>
      <c r="X234" s="53"/>
      <c r="Y234" s="53"/>
      <c r="Z234" s="370"/>
      <c r="AA234" s="50"/>
      <c r="AB234" s="370"/>
      <c r="AC234" s="50">
        <v>700</v>
      </c>
      <c r="AD234" s="53"/>
    </row>
    <row r="235" spans="1:30" s="10" customFormat="1" ht="24">
      <c r="A235" s="94" t="s">
        <v>109</v>
      </c>
      <c r="B235" s="94" t="s">
        <v>110</v>
      </c>
      <c r="C235" s="94" t="s">
        <v>110</v>
      </c>
      <c r="D235" s="347" t="s">
        <v>23</v>
      </c>
      <c r="E235" s="94" t="s">
        <v>35</v>
      </c>
      <c r="F235" s="94" t="s">
        <v>36</v>
      </c>
      <c r="G235" s="34" t="s">
        <v>37</v>
      </c>
      <c r="H235" s="65">
        <v>21101</v>
      </c>
      <c r="I235" s="65" t="s">
        <v>123</v>
      </c>
      <c r="J235" s="360" t="s">
        <v>303</v>
      </c>
      <c r="K235" s="360" t="s">
        <v>167</v>
      </c>
      <c r="L235" s="53" t="s">
        <v>112</v>
      </c>
      <c r="M235" s="27" t="s">
        <v>112</v>
      </c>
      <c r="N235" s="54" t="s">
        <v>27</v>
      </c>
      <c r="O235" s="556">
        <v>2</v>
      </c>
      <c r="P235" s="525">
        <v>3.84</v>
      </c>
      <c r="Q235" s="20" t="s">
        <v>113</v>
      </c>
      <c r="R235" s="21">
        <v>7.68</v>
      </c>
      <c r="S235" s="46"/>
      <c r="T235" s="46"/>
      <c r="U235" s="46"/>
      <c r="V235" s="46"/>
      <c r="W235" s="46"/>
      <c r="X235" s="46"/>
      <c r="Y235" s="46"/>
      <c r="Z235" s="372"/>
      <c r="AA235" s="56"/>
      <c r="AB235" s="56"/>
      <c r="AC235" s="50">
        <v>7.68</v>
      </c>
      <c r="AD235" s="46"/>
    </row>
    <row r="236" spans="1:30" s="10" customFormat="1" ht="24">
      <c r="A236" s="94" t="s">
        <v>109</v>
      </c>
      <c r="B236" s="94" t="s">
        <v>110</v>
      </c>
      <c r="C236" s="94" t="s">
        <v>110</v>
      </c>
      <c r="D236" s="347" t="s">
        <v>23</v>
      </c>
      <c r="E236" s="94" t="s">
        <v>35</v>
      </c>
      <c r="F236" s="94" t="s">
        <v>36</v>
      </c>
      <c r="G236" s="34" t="s">
        <v>37</v>
      </c>
      <c r="H236" s="65">
        <v>21101</v>
      </c>
      <c r="I236" s="65" t="s">
        <v>123</v>
      </c>
      <c r="J236" s="360" t="s">
        <v>304</v>
      </c>
      <c r="K236" s="360" t="s">
        <v>305</v>
      </c>
      <c r="L236" s="53" t="s">
        <v>112</v>
      </c>
      <c r="M236" s="27" t="s">
        <v>112</v>
      </c>
      <c r="N236" s="54" t="s">
        <v>306</v>
      </c>
      <c r="O236" s="556">
        <v>1</v>
      </c>
      <c r="P236" s="525">
        <v>86.52</v>
      </c>
      <c r="Q236" s="20" t="s">
        <v>113</v>
      </c>
      <c r="R236" s="21">
        <v>86.52</v>
      </c>
      <c r="S236" s="46"/>
      <c r="T236" s="46"/>
      <c r="U236" s="46"/>
      <c r="V236" s="46"/>
      <c r="W236" s="46"/>
      <c r="X236" s="46"/>
      <c r="Y236" s="46"/>
      <c r="Z236" s="372"/>
      <c r="AA236" s="56"/>
      <c r="AB236" s="56"/>
      <c r="AC236" s="50">
        <v>86.52</v>
      </c>
      <c r="AD236" s="46"/>
    </row>
    <row r="237" spans="1:30" s="10" customFormat="1" ht="24">
      <c r="A237" s="94" t="s">
        <v>109</v>
      </c>
      <c r="B237" s="94" t="s">
        <v>110</v>
      </c>
      <c r="C237" s="94" t="s">
        <v>110</v>
      </c>
      <c r="D237" s="347" t="s">
        <v>23</v>
      </c>
      <c r="E237" s="94" t="s">
        <v>35</v>
      </c>
      <c r="F237" s="94" t="s">
        <v>36</v>
      </c>
      <c r="G237" s="34" t="s">
        <v>37</v>
      </c>
      <c r="H237" s="65">
        <v>21101</v>
      </c>
      <c r="I237" s="65" t="s">
        <v>123</v>
      </c>
      <c r="J237" s="360" t="s">
        <v>274</v>
      </c>
      <c r="K237" s="360" t="s">
        <v>307</v>
      </c>
      <c r="L237" s="53" t="s">
        <v>112</v>
      </c>
      <c r="M237" s="27" t="s">
        <v>112</v>
      </c>
      <c r="N237" s="54" t="s">
        <v>27</v>
      </c>
      <c r="O237" s="556">
        <v>3</v>
      </c>
      <c r="P237" s="525">
        <v>40.53</v>
      </c>
      <c r="Q237" s="20" t="s">
        <v>113</v>
      </c>
      <c r="R237" s="21">
        <v>121.59</v>
      </c>
      <c r="S237" s="46"/>
      <c r="T237" s="46"/>
      <c r="U237" s="46"/>
      <c r="V237" s="46"/>
      <c r="W237" s="46"/>
      <c r="X237" s="46"/>
      <c r="Y237" s="46"/>
      <c r="Z237" s="372"/>
      <c r="AA237" s="56"/>
      <c r="AB237" s="56"/>
      <c r="AC237" s="50">
        <v>121.59</v>
      </c>
      <c r="AD237" s="46"/>
    </row>
    <row r="238" spans="1:30" s="10" customFormat="1" ht="24">
      <c r="A238" s="94" t="s">
        <v>109</v>
      </c>
      <c r="B238" s="94" t="s">
        <v>110</v>
      </c>
      <c r="C238" s="94" t="s">
        <v>110</v>
      </c>
      <c r="D238" s="347" t="s">
        <v>23</v>
      </c>
      <c r="E238" s="94" t="s">
        <v>35</v>
      </c>
      <c r="F238" s="94" t="s">
        <v>36</v>
      </c>
      <c r="G238" s="34" t="s">
        <v>37</v>
      </c>
      <c r="H238" s="65">
        <v>21101</v>
      </c>
      <c r="I238" s="65" t="s">
        <v>123</v>
      </c>
      <c r="J238" s="360" t="s">
        <v>308</v>
      </c>
      <c r="K238" s="360" t="s">
        <v>309</v>
      </c>
      <c r="L238" s="53" t="s">
        <v>112</v>
      </c>
      <c r="M238" s="27" t="s">
        <v>112</v>
      </c>
      <c r="N238" s="54" t="s">
        <v>27</v>
      </c>
      <c r="O238" s="556">
        <v>2</v>
      </c>
      <c r="P238" s="525">
        <v>46.19</v>
      </c>
      <c r="Q238" s="20" t="s">
        <v>113</v>
      </c>
      <c r="R238" s="21">
        <v>92.38</v>
      </c>
      <c r="S238" s="46"/>
      <c r="T238" s="46"/>
      <c r="U238" s="46"/>
      <c r="V238" s="46"/>
      <c r="W238" s="46"/>
      <c r="X238" s="46"/>
      <c r="Y238" s="46"/>
      <c r="Z238" s="372"/>
      <c r="AA238" s="56"/>
      <c r="AB238" s="56"/>
      <c r="AC238" s="50">
        <v>92.38</v>
      </c>
      <c r="AD238" s="46"/>
    </row>
    <row r="239" spans="1:30" s="10" customFormat="1" ht="24">
      <c r="A239" s="94" t="s">
        <v>109</v>
      </c>
      <c r="B239" s="94" t="s">
        <v>110</v>
      </c>
      <c r="C239" s="94" t="s">
        <v>110</v>
      </c>
      <c r="D239" s="347" t="s">
        <v>23</v>
      </c>
      <c r="E239" s="94" t="s">
        <v>35</v>
      </c>
      <c r="F239" s="94" t="s">
        <v>36</v>
      </c>
      <c r="G239" s="34" t="s">
        <v>37</v>
      </c>
      <c r="H239" s="65">
        <v>21101</v>
      </c>
      <c r="I239" s="65" t="s">
        <v>123</v>
      </c>
      <c r="J239" s="360" t="s">
        <v>310</v>
      </c>
      <c r="K239" s="360" t="s">
        <v>311</v>
      </c>
      <c r="L239" s="53" t="s">
        <v>112</v>
      </c>
      <c r="M239" s="27" t="s">
        <v>112</v>
      </c>
      <c r="N239" s="54" t="s">
        <v>27</v>
      </c>
      <c r="O239" s="556">
        <v>6</v>
      </c>
      <c r="P239" s="525">
        <v>32.36</v>
      </c>
      <c r="Q239" s="20" t="s">
        <v>113</v>
      </c>
      <c r="R239" s="21">
        <v>194.16</v>
      </c>
      <c r="S239" s="46"/>
      <c r="T239" s="46"/>
      <c r="U239" s="46"/>
      <c r="V239" s="46"/>
      <c r="W239" s="46"/>
      <c r="X239" s="46"/>
      <c r="Y239" s="46"/>
      <c r="Z239" s="372"/>
      <c r="AA239" s="56"/>
      <c r="AB239" s="56"/>
      <c r="AC239" s="50">
        <v>194.16</v>
      </c>
      <c r="AD239" s="46"/>
    </row>
    <row r="240" spans="1:30" s="10" customFormat="1">
      <c r="A240" s="94" t="s">
        <v>109</v>
      </c>
      <c r="B240" s="94" t="s">
        <v>110</v>
      </c>
      <c r="C240" s="94" t="s">
        <v>110</v>
      </c>
      <c r="D240" s="347" t="s">
        <v>23</v>
      </c>
      <c r="E240" s="94" t="s">
        <v>35</v>
      </c>
      <c r="F240" s="94" t="s">
        <v>36</v>
      </c>
      <c r="G240" s="34" t="s">
        <v>37</v>
      </c>
      <c r="H240" s="65">
        <v>21101</v>
      </c>
      <c r="I240" s="65" t="s">
        <v>123</v>
      </c>
      <c r="J240" s="360" t="s">
        <v>312</v>
      </c>
      <c r="K240" s="360" t="s">
        <v>313</v>
      </c>
      <c r="L240" s="53" t="s">
        <v>112</v>
      </c>
      <c r="M240" s="27" t="s">
        <v>112</v>
      </c>
      <c r="N240" s="54" t="s">
        <v>232</v>
      </c>
      <c r="O240" s="556">
        <v>5</v>
      </c>
      <c r="P240" s="525">
        <v>9.6999999999999993</v>
      </c>
      <c r="Q240" s="20" t="s">
        <v>113</v>
      </c>
      <c r="R240" s="21">
        <v>48.5</v>
      </c>
      <c r="S240" s="46"/>
      <c r="T240" s="46"/>
      <c r="U240" s="46"/>
      <c r="V240" s="46"/>
      <c r="W240" s="46"/>
      <c r="X240" s="46"/>
      <c r="Y240" s="46"/>
      <c r="Z240" s="372"/>
      <c r="AA240" s="56"/>
      <c r="AB240" s="56"/>
      <c r="AC240" s="50">
        <v>48.5</v>
      </c>
      <c r="AD240" s="46"/>
    </row>
    <row r="241" spans="1:30" s="10" customFormat="1">
      <c r="A241" s="94" t="s">
        <v>109</v>
      </c>
      <c r="B241" s="94" t="s">
        <v>110</v>
      </c>
      <c r="C241" s="94" t="s">
        <v>110</v>
      </c>
      <c r="D241" s="347" t="s">
        <v>23</v>
      </c>
      <c r="E241" s="94" t="s">
        <v>35</v>
      </c>
      <c r="F241" s="94" t="s">
        <v>36</v>
      </c>
      <c r="G241" s="34" t="s">
        <v>37</v>
      </c>
      <c r="H241" s="65">
        <v>21101</v>
      </c>
      <c r="I241" s="65" t="s">
        <v>123</v>
      </c>
      <c r="J241" s="360" t="s">
        <v>314</v>
      </c>
      <c r="K241" s="360" t="s">
        <v>315</v>
      </c>
      <c r="L241" s="53" t="s">
        <v>112</v>
      </c>
      <c r="M241" s="27" t="s">
        <v>112</v>
      </c>
      <c r="N241" s="54" t="s">
        <v>27</v>
      </c>
      <c r="O241" s="556">
        <v>10</v>
      </c>
      <c r="P241" s="525">
        <v>7.54</v>
      </c>
      <c r="Q241" s="20" t="s">
        <v>113</v>
      </c>
      <c r="R241" s="21">
        <v>75.400000000000006</v>
      </c>
      <c r="S241" s="46"/>
      <c r="T241" s="46"/>
      <c r="U241" s="46"/>
      <c r="V241" s="46"/>
      <c r="W241" s="46"/>
      <c r="X241" s="46"/>
      <c r="Y241" s="46"/>
      <c r="Z241" s="372"/>
      <c r="AA241" s="56"/>
      <c r="AB241" s="56"/>
      <c r="AC241" s="50">
        <v>75.400000000000006</v>
      </c>
      <c r="AD241" s="46"/>
    </row>
    <row r="242" spans="1:30" s="10" customFormat="1" ht="24">
      <c r="A242" s="94" t="s">
        <v>109</v>
      </c>
      <c r="B242" s="94" t="s">
        <v>110</v>
      </c>
      <c r="C242" s="94" t="s">
        <v>110</v>
      </c>
      <c r="D242" s="347" t="s">
        <v>23</v>
      </c>
      <c r="E242" s="94" t="s">
        <v>35</v>
      </c>
      <c r="F242" s="94" t="s">
        <v>36</v>
      </c>
      <c r="G242" s="34" t="s">
        <v>37</v>
      </c>
      <c r="H242" s="65">
        <v>21101</v>
      </c>
      <c r="I242" s="65" t="s">
        <v>123</v>
      </c>
      <c r="J242" s="360" t="s">
        <v>316</v>
      </c>
      <c r="K242" s="360" t="s">
        <v>317</v>
      </c>
      <c r="L242" s="53" t="s">
        <v>112</v>
      </c>
      <c r="M242" s="27" t="s">
        <v>112</v>
      </c>
      <c r="N242" s="54" t="s">
        <v>318</v>
      </c>
      <c r="O242" s="556">
        <v>4</v>
      </c>
      <c r="P242" s="525">
        <v>70.739999999999995</v>
      </c>
      <c r="Q242" s="20" t="s">
        <v>113</v>
      </c>
      <c r="R242" s="21">
        <v>282.95999999999998</v>
      </c>
      <c r="S242" s="46"/>
      <c r="T242" s="46"/>
      <c r="U242" s="46"/>
      <c r="V242" s="46"/>
      <c r="W242" s="46"/>
      <c r="X242" s="46"/>
      <c r="Y242" s="46"/>
      <c r="Z242" s="372"/>
      <c r="AA242" s="56"/>
      <c r="AB242" s="56"/>
      <c r="AC242" s="50">
        <v>282.95999999999998</v>
      </c>
      <c r="AD242" s="46"/>
    </row>
    <row r="243" spans="1:30" s="10" customFormat="1" ht="24">
      <c r="A243" s="94" t="s">
        <v>109</v>
      </c>
      <c r="B243" s="94" t="s">
        <v>110</v>
      </c>
      <c r="C243" s="94" t="s">
        <v>110</v>
      </c>
      <c r="D243" s="347" t="s">
        <v>23</v>
      </c>
      <c r="E243" s="94" t="s">
        <v>35</v>
      </c>
      <c r="F243" s="94" t="s">
        <v>36</v>
      </c>
      <c r="G243" s="34" t="s">
        <v>37</v>
      </c>
      <c r="H243" s="65">
        <v>21101</v>
      </c>
      <c r="I243" s="65" t="s">
        <v>123</v>
      </c>
      <c r="J243" s="360" t="s">
        <v>319</v>
      </c>
      <c r="K243" s="81" t="s">
        <v>320</v>
      </c>
      <c r="L243" s="53" t="s">
        <v>112</v>
      </c>
      <c r="M243" s="27" t="s">
        <v>112</v>
      </c>
      <c r="N243" s="81" t="s">
        <v>27</v>
      </c>
      <c r="O243" s="557">
        <v>12</v>
      </c>
      <c r="P243" s="570">
        <v>15.45</v>
      </c>
      <c r="Q243" s="20" t="s">
        <v>113</v>
      </c>
      <c r="R243" s="21">
        <v>185.44</v>
      </c>
      <c r="S243" s="81"/>
      <c r="T243" s="81"/>
      <c r="U243" s="81"/>
      <c r="V243" s="81"/>
      <c r="W243" s="81"/>
      <c r="X243" s="81"/>
      <c r="Y243" s="81"/>
      <c r="Z243" s="81"/>
      <c r="AA243" s="82"/>
      <c r="AB243" s="82"/>
      <c r="AC243" s="50">
        <v>185.44</v>
      </c>
      <c r="AD243" s="81"/>
    </row>
    <row r="244" spans="1:30" s="10" customFormat="1" ht="24">
      <c r="A244" s="94" t="s">
        <v>109</v>
      </c>
      <c r="B244" s="94" t="s">
        <v>110</v>
      </c>
      <c r="C244" s="94" t="s">
        <v>110</v>
      </c>
      <c r="D244" s="347" t="s">
        <v>23</v>
      </c>
      <c r="E244" s="94" t="s">
        <v>35</v>
      </c>
      <c r="F244" s="94" t="s">
        <v>36</v>
      </c>
      <c r="G244" s="34" t="s">
        <v>37</v>
      </c>
      <c r="H244" s="65">
        <v>21101</v>
      </c>
      <c r="I244" s="65" t="s">
        <v>123</v>
      </c>
      <c r="J244" s="360" t="s">
        <v>174</v>
      </c>
      <c r="K244" s="81" t="s">
        <v>285</v>
      </c>
      <c r="L244" s="53" t="s">
        <v>112</v>
      </c>
      <c r="M244" s="27" t="s">
        <v>112</v>
      </c>
      <c r="N244" s="81" t="s">
        <v>135</v>
      </c>
      <c r="O244" s="558">
        <v>20</v>
      </c>
      <c r="P244" s="573">
        <v>76.62</v>
      </c>
      <c r="Q244" s="20" t="s">
        <v>113</v>
      </c>
      <c r="R244" s="21">
        <v>1532.37</v>
      </c>
      <c r="S244" s="81"/>
      <c r="T244" s="81"/>
      <c r="U244" s="81"/>
      <c r="V244" s="81"/>
      <c r="W244" s="81"/>
      <c r="X244" s="81"/>
      <c r="Y244" s="81"/>
      <c r="Z244" s="81"/>
      <c r="AA244" s="375"/>
      <c r="AB244" s="82"/>
      <c r="AC244" s="50">
        <v>1532.37</v>
      </c>
      <c r="AD244" s="81"/>
    </row>
    <row r="245" spans="1:30" s="10" customFormat="1" ht="24">
      <c r="A245" s="94" t="s">
        <v>109</v>
      </c>
      <c r="B245" s="94" t="s">
        <v>110</v>
      </c>
      <c r="C245" s="94" t="s">
        <v>110</v>
      </c>
      <c r="D245" s="347" t="s">
        <v>23</v>
      </c>
      <c r="E245" s="94" t="s">
        <v>35</v>
      </c>
      <c r="F245" s="94" t="s">
        <v>36</v>
      </c>
      <c r="G245" s="34" t="s">
        <v>37</v>
      </c>
      <c r="H245" s="65">
        <v>21101</v>
      </c>
      <c r="I245" s="65" t="s">
        <v>123</v>
      </c>
      <c r="J245" s="360" t="s">
        <v>321</v>
      </c>
      <c r="K245" s="81" t="s">
        <v>322</v>
      </c>
      <c r="L245" s="53" t="s">
        <v>112</v>
      </c>
      <c r="M245" s="27" t="s">
        <v>112</v>
      </c>
      <c r="N245" s="81" t="s">
        <v>27</v>
      </c>
      <c r="O245" s="558">
        <v>50</v>
      </c>
      <c r="P245" s="573">
        <v>7.1</v>
      </c>
      <c r="Q245" s="20" t="s">
        <v>113</v>
      </c>
      <c r="R245" s="21">
        <v>355</v>
      </c>
      <c r="S245" s="81"/>
      <c r="T245" s="81"/>
      <c r="U245" s="81"/>
      <c r="V245" s="81"/>
      <c r="W245" s="81"/>
      <c r="X245" s="81"/>
      <c r="Y245" s="81"/>
      <c r="Z245" s="81"/>
      <c r="AA245" s="375"/>
      <c r="AB245" s="82"/>
      <c r="AC245" s="50">
        <v>355</v>
      </c>
      <c r="AD245" s="81"/>
    </row>
    <row r="246" spans="1:30" s="10" customFormat="1" ht="36">
      <c r="A246" s="94" t="s">
        <v>109</v>
      </c>
      <c r="B246" s="94" t="s">
        <v>110</v>
      </c>
      <c r="C246" s="94" t="s">
        <v>110</v>
      </c>
      <c r="D246" s="347" t="s">
        <v>23</v>
      </c>
      <c r="E246" s="94" t="s">
        <v>35</v>
      </c>
      <c r="F246" s="94" t="s">
        <v>36</v>
      </c>
      <c r="G246" s="34" t="s">
        <v>37</v>
      </c>
      <c r="H246" s="65">
        <v>21101</v>
      </c>
      <c r="I246" s="65" t="s">
        <v>123</v>
      </c>
      <c r="J246" s="360" t="s">
        <v>323</v>
      </c>
      <c r="K246" s="81" t="s">
        <v>324</v>
      </c>
      <c r="L246" s="53" t="s">
        <v>112</v>
      </c>
      <c r="M246" s="27" t="s">
        <v>112</v>
      </c>
      <c r="N246" s="81" t="s">
        <v>27</v>
      </c>
      <c r="O246" s="558">
        <v>50</v>
      </c>
      <c r="P246" s="573">
        <v>12.52</v>
      </c>
      <c r="Q246" s="20" t="s">
        <v>113</v>
      </c>
      <c r="R246" s="21">
        <v>626</v>
      </c>
      <c r="S246" s="81"/>
      <c r="T246" s="81"/>
      <c r="U246" s="81"/>
      <c r="V246" s="81"/>
      <c r="W246" s="81"/>
      <c r="X246" s="81"/>
      <c r="Y246" s="81"/>
      <c r="Z246" s="81"/>
      <c r="AA246" s="81"/>
      <c r="AB246" s="375"/>
      <c r="AC246" s="50">
        <v>626</v>
      </c>
      <c r="AD246" s="81"/>
    </row>
    <row r="247" spans="1:30" s="10" customFormat="1" ht="48">
      <c r="A247" s="94" t="s">
        <v>109</v>
      </c>
      <c r="B247" s="94" t="s">
        <v>110</v>
      </c>
      <c r="C247" s="94" t="s">
        <v>110</v>
      </c>
      <c r="D247" s="347" t="s">
        <v>23</v>
      </c>
      <c r="E247" s="94" t="s">
        <v>35</v>
      </c>
      <c r="F247" s="94" t="s">
        <v>36</v>
      </c>
      <c r="G247" s="34" t="s">
        <v>37</v>
      </c>
      <c r="H247" s="65">
        <v>21401</v>
      </c>
      <c r="I247" s="65" t="s">
        <v>176</v>
      </c>
      <c r="J247" s="360" t="s">
        <v>325</v>
      </c>
      <c r="K247" s="360" t="s">
        <v>326</v>
      </c>
      <c r="L247" s="53" t="s">
        <v>112</v>
      </c>
      <c r="M247" s="27" t="s">
        <v>112</v>
      </c>
      <c r="N247" s="81" t="s">
        <v>27</v>
      </c>
      <c r="O247" s="557">
        <v>1</v>
      </c>
      <c r="P247" s="570">
        <v>4466</v>
      </c>
      <c r="Q247" s="20" t="s">
        <v>113</v>
      </c>
      <c r="R247" s="587">
        <v>4466</v>
      </c>
      <c r="S247" s="388"/>
      <c r="T247" s="388"/>
      <c r="U247" s="388"/>
      <c r="V247" s="388"/>
      <c r="W247" s="388"/>
      <c r="X247" s="388"/>
      <c r="Y247" s="388"/>
      <c r="Z247" s="388"/>
      <c r="AA247" s="388"/>
      <c r="AB247" s="59"/>
      <c r="AC247" s="50">
        <v>4466</v>
      </c>
      <c r="AD247" s="388"/>
    </row>
    <row r="248" spans="1:30" s="10" customFormat="1" ht="48">
      <c r="A248" s="94" t="s">
        <v>109</v>
      </c>
      <c r="B248" s="94" t="s">
        <v>110</v>
      </c>
      <c r="C248" s="94" t="s">
        <v>110</v>
      </c>
      <c r="D248" s="347" t="s">
        <v>23</v>
      </c>
      <c r="E248" s="94" t="s">
        <v>35</v>
      </c>
      <c r="F248" s="94" t="s">
        <v>36</v>
      </c>
      <c r="G248" s="34" t="s">
        <v>37</v>
      </c>
      <c r="H248" s="65">
        <v>21401</v>
      </c>
      <c r="I248" s="65" t="s">
        <v>176</v>
      </c>
      <c r="J248" s="360" t="s">
        <v>327</v>
      </c>
      <c r="K248" s="360" t="s">
        <v>328</v>
      </c>
      <c r="L248" s="53" t="s">
        <v>112</v>
      </c>
      <c r="M248" s="27" t="s">
        <v>112</v>
      </c>
      <c r="N248" s="81" t="s">
        <v>27</v>
      </c>
      <c r="O248" s="557">
        <v>1</v>
      </c>
      <c r="P248" s="570">
        <v>1682</v>
      </c>
      <c r="Q248" s="20" t="s">
        <v>113</v>
      </c>
      <c r="R248" s="587">
        <v>1682</v>
      </c>
      <c r="S248" s="388"/>
      <c r="T248" s="388"/>
      <c r="U248" s="388"/>
      <c r="V248" s="388"/>
      <c r="W248" s="388"/>
      <c r="X248" s="388"/>
      <c r="Y248" s="388"/>
      <c r="Z248" s="388"/>
      <c r="AA248" s="388"/>
      <c r="AB248" s="59"/>
      <c r="AC248" s="50">
        <v>1682</v>
      </c>
      <c r="AD248" s="388"/>
    </row>
    <row r="249" spans="1:30" s="10" customFormat="1" ht="48">
      <c r="A249" s="94" t="s">
        <v>109</v>
      </c>
      <c r="B249" s="94" t="s">
        <v>110</v>
      </c>
      <c r="C249" s="94" t="s">
        <v>110</v>
      </c>
      <c r="D249" s="347" t="s">
        <v>23</v>
      </c>
      <c r="E249" s="94" t="s">
        <v>35</v>
      </c>
      <c r="F249" s="94" t="s">
        <v>36</v>
      </c>
      <c r="G249" s="34" t="s">
        <v>37</v>
      </c>
      <c r="H249" s="65">
        <v>21401</v>
      </c>
      <c r="I249" s="65" t="s">
        <v>176</v>
      </c>
      <c r="J249" s="360" t="s">
        <v>329</v>
      </c>
      <c r="K249" s="360" t="s">
        <v>330</v>
      </c>
      <c r="L249" s="53" t="s">
        <v>112</v>
      </c>
      <c r="M249" s="27" t="s">
        <v>112</v>
      </c>
      <c r="N249" s="81" t="s">
        <v>27</v>
      </c>
      <c r="O249" s="552">
        <v>1</v>
      </c>
      <c r="P249" s="570">
        <v>3074</v>
      </c>
      <c r="Q249" s="20" t="s">
        <v>113</v>
      </c>
      <c r="R249" s="587">
        <v>3074</v>
      </c>
      <c r="S249" s="388"/>
      <c r="T249" s="388"/>
      <c r="U249" s="388"/>
      <c r="V249" s="388"/>
      <c r="W249" s="388"/>
      <c r="X249" s="388"/>
      <c r="Y249" s="388"/>
      <c r="Z249" s="388"/>
      <c r="AA249" s="388"/>
      <c r="AB249" s="59"/>
      <c r="AC249" s="50">
        <v>3074</v>
      </c>
      <c r="AD249" s="388"/>
    </row>
    <row r="250" spans="1:30" s="10" customFormat="1" ht="48">
      <c r="A250" s="94" t="s">
        <v>109</v>
      </c>
      <c r="B250" s="94" t="s">
        <v>110</v>
      </c>
      <c r="C250" s="94" t="s">
        <v>110</v>
      </c>
      <c r="D250" s="34" t="s">
        <v>23</v>
      </c>
      <c r="E250" s="94" t="s">
        <v>35</v>
      </c>
      <c r="F250" s="94" t="s">
        <v>36</v>
      </c>
      <c r="G250" s="34" t="s">
        <v>37</v>
      </c>
      <c r="H250" s="34">
        <v>22104</v>
      </c>
      <c r="I250" s="351" t="s">
        <v>148</v>
      </c>
      <c r="J250" s="360" t="s">
        <v>331</v>
      </c>
      <c r="K250" s="360" t="s">
        <v>332</v>
      </c>
      <c r="L250" s="63" t="s">
        <v>112</v>
      </c>
      <c r="M250" s="45" t="s">
        <v>112</v>
      </c>
      <c r="N250" s="47" t="s">
        <v>135</v>
      </c>
      <c r="O250" s="550">
        <v>1</v>
      </c>
      <c r="P250" s="525">
        <v>84</v>
      </c>
      <c r="Q250" s="550" t="s">
        <v>113</v>
      </c>
      <c r="R250" s="21">
        <v>84</v>
      </c>
      <c r="S250" s="46"/>
      <c r="T250" s="46"/>
      <c r="U250" s="46"/>
      <c r="V250" s="46"/>
      <c r="W250" s="46"/>
      <c r="X250" s="46"/>
      <c r="Y250" s="46"/>
      <c r="Z250" s="63"/>
      <c r="AA250" s="56"/>
      <c r="AB250" s="56"/>
      <c r="AC250" s="50">
        <v>84</v>
      </c>
      <c r="AD250" s="46"/>
    </row>
    <row r="251" spans="1:30" s="10" customFormat="1" ht="48">
      <c r="A251" s="94" t="s">
        <v>109</v>
      </c>
      <c r="B251" s="94" t="s">
        <v>110</v>
      </c>
      <c r="C251" s="94" t="s">
        <v>110</v>
      </c>
      <c r="D251" s="34" t="s">
        <v>23</v>
      </c>
      <c r="E251" s="94" t="s">
        <v>35</v>
      </c>
      <c r="F251" s="94" t="s">
        <v>36</v>
      </c>
      <c r="G251" s="34" t="s">
        <v>37</v>
      </c>
      <c r="H251" s="34">
        <v>22104</v>
      </c>
      <c r="I251" s="351" t="s">
        <v>148</v>
      </c>
      <c r="J251" s="360" t="s">
        <v>333</v>
      </c>
      <c r="K251" s="65" t="s">
        <v>334</v>
      </c>
      <c r="L251" s="63" t="s">
        <v>112</v>
      </c>
      <c r="M251" s="45" t="s">
        <v>112</v>
      </c>
      <c r="N251" s="47" t="s">
        <v>126</v>
      </c>
      <c r="O251" s="550">
        <v>1</v>
      </c>
      <c r="P251" s="525">
        <v>144.05000000000001</v>
      </c>
      <c r="Q251" s="550" t="s">
        <v>113</v>
      </c>
      <c r="R251" s="21">
        <v>144.05000000000001</v>
      </c>
      <c r="S251" s="46"/>
      <c r="T251" s="46"/>
      <c r="U251" s="46"/>
      <c r="V251" s="46"/>
      <c r="W251" s="46"/>
      <c r="X251" s="46"/>
      <c r="Y251" s="46"/>
      <c r="Z251" s="63"/>
      <c r="AA251" s="56"/>
      <c r="AB251" s="56"/>
      <c r="AC251" s="50">
        <v>144.05000000000001</v>
      </c>
      <c r="AD251" s="46"/>
    </row>
    <row r="252" spans="1:30" s="10" customFormat="1" ht="48">
      <c r="A252" s="94" t="s">
        <v>109</v>
      </c>
      <c r="B252" s="94" t="s">
        <v>110</v>
      </c>
      <c r="C252" s="94" t="s">
        <v>110</v>
      </c>
      <c r="D252" s="34" t="s">
        <v>23</v>
      </c>
      <c r="E252" s="94" t="s">
        <v>35</v>
      </c>
      <c r="F252" s="94" t="s">
        <v>36</v>
      </c>
      <c r="G252" s="34" t="s">
        <v>37</v>
      </c>
      <c r="H252" s="34">
        <v>22104</v>
      </c>
      <c r="I252" s="351" t="s">
        <v>148</v>
      </c>
      <c r="J252" s="360" t="s">
        <v>335</v>
      </c>
      <c r="K252" s="360" t="s">
        <v>336</v>
      </c>
      <c r="L252" s="63" t="s">
        <v>112</v>
      </c>
      <c r="M252" s="45" t="s">
        <v>112</v>
      </c>
      <c r="N252" s="47" t="s">
        <v>153</v>
      </c>
      <c r="O252" s="550">
        <v>1</v>
      </c>
      <c r="P252" s="525">
        <v>36</v>
      </c>
      <c r="Q252" s="550" t="s">
        <v>113</v>
      </c>
      <c r="R252" s="21">
        <v>36</v>
      </c>
      <c r="S252" s="46"/>
      <c r="T252" s="46"/>
      <c r="U252" s="46"/>
      <c r="V252" s="46"/>
      <c r="W252" s="46"/>
      <c r="X252" s="46"/>
      <c r="Y252" s="46"/>
      <c r="Z252" s="63"/>
      <c r="AA252" s="56"/>
      <c r="AB252" s="56"/>
      <c r="AC252" s="50">
        <v>36</v>
      </c>
      <c r="AD252" s="46"/>
    </row>
    <row r="253" spans="1:30" s="10" customFormat="1" ht="48">
      <c r="A253" s="94" t="s">
        <v>109</v>
      </c>
      <c r="B253" s="94" t="s">
        <v>110</v>
      </c>
      <c r="C253" s="94" t="s">
        <v>110</v>
      </c>
      <c r="D253" s="34" t="s">
        <v>23</v>
      </c>
      <c r="E253" s="94" t="s">
        <v>35</v>
      </c>
      <c r="F253" s="94" t="s">
        <v>36</v>
      </c>
      <c r="G253" s="34" t="s">
        <v>37</v>
      </c>
      <c r="H253" s="34">
        <v>22104</v>
      </c>
      <c r="I253" s="351" t="s">
        <v>148</v>
      </c>
      <c r="J253" s="360" t="s">
        <v>337</v>
      </c>
      <c r="K253" s="360" t="s">
        <v>338</v>
      </c>
      <c r="L253" s="63" t="s">
        <v>112</v>
      </c>
      <c r="M253" s="45" t="s">
        <v>112</v>
      </c>
      <c r="N253" s="47" t="s">
        <v>132</v>
      </c>
      <c r="O253" s="550">
        <v>1</v>
      </c>
      <c r="P253" s="525">
        <v>177.12</v>
      </c>
      <c r="Q253" s="550" t="s">
        <v>113</v>
      </c>
      <c r="R253" s="21">
        <v>177.12</v>
      </c>
      <c r="S253" s="46"/>
      <c r="T253" s="46"/>
      <c r="U253" s="46"/>
      <c r="V253" s="46"/>
      <c r="W253" s="46"/>
      <c r="X253" s="46"/>
      <c r="Y253" s="46"/>
      <c r="Z253" s="63"/>
      <c r="AA253" s="56"/>
      <c r="AB253" s="56"/>
      <c r="AC253" s="50">
        <v>177.12</v>
      </c>
      <c r="AD253" s="46"/>
    </row>
    <row r="254" spans="1:30" s="10" customFormat="1" ht="48">
      <c r="A254" s="94" t="s">
        <v>109</v>
      </c>
      <c r="B254" s="94" t="s">
        <v>110</v>
      </c>
      <c r="C254" s="94" t="s">
        <v>110</v>
      </c>
      <c r="D254" s="34" t="s">
        <v>23</v>
      </c>
      <c r="E254" s="94" t="s">
        <v>35</v>
      </c>
      <c r="F254" s="94" t="s">
        <v>36</v>
      </c>
      <c r="G254" s="34" t="s">
        <v>37</v>
      </c>
      <c r="H254" s="34">
        <v>22104</v>
      </c>
      <c r="I254" s="351" t="s">
        <v>148</v>
      </c>
      <c r="J254" s="360" t="s">
        <v>339</v>
      </c>
      <c r="K254" s="360" t="s">
        <v>340</v>
      </c>
      <c r="L254" s="63" t="s">
        <v>112</v>
      </c>
      <c r="M254" s="45" t="s">
        <v>112</v>
      </c>
      <c r="N254" s="47" t="s">
        <v>132</v>
      </c>
      <c r="O254" s="550">
        <v>1</v>
      </c>
      <c r="P254" s="525">
        <v>120</v>
      </c>
      <c r="Q254" s="550" t="s">
        <v>113</v>
      </c>
      <c r="R254" s="21">
        <v>120</v>
      </c>
      <c r="S254" s="46"/>
      <c r="T254" s="46"/>
      <c r="U254" s="46"/>
      <c r="V254" s="46"/>
      <c r="W254" s="46"/>
      <c r="X254" s="46"/>
      <c r="Y254" s="46"/>
      <c r="Z254" s="63"/>
      <c r="AA254" s="56"/>
      <c r="AB254" s="56"/>
      <c r="AC254" s="50">
        <v>120</v>
      </c>
      <c r="AD254" s="46"/>
    </row>
    <row r="255" spans="1:30" s="10" customFormat="1" ht="48">
      <c r="A255" s="94" t="s">
        <v>109</v>
      </c>
      <c r="B255" s="94" t="s">
        <v>110</v>
      </c>
      <c r="C255" s="94" t="s">
        <v>110</v>
      </c>
      <c r="D255" s="34" t="s">
        <v>23</v>
      </c>
      <c r="E255" s="94" t="s">
        <v>35</v>
      </c>
      <c r="F255" s="94" t="s">
        <v>36</v>
      </c>
      <c r="G255" s="34" t="s">
        <v>37</v>
      </c>
      <c r="H255" s="34">
        <v>22104</v>
      </c>
      <c r="I255" s="351" t="s">
        <v>148</v>
      </c>
      <c r="J255" s="360" t="s">
        <v>341</v>
      </c>
      <c r="K255" s="360" t="s">
        <v>338</v>
      </c>
      <c r="L255" s="63" t="s">
        <v>112</v>
      </c>
      <c r="M255" s="45" t="s">
        <v>112</v>
      </c>
      <c r="N255" s="47" t="s">
        <v>132</v>
      </c>
      <c r="O255" s="550">
        <v>2</v>
      </c>
      <c r="P255" s="525">
        <v>209.44</v>
      </c>
      <c r="Q255" s="550" t="s">
        <v>113</v>
      </c>
      <c r="R255" s="21">
        <v>418.88</v>
      </c>
      <c r="S255" s="46"/>
      <c r="T255" s="46"/>
      <c r="U255" s="46"/>
      <c r="V255" s="46"/>
      <c r="W255" s="46"/>
      <c r="X255" s="46"/>
      <c r="Y255" s="46"/>
      <c r="Z255" s="63"/>
      <c r="AA255" s="56"/>
      <c r="AB255" s="56"/>
      <c r="AC255" s="50">
        <v>418.88</v>
      </c>
      <c r="AD255" s="46"/>
    </row>
    <row r="256" spans="1:30" s="10" customFormat="1" ht="24">
      <c r="A256" s="94" t="s">
        <v>109</v>
      </c>
      <c r="B256" s="94" t="s">
        <v>110</v>
      </c>
      <c r="C256" s="94" t="s">
        <v>110</v>
      </c>
      <c r="D256" s="34" t="s">
        <v>23</v>
      </c>
      <c r="E256" s="94" t="s">
        <v>35</v>
      </c>
      <c r="F256" s="94" t="s">
        <v>36</v>
      </c>
      <c r="G256" s="34" t="s">
        <v>37</v>
      </c>
      <c r="H256" s="34">
        <v>22104</v>
      </c>
      <c r="I256" s="357" t="s">
        <v>123</v>
      </c>
      <c r="J256" s="360" t="s">
        <v>342</v>
      </c>
      <c r="K256" s="360" t="s">
        <v>343</v>
      </c>
      <c r="L256" s="63" t="s">
        <v>112</v>
      </c>
      <c r="M256" s="45" t="s">
        <v>112</v>
      </c>
      <c r="N256" s="47" t="s">
        <v>135</v>
      </c>
      <c r="O256" s="550">
        <v>2</v>
      </c>
      <c r="P256" s="525">
        <v>24</v>
      </c>
      <c r="Q256" s="550" t="s">
        <v>113</v>
      </c>
      <c r="R256" s="21">
        <v>48</v>
      </c>
      <c r="S256" s="46"/>
      <c r="T256" s="46"/>
      <c r="U256" s="46"/>
      <c r="V256" s="46"/>
      <c r="W256" s="46"/>
      <c r="X256" s="46"/>
      <c r="Y256" s="46"/>
      <c r="Z256" s="63"/>
      <c r="AA256" s="56"/>
      <c r="AB256" s="56"/>
      <c r="AC256" s="50">
        <v>48</v>
      </c>
      <c r="AD256" s="46"/>
    </row>
    <row r="257" spans="1:30" s="10" customFormat="1" ht="48">
      <c r="A257" s="94" t="s">
        <v>109</v>
      </c>
      <c r="B257" s="94" t="s">
        <v>110</v>
      </c>
      <c r="C257" s="94" t="s">
        <v>110</v>
      </c>
      <c r="D257" s="34" t="s">
        <v>23</v>
      </c>
      <c r="E257" s="94" t="s">
        <v>35</v>
      </c>
      <c r="F257" s="94" t="s">
        <v>36</v>
      </c>
      <c r="G257" s="34" t="s">
        <v>37</v>
      </c>
      <c r="H257" s="34">
        <v>22104</v>
      </c>
      <c r="I257" s="351" t="s">
        <v>148</v>
      </c>
      <c r="J257" s="360" t="s">
        <v>344</v>
      </c>
      <c r="K257" s="360" t="s">
        <v>345</v>
      </c>
      <c r="L257" s="63" t="s">
        <v>112</v>
      </c>
      <c r="M257" s="45" t="s">
        <v>112</v>
      </c>
      <c r="N257" s="47" t="s">
        <v>132</v>
      </c>
      <c r="O257" s="550">
        <v>1</v>
      </c>
      <c r="P257" s="525">
        <v>24</v>
      </c>
      <c r="Q257" s="550" t="s">
        <v>113</v>
      </c>
      <c r="R257" s="21">
        <v>24</v>
      </c>
      <c r="S257" s="46"/>
      <c r="T257" s="46"/>
      <c r="U257" s="46"/>
      <c r="V257" s="46"/>
      <c r="W257" s="46"/>
      <c r="X257" s="46"/>
      <c r="Y257" s="46"/>
      <c r="Z257" s="63"/>
      <c r="AA257" s="56"/>
      <c r="AB257" s="56"/>
      <c r="AC257" s="50">
        <v>24</v>
      </c>
      <c r="AD257" s="46"/>
    </row>
    <row r="258" spans="1:30" s="10" customFormat="1" ht="24">
      <c r="A258" s="94" t="s">
        <v>109</v>
      </c>
      <c r="B258" s="94" t="s">
        <v>110</v>
      </c>
      <c r="C258" s="94" t="s">
        <v>110</v>
      </c>
      <c r="D258" s="34" t="s">
        <v>23</v>
      </c>
      <c r="E258" s="94" t="s">
        <v>35</v>
      </c>
      <c r="F258" s="94" t="s">
        <v>36</v>
      </c>
      <c r="G258" s="34" t="s">
        <v>37</v>
      </c>
      <c r="H258" s="34">
        <v>21101</v>
      </c>
      <c r="I258" s="357" t="s">
        <v>123</v>
      </c>
      <c r="J258" s="360" t="s">
        <v>346</v>
      </c>
      <c r="K258" s="360" t="s">
        <v>347</v>
      </c>
      <c r="L258" s="63" t="s">
        <v>112</v>
      </c>
      <c r="M258" s="45" t="s">
        <v>112</v>
      </c>
      <c r="N258" s="47" t="s">
        <v>135</v>
      </c>
      <c r="O258" s="550">
        <v>1</v>
      </c>
      <c r="P258" s="525">
        <v>32</v>
      </c>
      <c r="Q258" s="550" t="s">
        <v>113</v>
      </c>
      <c r="R258" s="21">
        <v>32</v>
      </c>
      <c r="S258" s="46"/>
      <c r="T258" s="46"/>
      <c r="U258" s="46"/>
      <c r="V258" s="46"/>
      <c r="W258" s="46"/>
      <c r="X258" s="46"/>
      <c r="Y258" s="46"/>
      <c r="Z258" s="63"/>
      <c r="AA258" s="56"/>
      <c r="AB258" s="56"/>
      <c r="AC258" s="50">
        <v>32</v>
      </c>
      <c r="AD258" s="46"/>
    </row>
    <row r="259" spans="1:30" s="10" customFormat="1">
      <c r="A259" s="94" t="s">
        <v>109</v>
      </c>
      <c r="B259" s="94" t="s">
        <v>110</v>
      </c>
      <c r="C259" s="94" t="s">
        <v>110</v>
      </c>
      <c r="D259" s="34" t="s">
        <v>23</v>
      </c>
      <c r="E259" s="94" t="s">
        <v>35</v>
      </c>
      <c r="F259" s="94" t="s">
        <v>36</v>
      </c>
      <c r="G259" s="34" t="s">
        <v>37</v>
      </c>
      <c r="H259" s="65">
        <v>37504</v>
      </c>
      <c r="I259" s="65" t="s">
        <v>111</v>
      </c>
      <c r="J259" s="45"/>
      <c r="K259" s="65" t="s">
        <v>93</v>
      </c>
      <c r="L259" s="46" t="s">
        <v>112</v>
      </c>
      <c r="M259" s="45" t="s">
        <v>112</v>
      </c>
      <c r="N259" s="47" t="s">
        <v>26</v>
      </c>
      <c r="O259" s="550">
        <v>1</v>
      </c>
      <c r="P259" s="566">
        <v>180</v>
      </c>
      <c r="Q259" s="550" t="s">
        <v>113</v>
      </c>
      <c r="R259" s="586">
        <v>180</v>
      </c>
      <c r="S259" s="48"/>
      <c r="T259" s="48"/>
      <c r="U259" s="48"/>
      <c r="V259" s="48"/>
      <c r="W259" s="48"/>
      <c r="X259" s="48"/>
      <c r="Y259" s="48"/>
      <c r="Z259" s="48"/>
      <c r="AA259" s="48"/>
      <c r="AB259" s="49"/>
      <c r="AC259" s="50">
        <v>180</v>
      </c>
      <c r="AD259" s="46"/>
    </row>
    <row r="260" spans="1:30" s="10" customFormat="1">
      <c r="A260" s="94" t="s">
        <v>109</v>
      </c>
      <c r="B260" s="94" t="s">
        <v>110</v>
      </c>
      <c r="C260" s="94" t="s">
        <v>110</v>
      </c>
      <c r="D260" s="34" t="s">
        <v>23</v>
      </c>
      <c r="E260" s="94" t="s">
        <v>35</v>
      </c>
      <c r="F260" s="94" t="s">
        <v>36</v>
      </c>
      <c r="G260" s="34" t="s">
        <v>37</v>
      </c>
      <c r="H260" s="65">
        <v>37504</v>
      </c>
      <c r="I260" s="65" t="s">
        <v>111</v>
      </c>
      <c r="J260" s="45"/>
      <c r="K260" s="65" t="s">
        <v>93</v>
      </c>
      <c r="L260" s="46" t="s">
        <v>112</v>
      </c>
      <c r="M260" s="45" t="s">
        <v>112</v>
      </c>
      <c r="N260" s="47" t="s">
        <v>26</v>
      </c>
      <c r="O260" s="550">
        <v>1</v>
      </c>
      <c r="P260" s="566">
        <v>180</v>
      </c>
      <c r="Q260" s="550" t="s">
        <v>113</v>
      </c>
      <c r="R260" s="586">
        <v>180</v>
      </c>
      <c r="S260" s="48"/>
      <c r="T260" s="48"/>
      <c r="U260" s="48"/>
      <c r="V260" s="48"/>
      <c r="W260" s="48"/>
      <c r="X260" s="48"/>
      <c r="Y260" s="48"/>
      <c r="Z260" s="48"/>
      <c r="AA260" s="48"/>
      <c r="AB260" s="49"/>
      <c r="AC260" s="50">
        <v>180</v>
      </c>
      <c r="AD260" s="46"/>
    </row>
    <row r="261" spans="1:30" s="10" customFormat="1">
      <c r="A261" s="94" t="s">
        <v>109</v>
      </c>
      <c r="B261" s="94" t="s">
        <v>110</v>
      </c>
      <c r="C261" s="94" t="s">
        <v>110</v>
      </c>
      <c r="D261" s="34" t="s">
        <v>23</v>
      </c>
      <c r="E261" s="94" t="s">
        <v>35</v>
      </c>
      <c r="F261" s="94" t="s">
        <v>36</v>
      </c>
      <c r="G261" s="34" t="s">
        <v>37</v>
      </c>
      <c r="H261" s="65">
        <v>37504</v>
      </c>
      <c r="I261" s="65" t="s">
        <v>111</v>
      </c>
      <c r="J261" s="45"/>
      <c r="K261" s="65" t="s">
        <v>93</v>
      </c>
      <c r="L261" s="46" t="s">
        <v>112</v>
      </c>
      <c r="M261" s="45" t="s">
        <v>112</v>
      </c>
      <c r="N261" s="47" t="s">
        <v>26</v>
      </c>
      <c r="O261" s="550">
        <v>1</v>
      </c>
      <c r="P261" s="566">
        <v>180</v>
      </c>
      <c r="Q261" s="550" t="s">
        <v>113</v>
      </c>
      <c r="R261" s="586">
        <v>180</v>
      </c>
      <c r="S261" s="48"/>
      <c r="T261" s="48"/>
      <c r="U261" s="48"/>
      <c r="V261" s="48"/>
      <c r="W261" s="48"/>
      <c r="X261" s="48"/>
      <c r="Y261" s="48"/>
      <c r="Z261" s="48"/>
      <c r="AA261" s="48"/>
      <c r="AB261" s="49"/>
      <c r="AC261" s="50">
        <v>180</v>
      </c>
      <c r="AD261" s="46"/>
    </row>
    <row r="262" spans="1:30" s="10" customFormat="1">
      <c r="A262" s="94" t="s">
        <v>109</v>
      </c>
      <c r="B262" s="94" t="s">
        <v>110</v>
      </c>
      <c r="C262" s="94" t="s">
        <v>110</v>
      </c>
      <c r="D262" s="34" t="s">
        <v>23</v>
      </c>
      <c r="E262" s="94" t="s">
        <v>35</v>
      </c>
      <c r="F262" s="94" t="s">
        <v>36</v>
      </c>
      <c r="G262" s="34" t="s">
        <v>37</v>
      </c>
      <c r="H262" s="65">
        <v>37504</v>
      </c>
      <c r="I262" s="65" t="s">
        <v>111</v>
      </c>
      <c r="J262" s="45"/>
      <c r="K262" s="65" t="s">
        <v>93</v>
      </c>
      <c r="L262" s="46" t="s">
        <v>112</v>
      </c>
      <c r="M262" s="45" t="s">
        <v>112</v>
      </c>
      <c r="N262" s="47" t="s">
        <v>26</v>
      </c>
      <c r="O262" s="550">
        <v>1</v>
      </c>
      <c r="P262" s="566">
        <v>180</v>
      </c>
      <c r="Q262" s="550" t="s">
        <v>113</v>
      </c>
      <c r="R262" s="586">
        <v>180</v>
      </c>
      <c r="S262" s="48"/>
      <c r="T262" s="48"/>
      <c r="U262" s="48"/>
      <c r="V262" s="48"/>
      <c r="W262" s="48"/>
      <c r="X262" s="48"/>
      <c r="Y262" s="48"/>
      <c r="Z262" s="48"/>
      <c r="AA262" s="48"/>
      <c r="AB262" s="49"/>
      <c r="AC262" s="50">
        <v>180</v>
      </c>
      <c r="AD262" s="46"/>
    </row>
    <row r="263" spans="1:30" s="10" customFormat="1">
      <c r="A263" s="94" t="s">
        <v>109</v>
      </c>
      <c r="B263" s="94" t="s">
        <v>110</v>
      </c>
      <c r="C263" s="94" t="s">
        <v>110</v>
      </c>
      <c r="D263" s="34" t="s">
        <v>23</v>
      </c>
      <c r="E263" s="94" t="s">
        <v>35</v>
      </c>
      <c r="F263" s="94" t="s">
        <v>36</v>
      </c>
      <c r="G263" s="34" t="s">
        <v>37</v>
      </c>
      <c r="H263" s="65">
        <v>37504</v>
      </c>
      <c r="I263" s="65" t="s">
        <v>111</v>
      </c>
      <c r="J263" s="45"/>
      <c r="K263" s="65" t="s">
        <v>93</v>
      </c>
      <c r="L263" s="46" t="s">
        <v>112</v>
      </c>
      <c r="M263" s="45" t="s">
        <v>112</v>
      </c>
      <c r="N263" s="47" t="s">
        <v>26</v>
      </c>
      <c r="O263" s="550">
        <v>1</v>
      </c>
      <c r="P263" s="566">
        <v>180</v>
      </c>
      <c r="Q263" s="550" t="s">
        <v>113</v>
      </c>
      <c r="R263" s="586">
        <v>180</v>
      </c>
      <c r="S263" s="48"/>
      <c r="T263" s="48"/>
      <c r="U263" s="48"/>
      <c r="V263" s="48"/>
      <c r="W263" s="48"/>
      <c r="X263" s="48"/>
      <c r="Y263" s="48"/>
      <c r="Z263" s="48"/>
      <c r="AA263" s="48"/>
      <c r="AB263" s="49"/>
      <c r="AC263" s="50">
        <v>180</v>
      </c>
      <c r="AD263" s="46"/>
    </row>
    <row r="264" spans="1:30" s="10" customFormat="1" ht="48">
      <c r="A264" s="79" t="s">
        <v>109</v>
      </c>
      <c r="B264" s="79" t="s">
        <v>110</v>
      </c>
      <c r="C264" s="79" t="s">
        <v>110</v>
      </c>
      <c r="D264" s="80" t="s">
        <v>23</v>
      </c>
      <c r="E264" s="94" t="s">
        <v>35</v>
      </c>
      <c r="F264" s="94" t="s">
        <v>36</v>
      </c>
      <c r="G264" s="34" t="s">
        <v>37</v>
      </c>
      <c r="H264" s="45">
        <v>21401</v>
      </c>
      <c r="I264" s="65" t="s">
        <v>176</v>
      </c>
      <c r="J264" s="81" t="s">
        <v>348</v>
      </c>
      <c r="K264" s="81" t="s">
        <v>178</v>
      </c>
      <c r="L264" s="58" t="s">
        <v>112</v>
      </c>
      <c r="M264" s="27" t="s">
        <v>112</v>
      </c>
      <c r="N264" s="81" t="s">
        <v>27</v>
      </c>
      <c r="O264" s="552">
        <v>1</v>
      </c>
      <c r="P264" s="570">
        <v>780</v>
      </c>
      <c r="Q264" s="552" t="s">
        <v>113</v>
      </c>
      <c r="R264" s="588">
        <v>780</v>
      </c>
      <c r="S264" s="81"/>
      <c r="T264" s="81"/>
      <c r="U264" s="81"/>
      <c r="V264" s="81"/>
      <c r="W264" s="81"/>
      <c r="X264" s="81"/>
      <c r="Y264" s="81"/>
      <c r="Z264" s="81"/>
      <c r="AA264" s="82"/>
      <c r="AB264" s="82"/>
      <c r="AC264" s="78">
        <v>780</v>
      </c>
      <c r="AD264" s="81"/>
    </row>
    <row r="265" spans="1:30" s="10" customFormat="1" ht="48">
      <c r="A265" s="79" t="s">
        <v>109</v>
      </c>
      <c r="B265" s="79" t="s">
        <v>110</v>
      </c>
      <c r="C265" s="79" t="s">
        <v>110</v>
      </c>
      <c r="D265" s="80" t="s">
        <v>23</v>
      </c>
      <c r="E265" s="94" t="s">
        <v>35</v>
      </c>
      <c r="F265" s="94" t="s">
        <v>36</v>
      </c>
      <c r="G265" s="34" t="s">
        <v>37</v>
      </c>
      <c r="H265" s="45">
        <v>21401</v>
      </c>
      <c r="I265" s="65" t="s">
        <v>176</v>
      </c>
      <c r="J265" s="81" t="s">
        <v>349</v>
      </c>
      <c r="K265" s="81" t="s">
        <v>350</v>
      </c>
      <c r="L265" s="58" t="s">
        <v>112</v>
      </c>
      <c r="M265" s="27" t="s">
        <v>112</v>
      </c>
      <c r="N265" s="81" t="s">
        <v>27</v>
      </c>
      <c r="O265" s="552">
        <v>1</v>
      </c>
      <c r="P265" s="570">
        <v>534</v>
      </c>
      <c r="Q265" s="552" t="s">
        <v>113</v>
      </c>
      <c r="R265" s="588">
        <v>534</v>
      </c>
      <c r="S265" s="81"/>
      <c r="T265" s="81"/>
      <c r="U265" s="81"/>
      <c r="V265" s="81"/>
      <c r="W265" s="81"/>
      <c r="X265" s="81"/>
      <c r="Y265" s="81"/>
      <c r="Z265" s="81"/>
      <c r="AA265" s="82"/>
      <c r="AB265" s="82"/>
      <c r="AC265" s="78">
        <v>534</v>
      </c>
      <c r="AD265" s="81"/>
    </row>
    <row r="266" spans="1:30" s="10" customFormat="1">
      <c r="A266" s="94" t="s">
        <v>109</v>
      </c>
      <c r="B266" s="94" t="s">
        <v>110</v>
      </c>
      <c r="C266" s="94" t="s">
        <v>110</v>
      </c>
      <c r="D266" s="34" t="s">
        <v>23</v>
      </c>
      <c r="E266" s="94" t="s">
        <v>35</v>
      </c>
      <c r="F266" s="94" t="s">
        <v>36</v>
      </c>
      <c r="G266" s="34" t="s">
        <v>37</v>
      </c>
      <c r="H266" s="65">
        <v>37504</v>
      </c>
      <c r="I266" s="65" t="s">
        <v>111</v>
      </c>
      <c r="J266" s="45"/>
      <c r="K266" s="65" t="s">
        <v>93</v>
      </c>
      <c r="L266" s="46" t="s">
        <v>112</v>
      </c>
      <c r="M266" s="45" t="s">
        <v>112</v>
      </c>
      <c r="N266" s="47" t="s">
        <v>26</v>
      </c>
      <c r="O266" s="550">
        <v>1</v>
      </c>
      <c r="P266" s="566">
        <v>240</v>
      </c>
      <c r="Q266" s="550" t="s">
        <v>113</v>
      </c>
      <c r="R266" s="586">
        <v>240</v>
      </c>
      <c r="S266" s="48"/>
      <c r="T266" s="48"/>
      <c r="U266" s="48"/>
      <c r="V266" s="48"/>
      <c r="W266" s="48"/>
      <c r="X266" s="48"/>
      <c r="Y266" s="48"/>
      <c r="Z266" s="48"/>
      <c r="AA266" s="48"/>
      <c r="AB266" s="49"/>
      <c r="AC266" s="50">
        <v>240</v>
      </c>
      <c r="AD266" s="46"/>
    </row>
    <row r="267" spans="1:30" s="10" customFormat="1">
      <c r="A267" s="94" t="s">
        <v>109</v>
      </c>
      <c r="B267" s="94" t="s">
        <v>110</v>
      </c>
      <c r="C267" s="94" t="s">
        <v>110</v>
      </c>
      <c r="D267" s="34" t="s">
        <v>23</v>
      </c>
      <c r="E267" s="94" t="s">
        <v>35</v>
      </c>
      <c r="F267" s="94" t="s">
        <v>36</v>
      </c>
      <c r="G267" s="34" t="s">
        <v>37</v>
      </c>
      <c r="H267" s="65">
        <v>37504</v>
      </c>
      <c r="I267" s="65" t="s">
        <v>111</v>
      </c>
      <c r="J267" s="45"/>
      <c r="K267" s="65" t="s">
        <v>93</v>
      </c>
      <c r="L267" s="46" t="s">
        <v>112</v>
      </c>
      <c r="M267" s="45" t="s">
        <v>112</v>
      </c>
      <c r="N267" s="47" t="s">
        <v>26</v>
      </c>
      <c r="O267" s="550">
        <v>1</v>
      </c>
      <c r="P267" s="566">
        <v>182</v>
      </c>
      <c r="Q267" s="550" t="s">
        <v>113</v>
      </c>
      <c r="R267" s="586">
        <v>182</v>
      </c>
      <c r="S267" s="48"/>
      <c r="T267" s="48"/>
      <c r="U267" s="48"/>
      <c r="V267" s="48"/>
      <c r="W267" s="48"/>
      <c r="X267" s="48"/>
      <c r="Y267" s="48"/>
      <c r="Z267" s="48"/>
      <c r="AA267" s="48"/>
      <c r="AB267" s="49"/>
      <c r="AC267" s="50">
        <v>182</v>
      </c>
      <c r="AD267" s="46"/>
    </row>
    <row r="268" spans="1:30" s="10" customFormat="1">
      <c r="A268" s="94"/>
      <c r="B268" s="94"/>
      <c r="C268" s="94"/>
      <c r="D268" s="94"/>
      <c r="E268" s="81"/>
      <c r="F268" s="81"/>
      <c r="G268" s="81"/>
      <c r="H268" s="81"/>
      <c r="I268" s="81"/>
      <c r="J268" s="360"/>
      <c r="K268" s="360"/>
      <c r="L268" s="53"/>
      <c r="M268" s="53"/>
      <c r="N268" s="54"/>
      <c r="O268" s="552"/>
      <c r="P268" s="576"/>
      <c r="Q268" s="20"/>
      <c r="R268" s="591"/>
      <c r="S268" s="81"/>
      <c r="T268" s="81"/>
      <c r="U268" s="81"/>
      <c r="V268" s="81"/>
      <c r="W268" s="81"/>
      <c r="X268" s="81"/>
      <c r="Y268" s="81"/>
      <c r="Z268" s="81"/>
      <c r="AA268" s="375"/>
      <c r="AB268" s="82"/>
      <c r="AC268" s="81"/>
      <c r="AD268" s="81"/>
    </row>
    <row r="269" spans="1:30" s="10" customFormat="1">
      <c r="A269" s="75"/>
      <c r="B269" s="75"/>
      <c r="C269" s="75"/>
      <c r="D269" s="75"/>
      <c r="E269" s="75"/>
      <c r="F269" s="75"/>
      <c r="G269" s="75"/>
      <c r="H269" s="75"/>
      <c r="I269" s="75"/>
      <c r="J269" s="75"/>
      <c r="K269" s="74"/>
      <c r="L269" s="75"/>
      <c r="M269" s="75"/>
      <c r="N269" s="75"/>
      <c r="O269" s="332"/>
      <c r="P269" s="526"/>
      <c r="Q269" s="332"/>
      <c r="R269" s="607"/>
      <c r="S269" s="75"/>
      <c r="T269" s="75"/>
      <c r="U269" s="75"/>
      <c r="V269" s="75"/>
      <c r="W269" s="75"/>
      <c r="X269" s="75"/>
      <c r="Y269" s="75"/>
      <c r="Z269" s="75"/>
      <c r="AA269" s="368"/>
      <c r="AB269" s="369"/>
      <c r="AC269" s="75"/>
      <c r="AD269" s="75"/>
    </row>
    <row r="270" spans="1:30" s="10" customFormat="1">
      <c r="A270" s="622" t="s">
        <v>20</v>
      </c>
      <c r="B270" s="622"/>
      <c r="C270" s="622"/>
      <c r="D270" s="622"/>
      <c r="E270" s="622"/>
      <c r="F270" s="622"/>
      <c r="G270" s="622"/>
      <c r="H270" s="622"/>
      <c r="I270" s="622"/>
      <c r="J270" s="75"/>
      <c r="K270" s="74"/>
      <c r="L270" s="75"/>
      <c r="M270" s="75"/>
      <c r="N270" s="75"/>
      <c r="O270" s="332"/>
      <c r="P270" s="526"/>
      <c r="Q270" s="332"/>
      <c r="R270" s="606">
        <v>18027.05</v>
      </c>
      <c r="S270" s="366">
        <v>0</v>
      </c>
      <c r="T270" s="366">
        <v>0</v>
      </c>
      <c r="U270" s="366">
        <v>0</v>
      </c>
      <c r="V270" s="366">
        <v>0</v>
      </c>
      <c r="W270" s="366">
        <v>0</v>
      </c>
      <c r="X270" s="366">
        <v>0</v>
      </c>
      <c r="Y270" s="366">
        <v>0</v>
      </c>
      <c r="Z270" s="366">
        <v>0</v>
      </c>
      <c r="AA270" s="366">
        <v>0</v>
      </c>
      <c r="AB270" s="366">
        <v>0</v>
      </c>
      <c r="AC270" s="366">
        <v>18027.05</v>
      </c>
      <c r="AD270" s="366">
        <v>0</v>
      </c>
    </row>
    <row r="271" spans="1:30" s="10" customFormat="1">
      <c r="A271" s="387"/>
      <c r="B271" s="387"/>
      <c r="C271" s="387"/>
      <c r="D271" s="387"/>
      <c r="E271" s="387"/>
      <c r="F271" s="387"/>
      <c r="G271" s="387"/>
      <c r="H271" s="387"/>
      <c r="I271" s="387"/>
      <c r="J271" s="75"/>
      <c r="K271" s="74"/>
      <c r="L271" s="75"/>
      <c r="M271" s="75"/>
      <c r="N271" s="75"/>
      <c r="O271" s="332"/>
      <c r="P271" s="526"/>
      <c r="Q271" s="332"/>
      <c r="R271" s="611"/>
      <c r="S271" s="384"/>
      <c r="T271" s="384"/>
      <c r="U271" s="384"/>
      <c r="V271" s="384"/>
      <c r="W271" s="384"/>
      <c r="X271" s="384"/>
      <c r="Y271" s="384"/>
      <c r="Z271" s="384"/>
      <c r="AA271" s="384"/>
      <c r="AB271" s="384"/>
      <c r="AC271" s="384"/>
      <c r="AD271" s="384"/>
    </row>
    <row r="272" spans="1:30" s="10" customFormat="1">
      <c r="A272" s="387"/>
      <c r="B272" s="387"/>
      <c r="C272" s="387"/>
      <c r="D272" s="387"/>
      <c r="E272" s="387"/>
      <c r="F272" s="387"/>
      <c r="G272" s="387"/>
      <c r="H272" s="387"/>
      <c r="I272" s="387"/>
      <c r="J272" s="75"/>
      <c r="K272" s="74"/>
      <c r="L272" s="75"/>
      <c r="M272" s="75"/>
      <c r="N272" s="75"/>
      <c r="O272" s="332"/>
      <c r="P272" s="526"/>
      <c r="Q272" s="332"/>
      <c r="R272" s="611"/>
      <c r="S272" s="384"/>
      <c r="T272" s="384"/>
      <c r="U272" s="384"/>
      <c r="V272" s="384"/>
      <c r="W272" s="384"/>
      <c r="X272" s="384"/>
      <c r="Y272" s="384"/>
      <c r="Z272" s="384"/>
      <c r="AA272" s="384"/>
      <c r="AB272" s="384"/>
      <c r="AC272" s="384"/>
      <c r="AD272" s="384"/>
    </row>
    <row r="273" spans="1:30" s="10" customFormat="1">
      <c r="A273" s="387"/>
      <c r="B273" s="387"/>
      <c r="C273" s="387"/>
      <c r="D273" s="387"/>
      <c r="E273" s="387"/>
      <c r="F273" s="387"/>
      <c r="G273" s="387"/>
      <c r="H273" s="387"/>
      <c r="I273" s="387"/>
      <c r="J273" s="75"/>
      <c r="K273" s="74"/>
      <c r="L273" s="75"/>
      <c r="M273" s="75"/>
      <c r="N273" s="75"/>
      <c r="O273" s="332"/>
      <c r="P273" s="526"/>
      <c r="Q273" s="332"/>
      <c r="R273" s="611"/>
      <c r="S273" s="384"/>
      <c r="T273" s="384"/>
      <c r="U273" s="384"/>
      <c r="V273" s="384"/>
      <c r="W273" s="384"/>
      <c r="X273" s="384"/>
      <c r="Y273" s="384"/>
      <c r="Z273" s="384"/>
      <c r="AA273" s="384"/>
      <c r="AB273" s="384"/>
      <c r="AC273" s="384"/>
      <c r="AD273" s="384"/>
    </row>
    <row r="274" spans="1:30" s="10" customFormat="1">
      <c r="A274" s="387"/>
      <c r="B274" s="387"/>
      <c r="C274" s="387"/>
      <c r="D274" s="387"/>
      <c r="E274" s="387"/>
      <c r="F274" s="387"/>
      <c r="G274" s="387"/>
      <c r="H274" s="387"/>
      <c r="I274" s="387"/>
      <c r="J274" s="75"/>
      <c r="K274" s="74"/>
      <c r="L274" s="75"/>
      <c r="M274" s="75"/>
      <c r="N274" s="75"/>
      <c r="O274" s="332"/>
      <c r="P274" s="526"/>
      <c r="Q274" s="332"/>
      <c r="R274" s="611"/>
      <c r="S274" s="384"/>
      <c r="T274" s="384"/>
      <c r="U274" s="384"/>
      <c r="V274" s="384"/>
      <c r="W274" s="384"/>
      <c r="X274" s="384"/>
      <c r="Y274" s="384"/>
      <c r="Z274" s="384"/>
      <c r="AA274" s="384"/>
      <c r="AB274" s="384"/>
      <c r="AC274" s="384"/>
      <c r="AD274" s="384"/>
    </row>
    <row r="275" spans="1:30" s="10" customFormat="1">
      <c r="A275" s="387"/>
      <c r="B275" s="387"/>
      <c r="C275" s="387"/>
      <c r="D275" s="387"/>
      <c r="E275" s="387"/>
      <c r="F275" s="387"/>
      <c r="G275" s="387"/>
      <c r="H275" s="387"/>
      <c r="I275" s="387"/>
      <c r="J275" s="75"/>
      <c r="K275" s="74"/>
      <c r="L275" s="75"/>
      <c r="M275" s="75"/>
      <c r="N275" s="75"/>
      <c r="O275" s="332"/>
      <c r="P275" s="526"/>
      <c r="Q275" s="332"/>
      <c r="R275" s="611"/>
      <c r="S275" s="384"/>
      <c r="T275" s="384"/>
      <c r="U275" s="384"/>
      <c r="V275" s="384"/>
      <c r="W275" s="384"/>
      <c r="X275" s="384"/>
      <c r="Y275" s="384"/>
      <c r="Z275" s="384"/>
      <c r="AA275" s="384"/>
      <c r="AB275" s="384"/>
      <c r="AC275" s="384"/>
      <c r="AD275" s="384"/>
    </row>
    <row r="276" spans="1:30" s="10" customFormat="1">
      <c r="A276" s="387"/>
      <c r="B276" s="387"/>
      <c r="C276" s="387"/>
      <c r="D276" s="387"/>
      <c r="E276" s="387"/>
      <c r="F276" s="387"/>
      <c r="G276" s="387"/>
      <c r="H276" s="387"/>
      <c r="I276" s="387"/>
      <c r="J276" s="75"/>
      <c r="K276" s="74"/>
      <c r="L276" s="75"/>
      <c r="M276" s="75"/>
      <c r="N276" s="75"/>
      <c r="O276" s="332"/>
      <c r="P276" s="526"/>
      <c r="Q276" s="332"/>
      <c r="R276" s="611"/>
      <c r="S276" s="384"/>
      <c r="T276" s="384"/>
      <c r="U276" s="384"/>
      <c r="V276" s="384"/>
      <c r="W276" s="384"/>
      <c r="X276" s="384"/>
      <c r="Y276" s="384"/>
      <c r="Z276" s="384"/>
      <c r="AA276" s="384"/>
      <c r="AB276" s="384"/>
      <c r="AC276" s="384"/>
      <c r="AD276" s="384"/>
    </row>
    <row r="277" spans="1:30" s="10" customFormat="1">
      <c r="A277" s="387"/>
      <c r="B277" s="387"/>
      <c r="C277" s="387"/>
      <c r="D277" s="387"/>
      <c r="E277" s="387"/>
      <c r="F277" s="387"/>
      <c r="G277" s="387"/>
      <c r="H277" s="387"/>
      <c r="I277" s="387"/>
      <c r="J277" s="75"/>
      <c r="K277" s="74"/>
      <c r="L277" s="75"/>
      <c r="M277" s="75"/>
      <c r="N277" s="75"/>
      <c r="O277" s="332"/>
      <c r="P277" s="526"/>
      <c r="Q277" s="332"/>
      <c r="R277" s="611"/>
      <c r="S277" s="384"/>
      <c r="T277" s="384"/>
      <c r="U277" s="384"/>
      <c r="V277" s="384"/>
      <c r="W277" s="384"/>
      <c r="X277" s="384"/>
      <c r="Y277" s="384"/>
      <c r="Z277" s="384"/>
      <c r="AA277" s="384"/>
      <c r="AB277" s="384"/>
      <c r="AC277" s="384"/>
      <c r="AD277" s="384"/>
    </row>
    <row r="278" spans="1:30" s="10" customFormat="1">
      <c r="A278" s="387"/>
      <c r="B278" s="387"/>
      <c r="C278" s="387"/>
      <c r="D278" s="387"/>
      <c r="E278" s="387"/>
      <c r="F278" s="387"/>
      <c r="G278" s="387"/>
      <c r="H278" s="387"/>
      <c r="I278" s="387"/>
      <c r="J278" s="75"/>
      <c r="K278" s="74"/>
      <c r="L278" s="75"/>
      <c r="M278" s="75"/>
      <c r="N278" s="75"/>
      <c r="O278" s="332"/>
      <c r="P278" s="526"/>
      <c r="Q278" s="332"/>
      <c r="R278" s="611"/>
      <c r="S278" s="384"/>
      <c r="T278" s="384"/>
      <c r="U278" s="384"/>
      <c r="V278" s="384"/>
      <c r="W278" s="384"/>
      <c r="X278" s="384"/>
      <c r="Y278" s="384"/>
      <c r="Z278" s="384"/>
      <c r="AA278" s="384"/>
      <c r="AB278" s="384"/>
      <c r="AC278" s="384"/>
      <c r="AD278" s="384"/>
    </row>
    <row r="279" spans="1:30" s="10" customFormat="1">
      <c r="A279" s="387"/>
      <c r="B279" s="387"/>
      <c r="C279" s="387"/>
      <c r="D279" s="387"/>
      <c r="E279" s="387"/>
      <c r="F279" s="387"/>
      <c r="G279" s="387"/>
      <c r="H279" s="387"/>
      <c r="I279" s="387"/>
      <c r="J279" s="75"/>
      <c r="K279" s="74"/>
      <c r="L279" s="75"/>
      <c r="M279" s="75"/>
      <c r="N279" s="75"/>
      <c r="O279" s="332"/>
      <c r="P279" s="526"/>
      <c r="Q279" s="332"/>
      <c r="R279" s="611"/>
      <c r="S279" s="384"/>
      <c r="T279" s="384"/>
      <c r="U279" s="384"/>
      <c r="V279" s="384"/>
      <c r="W279" s="384"/>
      <c r="X279" s="384"/>
      <c r="Y279" s="384"/>
      <c r="Z279" s="384"/>
      <c r="AA279" s="384"/>
      <c r="AB279" s="384"/>
      <c r="AC279" s="384"/>
      <c r="AD279" s="384"/>
    </row>
    <row r="280" spans="1:30" s="10" customFormat="1">
      <c r="A280" s="101"/>
      <c r="B280" s="101"/>
      <c r="C280" s="101"/>
      <c r="D280" s="101"/>
      <c r="E280" s="101"/>
      <c r="F280" s="101"/>
      <c r="G280" s="101"/>
      <c r="H280" s="101"/>
      <c r="I280" s="101"/>
      <c r="J280" s="101"/>
      <c r="K280" s="377"/>
      <c r="L280" s="101"/>
      <c r="M280" s="101"/>
      <c r="N280" s="101"/>
      <c r="O280" s="330"/>
      <c r="P280" s="527"/>
      <c r="Q280" s="330"/>
      <c r="R280" s="614"/>
      <c r="S280" s="384"/>
      <c r="T280" s="384"/>
      <c r="U280" s="384"/>
      <c r="V280" s="384"/>
      <c r="W280" s="384"/>
      <c r="X280" s="384"/>
      <c r="Y280" s="384"/>
      <c r="Z280" s="384"/>
      <c r="AA280" s="384"/>
      <c r="AB280" s="384"/>
      <c r="AC280" s="384"/>
      <c r="AD280" s="384"/>
    </row>
    <row r="281" spans="1:30" s="10" customFormat="1">
      <c r="A281" s="101"/>
      <c r="B281" s="101"/>
      <c r="C281" s="101"/>
      <c r="D281" s="101"/>
      <c r="E281" s="101"/>
      <c r="F281" s="101"/>
      <c r="G281" s="101"/>
      <c r="H281" s="101"/>
      <c r="I281" s="101"/>
      <c r="J281" s="101"/>
      <c r="K281" s="377"/>
      <c r="L281" s="101"/>
      <c r="M281" s="101"/>
      <c r="N281" s="101"/>
      <c r="O281" s="330"/>
      <c r="P281" s="527"/>
      <c r="Q281" s="330"/>
      <c r="R281" s="614"/>
      <c r="S281" s="384"/>
      <c r="T281" s="384"/>
      <c r="U281" s="384"/>
      <c r="V281" s="384"/>
      <c r="W281" s="384"/>
      <c r="X281" s="384"/>
      <c r="Y281" s="384"/>
      <c r="Z281" s="384"/>
      <c r="AA281" s="384"/>
      <c r="AB281" s="384"/>
      <c r="AC281" s="384"/>
      <c r="AD281" s="384"/>
    </row>
    <row r="282" spans="1:30" s="10" customFormat="1" ht="28.8">
      <c r="A282" s="85" t="s">
        <v>3</v>
      </c>
      <c r="B282" s="85" t="s">
        <v>4</v>
      </c>
      <c r="C282" s="85" t="s">
        <v>5</v>
      </c>
      <c r="D282" s="85" t="s">
        <v>6</v>
      </c>
      <c r="E282" s="85" t="s">
        <v>7</v>
      </c>
      <c r="F282" s="85" t="s">
        <v>8</v>
      </c>
      <c r="G282" s="85" t="s">
        <v>9</v>
      </c>
      <c r="H282" s="4" t="s">
        <v>10</v>
      </c>
      <c r="I282" s="4" t="s">
        <v>11</v>
      </c>
      <c r="J282" s="4" t="s">
        <v>12</v>
      </c>
      <c r="K282" s="86" t="s">
        <v>13</v>
      </c>
      <c r="L282" s="4" t="s">
        <v>14</v>
      </c>
      <c r="M282" s="4" t="s">
        <v>15</v>
      </c>
      <c r="N282" s="4" t="s">
        <v>16</v>
      </c>
      <c r="O282" s="5" t="s">
        <v>17</v>
      </c>
      <c r="P282" s="523" t="s">
        <v>18</v>
      </c>
      <c r="Q282" s="5" t="s">
        <v>19</v>
      </c>
      <c r="R282" s="612" t="s">
        <v>20</v>
      </c>
      <c r="S282" s="87" t="s">
        <v>100</v>
      </c>
      <c r="T282" s="87" t="s">
        <v>101</v>
      </c>
      <c r="U282" s="87" t="s">
        <v>102</v>
      </c>
      <c r="V282" s="87" t="s">
        <v>103</v>
      </c>
      <c r="W282" s="87" t="s">
        <v>104</v>
      </c>
      <c r="X282" s="87" t="s">
        <v>105</v>
      </c>
      <c r="Y282" s="87" t="s">
        <v>106</v>
      </c>
      <c r="Z282" s="87" t="s">
        <v>107</v>
      </c>
      <c r="AA282" s="88" t="s">
        <v>47</v>
      </c>
      <c r="AB282" s="88" t="s">
        <v>108</v>
      </c>
      <c r="AC282" s="87" t="s">
        <v>21</v>
      </c>
      <c r="AD282" s="87" t="s">
        <v>22</v>
      </c>
    </row>
    <row r="283" spans="1:30" s="10" customFormat="1" ht="84">
      <c r="A283" s="94" t="s">
        <v>109</v>
      </c>
      <c r="B283" s="94" t="s">
        <v>110</v>
      </c>
      <c r="C283" s="94" t="s">
        <v>110</v>
      </c>
      <c r="D283" s="347" t="s">
        <v>23</v>
      </c>
      <c r="E283" s="94" t="s">
        <v>43</v>
      </c>
      <c r="F283" s="94" t="s">
        <v>23</v>
      </c>
      <c r="G283" s="34" t="s">
        <v>44</v>
      </c>
      <c r="H283" s="34">
        <v>26102</v>
      </c>
      <c r="I283" s="34" t="s">
        <v>261</v>
      </c>
      <c r="J283" s="360" t="s">
        <v>351</v>
      </c>
      <c r="K283" s="34" t="s">
        <v>263</v>
      </c>
      <c r="L283" s="53" t="s">
        <v>112</v>
      </c>
      <c r="M283" s="27" t="s">
        <v>112</v>
      </c>
      <c r="N283" s="54" t="s">
        <v>27</v>
      </c>
      <c r="O283" s="20">
        <v>28</v>
      </c>
      <c r="P283" s="567">
        <v>100</v>
      </c>
      <c r="Q283" s="20" t="s">
        <v>113</v>
      </c>
      <c r="R283" s="28">
        <v>2800</v>
      </c>
      <c r="S283" s="53"/>
      <c r="T283" s="53"/>
      <c r="U283" s="53"/>
      <c r="V283" s="53"/>
      <c r="W283" s="53"/>
      <c r="X283" s="53"/>
      <c r="Y283" s="53"/>
      <c r="Z283" s="370"/>
      <c r="AA283" s="50"/>
      <c r="AB283" s="370"/>
      <c r="AC283" s="50">
        <v>2800</v>
      </c>
      <c r="AD283" s="53"/>
    </row>
    <row r="284" spans="1:30" s="10" customFormat="1" ht="36">
      <c r="A284" s="94" t="s">
        <v>109</v>
      </c>
      <c r="B284" s="94" t="s">
        <v>110</v>
      </c>
      <c r="C284" s="94" t="s">
        <v>110</v>
      </c>
      <c r="D284" s="347" t="s">
        <v>23</v>
      </c>
      <c r="E284" s="94" t="s">
        <v>43</v>
      </c>
      <c r="F284" s="94" t="s">
        <v>41</v>
      </c>
      <c r="G284" s="34" t="s">
        <v>44</v>
      </c>
      <c r="H284" s="65">
        <v>21101</v>
      </c>
      <c r="I284" s="65" t="s">
        <v>123</v>
      </c>
      <c r="J284" s="360" t="s">
        <v>352</v>
      </c>
      <c r="K284" s="360" t="s">
        <v>353</v>
      </c>
      <c r="L284" s="53" t="s">
        <v>112</v>
      </c>
      <c r="M284" s="27" t="s">
        <v>112</v>
      </c>
      <c r="N284" s="54" t="s">
        <v>27</v>
      </c>
      <c r="O284" s="556">
        <v>4</v>
      </c>
      <c r="P284" s="525">
        <v>30</v>
      </c>
      <c r="Q284" s="20" t="s">
        <v>113</v>
      </c>
      <c r="R284" s="21">
        <v>120</v>
      </c>
      <c r="S284" s="46"/>
      <c r="T284" s="46"/>
      <c r="U284" s="46"/>
      <c r="V284" s="46"/>
      <c r="W284" s="46"/>
      <c r="X284" s="46"/>
      <c r="Y284" s="46"/>
      <c r="Z284" s="372"/>
      <c r="AA284" s="56"/>
      <c r="AB284" s="372"/>
      <c r="AC284" s="50">
        <v>120</v>
      </c>
      <c r="AD284" s="46"/>
    </row>
    <row r="285" spans="1:30" s="10" customFormat="1" ht="24">
      <c r="A285" s="94" t="s">
        <v>109</v>
      </c>
      <c r="B285" s="94" t="s">
        <v>110</v>
      </c>
      <c r="C285" s="94" t="s">
        <v>110</v>
      </c>
      <c r="D285" s="347" t="s">
        <v>23</v>
      </c>
      <c r="E285" s="94" t="s">
        <v>43</v>
      </c>
      <c r="F285" s="94" t="s">
        <v>41</v>
      </c>
      <c r="G285" s="34" t="s">
        <v>44</v>
      </c>
      <c r="H285" s="65">
        <v>21101</v>
      </c>
      <c r="I285" s="65" t="s">
        <v>123</v>
      </c>
      <c r="J285" s="389" t="s">
        <v>354</v>
      </c>
      <c r="K285" s="360" t="s">
        <v>221</v>
      </c>
      <c r="L285" s="53" t="s">
        <v>112</v>
      </c>
      <c r="M285" s="27" t="s">
        <v>112</v>
      </c>
      <c r="N285" s="54" t="s">
        <v>27</v>
      </c>
      <c r="O285" s="559">
        <v>2</v>
      </c>
      <c r="P285" s="525">
        <v>7</v>
      </c>
      <c r="Q285" s="20" t="s">
        <v>113</v>
      </c>
      <c r="R285" s="21">
        <v>14</v>
      </c>
      <c r="S285" s="46"/>
      <c r="T285" s="46"/>
      <c r="U285" s="46"/>
      <c r="V285" s="46"/>
      <c r="W285" s="46"/>
      <c r="X285" s="46"/>
      <c r="Y285" s="46"/>
      <c r="Z285" s="372"/>
      <c r="AA285" s="56"/>
      <c r="AB285" s="372"/>
      <c r="AC285" s="50">
        <v>14</v>
      </c>
      <c r="AD285" s="46"/>
    </row>
    <row r="286" spans="1:30" s="10" customFormat="1">
      <c r="A286" s="94" t="s">
        <v>109</v>
      </c>
      <c r="B286" s="94" t="s">
        <v>110</v>
      </c>
      <c r="C286" s="94" t="s">
        <v>110</v>
      </c>
      <c r="D286" s="347" t="s">
        <v>23</v>
      </c>
      <c r="E286" s="94" t="s">
        <v>43</v>
      </c>
      <c r="F286" s="94" t="s">
        <v>41</v>
      </c>
      <c r="G286" s="34" t="s">
        <v>44</v>
      </c>
      <c r="H286" s="65">
        <v>21101</v>
      </c>
      <c r="I286" s="65" t="s">
        <v>123</v>
      </c>
      <c r="J286" s="389" t="s">
        <v>355</v>
      </c>
      <c r="K286" s="360" t="s">
        <v>171</v>
      </c>
      <c r="L286" s="53" t="s">
        <v>112</v>
      </c>
      <c r="M286" s="27" t="s">
        <v>112</v>
      </c>
      <c r="N286" s="54" t="s">
        <v>27</v>
      </c>
      <c r="O286" s="559">
        <v>100</v>
      </c>
      <c r="P286" s="525">
        <v>3.39</v>
      </c>
      <c r="Q286" s="20" t="s">
        <v>113</v>
      </c>
      <c r="R286" s="21">
        <v>339</v>
      </c>
      <c r="S286" s="46"/>
      <c r="T286" s="46"/>
      <c r="U286" s="46"/>
      <c r="V286" s="46"/>
      <c r="W286" s="46"/>
      <c r="X286" s="46"/>
      <c r="Y286" s="46"/>
      <c r="Z286" s="372"/>
      <c r="AA286" s="56"/>
      <c r="AB286" s="372"/>
      <c r="AC286" s="50">
        <v>339</v>
      </c>
      <c r="AD286" s="46"/>
    </row>
    <row r="287" spans="1:30" s="10" customFormat="1" ht="48">
      <c r="A287" s="94" t="s">
        <v>109</v>
      </c>
      <c r="B287" s="94" t="s">
        <v>110</v>
      </c>
      <c r="C287" s="94" t="s">
        <v>110</v>
      </c>
      <c r="D287" s="347" t="s">
        <v>23</v>
      </c>
      <c r="E287" s="94" t="s">
        <v>43</v>
      </c>
      <c r="F287" s="94" t="s">
        <v>41</v>
      </c>
      <c r="G287" s="34" t="s">
        <v>44</v>
      </c>
      <c r="H287" s="65">
        <v>21101</v>
      </c>
      <c r="I287" s="65" t="s">
        <v>123</v>
      </c>
      <c r="J287" s="389" t="s">
        <v>356</v>
      </c>
      <c r="K287" s="360" t="s">
        <v>357</v>
      </c>
      <c r="L287" s="53" t="s">
        <v>112</v>
      </c>
      <c r="M287" s="27" t="s">
        <v>112</v>
      </c>
      <c r="N287" s="54" t="s">
        <v>27</v>
      </c>
      <c r="O287" s="559">
        <v>2</v>
      </c>
      <c r="P287" s="525">
        <v>29</v>
      </c>
      <c r="Q287" s="20" t="s">
        <v>113</v>
      </c>
      <c r="R287" s="21">
        <v>58</v>
      </c>
      <c r="S287" s="46"/>
      <c r="T287" s="46"/>
      <c r="U287" s="46"/>
      <c r="V287" s="46"/>
      <c r="W287" s="46"/>
      <c r="X287" s="46"/>
      <c r="Y287" s="46"/>
      <c r="Z287" s="372"/>
      <c r="AA287" s="56"/>
      <c r="AB287" s="372"/>
      <c r="AC287" s="50">
        <v>58</v>
      </c>
      <c r="AD287" s="46"/>
    </row>
    <row r="288" spans="1:30" s="10" customFormat="1" ht="36">
      <c r="A288" s="94" t="s">
        <v>109</v>
      </c>
      <c r="B288" s="94" t="s">
        <v>110</v>
      </c>
      <c r="C288" s="94" t="s">
        <v>110</v>
      </c>
      <c r="D288" s="347" t="s">
        <v>23</v>
      </c>
      <c r="E288" s="94" t="s">
        <v>43</v>
      </c>
      <c r="F288" s="94" t="s">
        <v>41</v>
      </c>
      <c r="G288" s="34" t="s">
        <v>44</v>
      </c>
      <c r="H288" s="65">
        <v>21101</v>
      </c>
      <c r="I288" s="65" t="s">
        <v>123</v>
      </c>
      <c r="J288" s="389" t="s">
        <v>358</v>
      </c>
      <c r="K288" s="360" t="s">
        <v>245</v>
      </c>
      <c r="L288" s="53" t="s">
        <v>112</v>
      </c>
      <c r="M288" s="27" t="s">
        <v>112</v>
      </c>
      <c r="N288" s="54" t="s">
        <v>27</v>
      </c>
      <c r="O288" s="559">
        <v>2</v>
      </c>
      <c r="P288" s="525">
        <v>29.5</v>
      </c>
      <c r="Q288" s="20" t="s">
        <v>113</v>
      </c>
      <c r="R288" s="21">
        <v>59</v>
      </c>
      <c r="S288" s="46"/>
      <c r="T288" s="46"/>
      <c r="U288" s="46"/>
      <c r="V288" s="46"/>
      <c r="W288" s="46"/>
      <c r="X288" s="46"/>
      <c r="Y288" s="46"/>
      <c r="Z288" s="372"/>
      <c r="AA288" s="56"/>
      <c r="AB288" s="372"/>
      <c r="AC288" s="50">
        <v>59</v>
      </c>
      <c r="AD288" s="46"/>
    </row>
    <row r="289" spans="1:30" s="10" customFormat="1">
      <c r="A289" s="94" t="s">
        <v>109</v>
      </c>
      <c r="B289" s="94" t="s">
        <v>110</v>
      </c>
      <c r="C289" s="94" t="s">
        <v>110</v>
      </c>
      <c r="D289" s="347" t="s">
        <v>23</v>
      </c>
      <c r="E289" s="94" t="s">
        <v>43</v>
      </c>
      <c r="F289" s="94" t="s">
        <v>41</v>
      </c>
      <c r="G289" s="34" t="s">
        <v>44</v>
      </c>
      <c r="H289" s="65">
        <v>21101</v>
      </c>
      <c r="I289" s="65" t="s">
        <v>123</v>
      </c>
      <c r="J289" s="389" t="s">
        <v>359</v>
      </c>
      <c r="K289" s="360" t="s">
        <v>360</v>
      </c>
      <c r="L289" s="53" t="s">
        <v>112</v>
      </c>
      <c r="M289" s="27" t="s">
        <v>112</v>
      </c>
      <c r="N289" s="54" t="s">
        <v>27</v>
      </c>
      <c r="O289" s="559">
        <v>1</v>
      </c>
      <c r="P289" s="525">
        <v>30</v>
      </c>
      <c r="Q289" s="20" t="s">
        <v>113</v>
      </c>
      <c r="R289" s="21">
        <v>30</v>
      </c>
      <c r="S289" s="46"/>
      <c r="T289" s="46"/>
      <c r="U289" s="46"/>
      <c r="V289" s="46"/>
      <c r="W289" s="46"/>
      <c r="X289" s="46"/>
      <c r="Y289" s="46"/>
      <c r="Z289" s="372"/>
      <c r="AA289" s="56"/>
      <c r="AB289" s="372"/>
      <c r="AC289" s="50">
        <v>30</v>
      </c>
      <c r="AD289" s="46"/>
    </row>
    <row r="290" spans="1:30" s="10" customFormat="1" ht="24">
      <c r="A290" s="94" t="s">
        <v>109</v>
      </c>
      <c r="B290" s="94" t="s">
        <v>110</v>
      </c>
      <c r="C290" s="94" t="s">
        <v>110</v>
      </c>
      <c r="D290" s="347" t="s">
        <v>23</v>
      </c>
      <c r="E290" s="94" t="s">
        <v>43</v>
      </c>
      <c r="F290" s="94" t="s">
        <v>41</v>
      </c>
      <c r="G290" s="34" t="s">
        <v>44</v>
      </c>
      <c r="H290" s="65">
        <v>21101</v>
      </c>
      <c r="I290" s="65" t="s">
        <v>123</v>
      </c>
      <c r="J290" s="389" t="s">
        <v>361</v>
      </c>
      <c r="K290" s="360" t="s">
        <v>362</v>
      </c>
      <c r="L290" s="53" t="s">
        <v>112</v>
      </c>
      <c r="M290" s="27" t="s">
        <v>112</v>
      </c>
      <c r="N290" s="54" t="s">
        <v>27</v>
      </c>
      <c r="O290" s="559">
        <v>1</v>
      </c>
      <c r="P290" s="525">
        <v>30</v>
      </c>
      <c r="Q290" s="20" t="s">
        <v>113</v>
      </c>
      <c r="R290" s="21">
        <v>30</v>
      </c>
      <c r="S290" s="46"/>
      <c r="T290" s="46"/>
      <c r="U290" s="46"/>
      <c r="V290" s="46"/>
      <c r="W290" s="46"/>
      <c r="X290" s="46"/>
      <c r="Y290" s="46"/>
      <c r="Z290" s="372"/>
      <c r="AA290" s="56"/>
      <c r="AB290" s="390"/>
      <c r="AC290" s="50">
        <v>30</v>
      </c>
      <c r="AD290" s="46"/>
    </row>
    <row r="291" spans="1:30" s="10" customFormat="1" ht="24">
      <c r="A291" s="94" t="s">
        <v>109</v>
      </c>
      <c r="B291" s="94" t="s">
        <v>110</v>
      </c>
      <c r="C291" s="94" t="s">
        <v>110</v>
      </c>
      <c r="D291" s="347" t="s">
        <v>23</v>
      </c>
      <c r="E291" s="94" t="s">
        <v>43</v>
      </c>
      <c r="F291" s="94" t="s">
        <v>41</v>
      </c>
      <c r="G291" s="34" t="s">
        <v>44</v>
      </c>
      <c r="H291" s="65">
        <v>21101</v>
      </c>
      <c r="I291" s="65" t="s">
        <v>123</v>
      </c>
      <c r="J291" s="389" t="s">
        <v>363</v>
      </c>
      <c r="K291" s="360" t="s">
        <v>364</v>
      </c>
      <c r="L291" s="53" t="s">
        <v>112</v>
      </c>
      <c r="M291" s="27" t="s">
        <v>112</v>
      </c>
      <c r="N291" s="54" t="s">
        <v>27</v>
      </c>
      <c r="O291" s="559">
        <v>1</v>
      </c>
      <c r="P291" s="525">
        <v>29.5</v>
      </c>
      <c r="Q291" s="20" t="s">
        <v>113</v>
      </c>
      <c r="R291" s="21">
        <v>29.5</v>
      </c>
      <c r="S291" s="46"/>
      <c r="T291" s="46"/>
      <c r="U291" s="46"/>
      <c r="V291" s="46"/>
      <c r="W291" s="46"/>
      <c r="X291" s="46"/>
      <c r="Y291" s="46"/>
      <c r="Z291" s="372"/>
      <c r="AA291" s="56"/>
      <c r="AB291" s="390"/>
      <c r="AC291" s="50">
        <v>29.5</v>
      </c>
      <c r="AD291" s="46"/>
    </row>
    <row r="292" spans="1:30" s="10" customFormat="1" ht="36">
      <c r="A292" s="94" t="s">
        <v>109</v>
      </c>
      <c r="B292" s="94" t="s">
        <v>110</v>
      </c>
      <c r="C292" s="94" t="s">
        <v>110</v>
      </c>
      <c r="D292" s="347" t="s">
        <v>23</v>
      </c>
      <c r="E292" s="94" t="s">
        <v>43</v>
      </c>
      <c r="F292" s="94" t="s">
        <v>41</v>
      </c>
      <c r="G292" s="34" t="s">
        <v>44</v>
      </c>
      <c r="H292" s="65">
        <v>21101</v>
      </c>
      <c r="I292" s="65" t="s">
        <v>123</v>
      </c>
      <c r="J292" s="360" t="s">
        <v>365</v>
      </c>
      <c r="K292" s="81" t="s">
        <v>366</v>
      </c>
      <c r="L292" s="53" t="s">
        <v>112</v>
      </c>
      <c r="M292" s="27" t="s">
        <v>112</v>
      </c>
      <c r="N292" s="54" t="s">
        <v>27</v>
      </c>
      <c r="O292" s="557">
        <v>2</v>
      </c>
      <c r="P292" s="570">
        <v>159.99</v>
      </c>
      <c r="Q292" s="20" t="s">
        <v>113</v>
      </c>
      <c r="R292" s="21">
        <v>319.98</v>
      </c>
      <c r="S292" s="81"/>
      <c r="T292" s="81"/>
      <c r="U292" s="81"/>
      <c r="V292" s="81"/>
      <c r="W292" s="81"/>
      <c r="X292" s="81"/>
      <c r="Y292" s="81"/>
      <c r="Z292" s="81"/>
      <c r="AA292" s="82"/>
      <c r="AB292" s="391"/>
      <c r="AC292" s="50">
        <v>319.98</v>
      </c>
      <c r="AD292" s="81"/>
    </row>
    <row r="293" spans="1:30" s="10" customFormat="1">
      <c r="A293" s="95"/>
      <c r="B293" s="95"/>
      <c r="C293" s="95"/>
      <c r="D293" s="95"/>
      <c r="E293" s="95"/>
      <c r="F293" s="95"/>
      <c r="G293" s="95"/>
      <c r="H293" s="392"/>
      <c r="I293" s="95"/>
      <c r="J293" s="95"/>
      <c r="K293" s="96"/>
      <c r="L293" s="95"/>
      <c r="M293" s="95"/>
      <c r="N293" s="95"/>
      <c r="O293" s="6"/>
      <c r="P293" s="529"/>
      <c r="Q293" s="6"/>
      <c r="R293" s="615"/>
      <c r="S293" s="95"/>
      <c r="T293" s="95"/>
      <c r="U293" s="95"/>
      <c r="V293" s="95"/>
      <c r="W293" s="95"/>
      <c r="X293" s="95"/>
      <c r="Y293" s="95"/>
      <c r="Z293" s="95"/>
      <c r="AA293" s="393"/>
      <c r="AB293" s="379"/>
      <c r="AC293" s="95"/>
      <c r="AD293" s="95"/>
    </row>
    <row r="294" spans="1:30" s="10" customFormat="1">
      <c r="A294" s="622" t="s">
        <v>20</v>
      </c>
      <c r="B294" s="622"/>
      <c r="C294" s="622"/>
      <c r="D294" s="622"/>
      <c r="E294" s="622"/>
      <c r="F294" s="622"/>
      <c r="G294" s="622"/>
      <c r="H294" s="622"/>
      <c r="I294" s="622"/>
      <c r="J294" s="75"/>
      <c r="K294" s="74"/>
      <c r="L294" s="75"/>
      <c r="M294" s="75"/>
      <c r="N294" s="75"/>
      <c r="O294" s="332"/>
      <c r="P294" s="526"/>
      <c r="Q294" s="332"/>
      <c r="R294" s="606">
        <v>3799.48</v>
      </c>
      <c r="S294" s="366">
        <v>0</v>
      </c>
      <c r="T294" s="366">
        <v>0</v>
      </c>
      <c r="U294" s="366">
        <v>0</v>
      </c>
      <c r="V294" s="366">
        <v>0</v>
      </c>
      <c r="W294" s="366">
        <v>0</v>
      </c>
      <c r="X294" s="366">
        <v>0</v>
      </c>
      <c r="Y294" s="366">
        <v>0</v>
      </c>
      <c r="Z294" s="366">
        <v>0</v>
      </c>
      <c r="AA294" s="366">
        <v>0</v>
      </c>
      <c r="AB294" s="366">
        <v>0</v>
      </c>
      <c r="AC294" s="366">
        <v>3799.48</v>
      </c>
      <c r="AD294" s="366">
        <v>0</v>
      </c>
    </row>
    <row r="295" spans="1:30" s="10" customFormat="1">
      <c r="A295" s="394"/>
      <c r="B295" s="394"/>
      <c r="C295" s="394"/>
      <c r="D295" s="394"/>
      <c r="E295" s="394"/>
      <c r="F295" s="394"/>
      <c r="G295" s="394"/>
      <c r="H295" s="394"/>
      <c r="I295" s="394"/>
      <c r="J295" s="75"/>
      <c r="K295" s="74"/>
      <c r="L295" s="75"/>
      <c r="M295" s="75"/>
      <c r="N295" s="75"/>
      <c r="O295" s="332"/>
      <c r="P295" s="526"/>
      <c r="Q295" s="332"/>
      <c r="R295" s="616"/>
      <c r="S295" s="382"/>
      <c r="T295" s="382"/>
      <c r="U295" s="382"/>
      <c r="V295" s="382"/>
      <c r="W295" s="382"/>
      <c r="X295" s="382"/>
      <c r="Y295" s="382"/>
      <c r="Z295" s="382"/>
      <c r="AA295" s="382"/>
      <c r="AB295" s="382"/>
      <c r="AC295" s="382"/>
      <c r="AD295" s="382"/>
    </row>
    <row r="296" spans="1:30" s="10" customFormat="1">
      <c r="A296" s="394"/>
      <c r="B296" s="394"/>
      <c r="C296" s="394"/>
      <c r="D296" s="394"/>
      <c r="E296" s="394"/>
      <c r="F296" s="394"/>
      <c r="G296" s="394"/>
      <c r="H296" s="394"/>
      <c r="I296" s="394"/>
      <c r="J296" s="75"/>
      <c r="K296" s="74"/>
      <c r="L296" s="75"/>
      <c r="M296" s="75"/>
      <c r="N296" s="75"/>
      <c r="O296" s="332"/>
      <c r="P296" s="526"/>
      <c r="Q296" s="332"/>
      <c r="R296" s="616"/>
      <c r="S296" s="382"/>
      <c r="T296" s="382"/>
      <c r="U296" s="382"/>
      <c r="V296" s="382"/>
      <c r="W296" s="382"/>
      <c r="X296" s="382"/>
      <c r="Y296" s="382"/>
      <c r="Z296" s="382"/>
      <c r="AA296" s="382"/>
      <c r="AB296" s="382"/>
      <c r="AC296" s="382"/>
      <c r="AD296" s="382"/>
    </row>
    <row r="297" spans="1:30" s="10" customFormat="1">
      <c r="A297" s="623" t="s">
        <v>367</v>
      </c>
      <c r="B297" s="623"/>
      <c r="C297" s="623"/>
      <c r="D297" s="623"/>
      <c r="E297" s="623"/>
      <c r="F297" s="623"/>
      <c r="G297" s="623"/>
      <c r="H297" s="623"/>
      <c r="I297" s="95"/>
      <c r="J297" s="95"/>
      <c r="K297" s="96"/>
      <c r="L297" s="95"/>
      <c r="M297" s="95"/>
      <c r="N297" s="95"/>
      <c r="O297" s="6"/>
      <c r="P297" s="529"/>
      <c r="Q297" s="595"/>
      <c r="R297" s="615"/>
      <c r="S297" s="95"/>
      <c r="T297" s="95"/>
      <c r="U297" s="95"/>
      <c r="V297" s="95"/>
      <c r="W297" s="95"/>
      <c r="X297" s="95"/>
      <c r="Y297" s="95"/>
      <c r="Z297" s="95"/>
      <c r="AA297" s="393"/>
      <c r="AB297" s="379"/>
      <c r="AC297" s="95"/>
      <c r="AD297" s="95"/>
    </row>
    <row r="298" spans="1:30" s="10" customFormat="1">
      <c r="A298" s="95"/>
      <c r="B298" s="95"/>
      <c r="C298" s="95"/>
      <c r="D298" s="95"/>
      <c r="E298" s="95"/>
      <c r="F298" s="95"/>
      <c r="G298" s="95"/>
      <c r="H298" s="392"/>
      <c r="I298" s="95"/>
      <c r="J298" s="95"/>
      <c r="K298" s="96"/>
      <c r="L298" s="95"/>
      <c r="M298" s="95"/>
      <c r="N298" s="95"/>
      <c r="O298" s="6"/>
      <c r="P298" s="529"/>
      <c r="Q298" s="6"/>
      <c r="R298" s="615"/>
      <c r="S298" s="95"/>
      <c r="T298" s="95"/>
      <c r="U298" s="95"/>
      <c r="V298" s="95"/>
      <c r="W298" s="95"/>
      <c r="X298" s="95"/>
      <c r="Y298" s="95"/>
      <c r="Z298" s="95"/>
      <c r="AA298" s="393"/>
      <c r="AB298" s="379"/>
      <c r="AC298" s="95"/>
      <c r="AD298" s="95"/>
    </row>
    <row r="299" spans="1:30" s="10" customFormat="1">
      <c r="O299" s="330"/>
      <c r="P299" s="527"/>
      <c r="Q299" s="328"/>
      <c r="R299" s="328"/>
    </row>
    <row r="300" spans="1:30" s="10" customFormat="1" ht="28.8">
      <c r="A300" s="2" t="s">
        <v>3</v>
      </c>
      <c r="B300" s="2" t="s">
        <v>4</v>
      </c>
      <c r="C300" s="2" t="s">
        <v>5</v>
      </c>
      <c r="D300" s="2" t="s">
        <v>6</v>
      </c>
      <c r="E300" s="2" t="s">
        <v>7</v>
      </c>
      <c r="F300" s="103" t="s">
        <v>8</v>
      </c>
      <c r="G300" s="2" t="s">
        <v>9</v>
      </c>
      <c r="H300" s="3" t="s">
        <v>10</v>
      </c>
      <c r="I300" s="4" t="s">
        <v>11</v>
      </c>
      <c r="J300" s="3" t="s">
        <v>12</v>
      </c>
      <c r="K300" s="3" t="s">
        <v>13</v>
      </c>
      <c r="L300" s="3" t="s">
        <v>14</v>
      </c>
      <c r="M300" s="3" t="s">
        <v>15</v>
      </c>
      <c r="N300" s="3" t="s">
        <v>16</v>
      </c>
      <c r="O300" s="5" t="s">
        <v>17</v>
      </c>
      <c r="P300" s="523" t="s">
        <v>18</v>
      </c>
      <c r="Q300" s="5" t="s">
        <v>19</v>
      </c>
      <c r="R300" s="104" t="s">
        <v>20</v>
      </c>
      <c r="S300" s="104" t="s">
        <v>100</v>
      </c>
      <c r="T300" s="104" t="s">
        <v>101</v>
      </c>
      <c r="U300" s="104" t="s">
        <v>102</v>
      </c>
      <c r="V300" s="104" t="s">
        <v>103</v>
      </c>
      <c r="W300" s="104" t="s">
        <v>104</v>
      </c>
      <c r="X300" s="104" t="s">
        <v>105</v>
      </c>
      <c r="Y300" s="104" t="s">
        <v>106</v>
      </c>
      <c r="Z300" s="104" t="s">
        <v>107</v>
      </c>
      <c r="AA300" s="104" t="s">
        <v>47</v>
      </c>
      <c r="AB300" s="104" t="s">
        <v>108</v>
      </c>
      <c r="AC300" s="104" t="s">
        <v>21</v>
      </c>
      <c r="AD300" s="104" t="s">
        <v>22</v>
      </c>
    </row>
    <row r="301" spans="1:30" s="10" customFormat="1" ht="20.399999999999999">
      <c r="A301" s="105" t="s">
        <v>368</v>
      </c>
      <c r="B301" s="105" t="s">
        <v>369</v>
      </c>
      <c r="C301" s="105" t="s">
        <v>369</v>
      </c>
      <c r="D301" s="106" t="s">
        <v>23</v>
      </c>
      <c r="E301" s="107" t="s">
        <v>24</v>
      </c>
      <c r="F301" s="108" t="s">
        <v>23</v>
      </c>
      <c r="G301" s="107" t="s">
        <v>32</v>
      </c>
      <c r="H301" s="109">
        <v>33602</v>
      </c>
      <c r="I301" s="110" t="s">
        <v>370</v>
      </c>
      <c r="J301" s="109"/>
      <c r="K301" s="111" t="s">
        <v>371</v>
      </c>
      <c r="L301" s="112" t="s">
        <v>372</v>
      </c>
      <c r="M301" s="109"/>
      <c r="N301" s="113" t="s">
        <v>26</v>
      </c>
      <c r="O301" s="114">
        <v>1</v>
      </c>
      <c r="P301" s="577">
        <v>2668</v>
      </c>
      <c r="Q301" s="114" t="s">
        <v>25</v>
      </c>
      <c r="R301" s="116">
        <f t="shared" ref="R301:R322" si="4">SUM(S301:AD301)</f>
        <v>2668</v>
      </c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8">
        <f>O301*P301</f>
        <v>2668</v>
      </c>
      <c r="AD301" s="117"/>
    </row>
    <row r="302" spans="1:30" s="10" customFormat="1" ht="20.399999999999999">
      <c r="A302" s="105" t="s">
        <v>368</v>
      </c>
      <c r="B302" s="105" t="s">
        <v>369</v>
      </c>
      <c r="C302" s="105" t="s">
        <v>369</v>
      </c>
      <c r="D302" s="106" t="s">
        <v>23</v>
      </c>
      <c r="E302" s="107" t="s">
        <v>24</v>
      </c>
      <c r="F302" s="108" t="s">
        <v>23</v>
      </c>
      <c r="G302" s="107" t="s">
        <v>33</v>
      </c>
      <c r="H302" s="109">
        <v>33801</v>
      </c>
      <c r="I302" s="110" t="s">
        <v>194</v>
      </c>
      <c r="J302" s="109"/>
      <c r="K302" s="111" t="s">
        <v>373</v>
      </c>
      <c r="L302" s="119" t="s">
        <v>374</v>
      </c>
      <c r="M302" s="109" t="s">
        <v>375</v>
      </c>
      <c r="N302" s="120" t="s">
        <v>26</v>
      </c>
      <c r="O302" s="114">
        <v>1</v>
      </c>
      <c r="P302" s="577">
        <v>33339</v>
      </c>
      <c r="Q302" s="114" t="s">
        <v>25</v>
      </c>
      <c r="R302" s="116">
        <f t="shared" si="4"/>
        <v>33339</v>
      </c>
      <c r="S302" s="115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18">
        <f t="shared" ref="AC302:AC322" si="5">O302*P302</f>
        <v>33339</v>
      </c>
      <c r="AD302" s="117"/>
    </row>
    <row r="303" spans="1:30" s="10" customFormat="1" ht="20.399999999999999">
      <c r="A303" s="122" t="s">
        <v>368</v>
      </c>
      <c r="B303" s="122" t="s">
        <v>369</v>
      </c>
      <c r="C303" s="122" t="s">
        <v>369</v>
      </c>
      <c r="D303" s="122" t="s">
        <v>23</v>
      </c>
      <c r="E303" s="122" t="s">
        <v>24</v>
      </c>
      <c r="F303" s="122" t="s">
        <v>23</v>
      </c>
      <c r="G303" s="122" t="s">
        <v>33</v>
      </c>
      <c r="H303" s="122" t="s">
        <v>376</v>
      </c>
      <c r="I303" s="123" t="s">
        <v>116</v>
      </c>
      <c r="J303" s="109"/>
      <c r="K303" s="111" t="s">
        <v>377</v>
      </c>
      <c r="L303" s="119" t="s">
        <v>378</v>
      </c>
      <c r="M303" s="112"/>
      <c r="N303" s="113" t="s">
        <v>26</v>
      </c>
      <c r="O303" s="114">
        <v>1</v>
      </c>
      <c r="P303" s="578">
        <v>50623.13</v>
      </c>
      <c r="Q303" s="114" t="s">
        <v>25</v>
      </c>
      <c r="R303" s="116">
        <f t="shared" si="4"/>
        <v>50623.13</v>
      </c>
      <c r="S303" s="115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18">
        <f t="shared" si="5"/>
        <v>50623.13</v>
      </c>
      <c r="AD303" s="117"/>
    </row>
    <row r="304" spans="1:30" s="10" customFormat="1" ht="20.399999999999999">
      <c r="A304" s="105" t="s">
        <v>368</v>
      </c>
      <c r="B304" s="122" t="s">
        <v>369</v>
      </c>
      <c r="C304" s="122" t="s">
        <v>369</v>
      </c>
      <c r="D304" s="122" t="s">
        <v>23</v>
      </c>
      <c r="E304" s="122" t="s">
        <v>24</v>
      </c>
      <c r="F304" s="122" t="s">
        <v>23</v>
      </c>
      <c r="G304" s="122" t="s">
        <v>33</v>
      </c>
      <c r="H304" s="109">
        <v>31301</v>
      </c>
      <c r="I304" s="110" t="s">
        <v>379</v>
      </c>
      <c r="J304" s="109"/>
      <c r="K304" s="111" t="s">
        <v>380</v>
      </c>
      <c r="L304" s="112" t="s">
        <v>372</v>
      </c>
      <c r="M304" s="109"/>
      <c r="N304" s="120" t="s">
        <v>26</v>
      </c>
      <c r="O304" s="114">
        <v>1</v>
      </c>
      <c r="P304" s="577">
        <v>1171.77</v>
      </c>
      <c r="Q304" s="114" t="s">
        <v>25</v>
      </c>
      <c r="R304" s="116">
        <f t="shared" si="4"/>
        <v>1171.77</v>
      </c>
      <c r="S304" s="115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18">
        <f t="shared" si="5"/>
        <v>1171.77</v>
      </c>
      <c r="AD304" s="117"/>
    </row>
    <row r="305" spans="1:30" s="10" customFormat="1" ht="30.6">
      <c r="A305" s="124" t="s">
        <v>368</v>
      </c>
      <c r="B305" s="124" t="s">
        <v>369</v>
      </c>
      <c r="C305" s="124" t="s">
        <v>369</v>
      </c>
      <c r="D305" s="124" t="s">
        <v>23</v>
      </c>
      <c r="E305" s="124" t="s">
        <v>34</v>
      </c>
      <c r="F305" s="124" t="s">
        <v>41</v>
      </c>
      <c r="G305" s="124" t="s">
        <v>45</v>
      </c>
      <c r="H305" s="124" t="s">
        <v>376</v>
      </c>
      <c r="I305" s="123" t="s">
        <v>116</v>
      </c>
      <c r="J305" s="109"/>
      <c r="K305" s="125" t="s">
        <v>381</v>
      </c>
      <c r="L305" s="126" t="s">
        <v>382</v>
      </c>
      <c r="M305" s="127"/>
      <c r="N305" s="120" t="s">
        <v>26</v>
      </c>
      <c r="O305" s="128">
        <v>1</v>
      </c>
      <c r="P305" s="579">
        <v>11412.98</v>
      </c>
      <c r="Q305" s="114" t="s">
        <v>25</v>
      </c>
      <c r="R305" s="116">
        <f t="shared" si="4"/>
        <v>11412.98</v>
      </c>
      <c r="S305" s="129"/>
      <c r="T305" s="129"/>
      <c r="U305" s="129"/>
      <c r="V305" s="129"/>
      <c r="W305" s="129"/>
      <c r="X305" s="129"/>
      <c r="Y305" s="129"/>
      <c r="Z305" s="129"/>
      <c r="AA305" s="129"/>
      <c r="AB305" s="129"/>
      <c r="AC305" s="129">
        <f t="shared" si="5"/>
        <v>11412.98</v>
      </c>
      <c r="AD305" s="118"/>
    </row>
    <row r="306" spans="1:30" s="10" customFormat="1" ht="20.399999999999999">
      <c r="A306" s="105" t="s">
        <v>368</v>
      </c>
      <c r="B306" s="105" t="s">
        <v>369</v>
      </c>
      <c r="C306" s="105" t="s">
        <v>369</v>
      </c>
      <c r="D306" s="106" t="s">
        <v>23</v>
      </c>
      <c r="E306" s="107" t="s">
        <v>34</v>
      </c>
      <c r="F306" s="108" t="s">
        <v>41</v>
      </c>
      <c r="G306" s="124" t="s">
        <v>45</v>
      </c>
      <c r="H306" s="109">
        <v>33801</v>
      </c>
      <c r="I306" s="110" t="s">
        <v>194</v>
      </c>
      <c r="J306" s="109"/>
      <c r="K306" s="111" t="s">
        <v>373</v>
      </c>
      <c r="L306" s="130" t="s">
        <v>383</v>
      </c>
      <c r="M306" s="109" t="s">
        <v>375</v>
      </c>
      <c r="N306" s="120" t="s">
        <v>26</v>
      </c>
      <c r="O306" s="114">
        <v>1</v>
      </c>
      <c r="P306" s="577">
        <v>13477</v>
      </c>
      <c r="Q306" s="114" t="s">
        <v>25</v>
      </c>
      <c r="R306" s="116">
        <f t="shared" si="4"/>
        <v>13477</v>
      </c>
      <c r="S306" s="115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18">
        <f t="shared" si="5"/>
        <v>13477</v>
      </c>
      <c r="AD306" s="117"/>
    </row>
    <row r="307" spans="1:30" s="10" customFormat="1" ht="20.399999999999999">
      <c r="A307" s="105" t="s">
        <v>368</v>
      </c>
      <c r="B307" s="105" t="s">
        <v>369</v>
      </c>
      <c r="C307" s="105" t="s">
        <v>369</v>
      </c>
      <c r="D307" s="106" t="s">
        <v>23</v>
      </c>
      <c r="E307" s="107" t="s">
        <v>34</v>
      </c>
      <c r="F307" s="108" t="s">
        <v>41</v>
      </c>
      <c r="G307" s="107" t="s">
        <v>33</v>
      </c>
      <c r="H307" s="109">
        <v>35801</v>
      </c>
      <c r="I307" s="110" t="s">
        <v>114</v>
      </c>
      <c r="J307" s="109"/>
      <c r="K307" s="111" t="s">
        <v>384</v>
      </c>
      <c r="L307" s="131" t="s">
        <v>385</v>
      </c>
      <c r="M307" s="109" t="s">
        <v>375</v>
      </c>
      <c r="N307" s="120" t="s">
        <v>26</v>
      </c>
      <c r="O307" s="114">
        <v>1</v>
      </c>
      <c r="P307" s="577">
        <v>12776.82</v>
      </c>
      <c r="Q307" s="114" t="s">
        <v>25</v>
      </c>
      <c r="R307" s="116">
        <f t="shared" si="4"/>
        <v>12776.82</v>
      </c>
      <c r="S307" s="115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18">
        <f t="shared" si="5"/>
        <v>12776.82</v>
      </c>
      <c r="AD307" s="117"/>
    </row>
    <row r="308" spans="1:30" s="10" customFormat="1" ht="30.6">
      <c r="A308" s="105" t="s">
        <v>368</v>
      </c>
      <c r="B308" s="122" t="s">
        <v>369</v>
      </c>
      <c r="C308" s="122" t="s">
        <v>369</v>
      </c>
      <c r="D308" s="122" t="s">
        <v>23</v>
      </c>
      <c r="E308" s="122" t="s">
        <v>24</v>
      </c>
      <c r="F308" s="122" t="s">
        <v>23</v>
      </c>
      <c r="G308" s="124" t="s">
        <v>32</v>
      </c>
      <c r="H308" s="109">
        <v>24801</v>
      </c>
      <c r="I308" s="110" t="s">
        <v>386</v>
      </c>
      <c r="J308" s="109"/>
      <c r="K308" s="111" t="s">
        <v>387</v>
      </c>
      <c r="L308" s="112" t="s">
        <v>372</v>
      </c>
      <c r="M308" s="109"/>
      <c r="N308" s="120" t="s">
        <v>388</v>
      </c>
      <c r="O308" s="114">
        <v>15</v>
      </c>
      <c r="P308" s="577">
        <v>133.28200000000001</v>
      </c>
      <c r="Q308" s="114" t="s">
        <v>25</v>
      </c>
      <c r="R308" s="116">
        <f t="shared" si="4"/>
        <v>1999.2300000000002</v>
      </c>
      <c r="S308" s="115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18">
        <f t="shared" si="5"/>
        <v>1999.2300000000002</v>
      </c>
      <c r="AD308" s="117"/>
    </row>
    <row r="309" spans="1:30" s="10" customFormat="1" ht="20.399999999999999">
      <c r="A309" s="105" t="s">
        <v>368</v>
      </c>
      <c r="B309" s="122" t="s">
        <v>369</v>
      </c>
      <c r="C309" s="122" t="s">
        <v>369</v>
      </c>
      <c r="D309" s="122" t="s">
        <v>23</v>
      </c>
      <c r="E309" s="122" t="s">
        <v>24</v>
      </c>
      <c r="F309" s="122" t="s">
        <v>23</v>
      </c>
      <c r="G309" s="124" t="s">
        <v>32</v>
      </c>
      <c r="H309" s="109">
        <v>21101</v>
      </c>
      <c r="I309" s="110" t="s">
        <v>123</v>
      </c>
      <c r="J309" s="109"/>
      <c r="K309" s="111" t="s">
        <v>389</v>
      </c>
      <c r="L309" s="112" t="s">
        <v>372</v>
      </c>
      <c r="M309" s="109"/>
      <c r="N309" s="120" t="s">
        <v>388</v>
      </c>
      <c r="O309" s="114">
        <v>1</v>
      </c>
      <c r="P309" s="577">
        <v>1526</v>
      </c>
      <c r="Q309" s="114" t="s">
        <v>25</v>
      </c>
      <c r="R309" s="116">
        <f t="shared" si="4"/>
        <v>1526</v>
      </c>
      <c r="S309" s="115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18">
        <f t="shared" si="5"/>
        <v>1526</v>
      </c>
      <c r="AD309" s="117"/>
    </row>
    <row r="310" spans="1:30" s="10" customFormat="1" ht="30.6">
      <c r="A310" s="105" t="s">
        <v>368</v>
      </c>
      <c r="B310" s="122" t="s">
        <v>369</v>
      </c>
      <c r="C310" s="122" t="s">
        <v>369</v>
      </c>
      <c r="D310" s="122" t="s">
        <v>23</v>
      </c>
      <c r="E310" s="122" t="s">
        <v>24</v>
      </c>
      <c r="F310" s="122" t="s">
        <v>23</v>
      </c>
      <c r="G310" s="124" t="s">
        <v>32</v>
      </c>
      <c r="H310" s="109">
        <v>22104</v>
      </c>
      <c r="I310" s="110" t="s">
        <v>390</v>
      </c>
      <c r="J310" s="109"/>
      <c r="K310" s="111" t="s">
        <v>391</v>
      </c>
      <c r="L310" s="112" t="s">
        <v>372</v>
      </c>
      <c r="M310" s="109"/>
      <c r="N310" s="120" t="s">
        <v>388</v>
      </c>
      <c r="O310" s="114">
        <v>1</v>
      </c>
      <c r="P310" s="577">
        <v>6338.59</v>
      </c>
      <c r="Q310" s="114" t="s">
        <v>25</v>
      </c>
      <c r="R310" s="116">
        <f t="shared" si="4"/>
        <v>6338.59</v>
      </c>
      <c r="S310" s="115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18">
        <f t="shared" si="5"/>
        <v>6338.59</v>
      </c>
      <c r="AD310" s="117"/>
    </row>
    <row r="311" spans="1:30" s="10" customFormat="1" ht="20.399999999999999">
      <c r="A311" s="105" t="s">
        <v>368</v>
      </c>
      <c r="B311" s="122" t="s">
        <v>369</v>
      </c>
      <c r="C311" s="122" t="s">
        <v>369</v>
      </c>
      <c r="D311" s="122" t="s">
        <v>23</v>
      </c>
      <c r="E311" s="122" t="s">
        <v>24</v>
      </c>
      <c r="F311" s="122" t="s">
        <v>23</v>
      </c>
      <c r="G311" s="124" t="s">
        <v>32</v>
      </c>
      <c r="H311" s="109">
        <v>21601</v>
      </c>
      <c r="I311" s="110" t="s">
        <v>204</v>
      </c>
      <c r="J311" s="132" t="s">
        <v>392</v>
      </c>
      <c r="K311" s="132" t="s">
        <v>393</v>
      </c>
      <c r="L311" s="112" t="s">
        <v>372</v>
      </c>
      <c r="M311" s="109"/>
      <c r="N311" s="120" t="s">
        <v>388</v>
      </c>
      <c r="O311" s="114">
        <v>2</v>
      </c>
      <c r="P311" s="577">
        <v>95</v>
      </c>
      <c r="Q311" s="114" t="s">
        <v>25</v>
      </c>
      <c r="R311" s="116">
        <f t="shared" si="4"/>
        <v>190</v>
      </c>
      <c r="S311" s="115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18">
        <f t="shared" si="5"/>
        <v>190</v>
      </c>
      <c r="AD311" s="117"/>
    </row>
    <row r="312" spans="1:30" s="10" customFormat="1" ht="20.399999999999999">
      <c r="A312" s="105" t="s">
        <v>368</v>
      </c>
      <c r="B312" s="122" t="s">
        <v>369</v>
      </c>
      <c r="C312" s="122" t="s">
        <v>369</v>
      </c>
      <c r="D312" s="122" t="s">
        <v>23</v>
      </c>
      <c r="E312" s="122" t="s">
        <v>24</v>
      </c>
      <c r="F312" s="122" t="s">
        <v>23</v>
      </c>
      <c r="G312" s="124" t="s">
        <v>32</v>
      </c>
      <c r="H312" s="109">
        <v>24901</v>
      </c>
      <c r="I312" s="110" t="s">
        <v>394</v>
      </c>
      <c r="J312" s="133" t="s">
        <v>395</v>
      </c>
      <c r="K312" s="132" t="s">
        <v>396</v>
      </c>
      <c r="L312" s="112" t="s">
        <v>372</v>
      </c>
      <c r="M312" s="109"/>
      <c r="N312" s="120" t="s">
        <v>388</v>
      </c>
      <c r="O312" s="114">
        <v>4</v>
      </c>
      <c r="P312" s="530">
        <v>54.75</v>
      </c>
      <c r="Q312" s="114" t="s">
        <v>25</v>
      </c>
      <c r="R312" s="116">
        <f t="shared" si="4"/>
        <v>219</v>
      </c>
      <c r="S312" s="115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18">
        <f t="shared" si="5"/>
        <v>219</v>
      </c>
      <c r="AD312" s="117"/>
    </row>
    <row r="313" spans="1:30" s="10" customFormat="1" ht="20.399999999999999">
      <c r="A313" s="105" t="s">
        <v>368</v>
      </c>
      <c r="B313" s="122" t="s">
        <v>369</v>
      </c>
      <c r="C313" s="122" t="s">
        <v>369</v>
      </c>
      <c r="D313" s="122" t="s">
        <v>23</v>
      </c>
      <c r="E313" s="122" t="s">
        <v>24</v>
      </c>
      <c r="F313" s="122" t="s">
        <v>23</v>
      </c>
      <c r="G313" s="124" t="s">
        <v>32</v>
      </c>
      <c r="H313" s="109">
        <v>24901</v>
      </c>
      <c r="I313" s="110" t="s">
        <v>394</v>
      </c>
      <c r="J313" s="133" t="s">
        <v>397</v>
      </c>
      <c r="K313" s="132" t="s">
        <v>398</v>
      </c>
      <c r="L313" s="112" t="s">
        <v>372</v>
      </c>
      <c r="M313" s="109"/>
      <c r="N313" s="120"/>
      <c r="O313" s="114">
        <v>2</v>
      </c>
      <c r="P313" s="580">
        <v>3206</v>
      </c>
      <c r="Q313" s="114" t="s">
        <v>25</v>
      </c>
      <c r="R313" s="116">
        <f t="shared" si="4"/>
        <v>6412</v>
      </c>
      <c r="S313" s="115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18">
        <f t="shared" si="5"/>
        <v>6412</v>
      </c>
      <c r="AD313" s="117"/>
    </row>
    <row r="314" spans="1:30" s="10" customFormat="1" ht="20.399999999999999">
      <c r="A314" s="105" t="s">
        <v>368</v>
      </c>
      <c r="B314" s="122" t="s">
        <v>369</v>
      </c>
      <c r="C314" s="122" t="s">
        <v>369</v>
      </c>
      <c r="D314" s="122" t="s">
        <v>23</v>
      </c>
      <c r="E314" s="122" t="s">
        <v>24</v>
      </c>
      <c r="F314" s="122" t="s">
        <v>23</v>
      </c>
      <c r="G314" s="124" t="s">
        <v>32</v>
      </c>
      <c r="H314" s="109">
        <v>24901</v>
      </c>
      <c r="I314" s="110" t="s">
        <v>394</v>
      </c>
      <c r="J314" s="133" t="s">
        <v>399</v>
      </c>
      <c r="K314" s="132" t="s">
        <v>400</v>
      </c>
      <c r="L314" s="112" t="s">
        <v>372</v>
      </c>
      <c r="M314" s="109"/>
      <c r="N314" s="120"/>
      <c r="O314" s="114">
        <v>2</v>
      </c>
      <c r="P314" s="530">
        <v>882.45</v>
      </c>
      <c r="Q314" s="114" t="s">
        <v>25</v>
      </c>
      <c r="R314" s="116">
        <f t="shared" si="4"/>
        <v>1764.9</v>
      </c>
      <c r="S314" s="115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18">
        <f t="shared" si="5"/>
        <v>1764.9</v>
      </c>
      <c r="AD314" s="117"/>
    </row>
    <row r="315" spans="1:30" s="10" customFormat="1" ht="20.399999999999999">
      <c r="A315" s="105" t="s">
        <v>368</v>
      </c>
      <c r="B315" s="122" t="s">
        <v>369</v>
      </c>
      <c r="C315" s="122" t="s">
        <v>369</v>
      </c>
      <c r="D315" s="122" t="s">
        <v>23</v>
      </c>
      <c r="E315" s="122" t="s">
        <v>24</v>
      </c>
      <c r="F315" s="122" t="s">
        <v>23</v>
      </c>
      <c r="G315" s="124" t="s">
        <v>32</v>
      </c>
      <c r="H315" s="109">
        <v>29101</v>
      </c>
      <c r="I315" s="110" t="s">
        <v>401</v>
      </c>
      <c r="J315" s="132" t="s">
        <v>402</v>
      </c>
      <c r="K315" s="132" t="s">
        <v>403</v>
      </c>
      <c r="L315" s="112" t="s">
        <v>372</v>
      </c>
      <c r="M315" s="109"/>
      <c r="N315" s="120" t="s">
        <v>388</v>
      </c>
      <c r="O315" s="132">
        <v>2</v>
      </c>
      <c r="P315" s="530">
        <v>87</v>
      </c>
      <c r="Q315" s="114" t="s">
        <v>25</v>
      </c>
      <c r="R315" s="116">
        <f t="shared" si="4"/>
        <v>174</v>
      </c>
      <c r="S315" s="115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18">
        <f t="shared" si="5"/>
        <v>174</v>
      </c>
      <c r="AD315" s="117"/>
    </row>
    <row r="316" spans="1:30" s="10" customFormat="1" ht="20.399999999999999">
      <c r="A316" s="105" t="s">
        <v>368</v>
      </c>
      <c r="B316" s="122" t="s">
        <v>369</v>
      </c>
      <c r="C316" s="122" t="s">
        <v>369</v>
      </c>
      <c r="D316" s="122" t="s">
        <v>23</v>
      </c>
      <c r="E316" s="122" t="s">
        <v>24</v>
      </c>
      <c r="F316" s="122" t="s">
        <v>23</v>
      </c>
      <c r="G316" s="124" t="s">
        <v>32</v>
      </c>
      <c r="H316" s="109">
        <v>29101</v>
      </c>
      <c r="I316" s="110" t="s">
        <v>401</v>
      </c>
      <c r="J316" s="132" t="s">
        <v>404</v>
      </c>
      <c r="K316" s="132" t="s">
        <v>405</v>
      </c>
      <c r="L316" s="112" t="s">
        <v>372</v>
      </c>
      <c r="M316" s="109"/>
      <c r="N316" s="120"/>
      <c r="O316" s="132">
        <v>4</v>
      </c>
      <c r="P316" s="530">
        <v>161</v>
      </c>
      <c r="Q316" s="114" t="s">
        <v>25</v>
      </c>
      <c r="R316" s="116">
        <f t="shared" si="4"/>
        <v>644</v>
      </c>
      <c r="S316" s="115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18">
        <f t="shared" si="5"/>
        <v>644</v>
      </c>
      <c r="AD316" s="117"/>
    </row>
    <row r="317" spans="1:30" s="10" customFormat="1" ht="20.399999999999999">
      <c r="A317" s="105" t="s">
        <v>368</v>
      </c>
      <c r="B317" s="122" t="s">
        <v>369</v>
      </c>
      <c r="C317" s="122" t="s">
        <v>369</v>
      </c>
      <c r="D317" s="122" t="s">
        <v>23</v>
      </c>
      <c r="E317" s="122" t="s">
        <v>24</v>
      </c>
      <c r="F317" s="122" t="s">
        <v>23</v>
      </c>
      <c r="G317" s="124" t="s">
        <v>32</v>
      </c>
      <c r="H317" s="109">
        <v>29101</v>
      </c>
      <c r="I317" s="110" t="s">
        <v>401</v>
      </c>
      <c r="J317" s="132" t="s">
        <v>406</v>
      </c>
      <c r="K317" s="132" t="s">
        <v>407</v>
      </c>
      <c r="L317" s="112" t="s">
        <v>372</v>
      </c>
      <c r="M317" s="109"/>
      <c r="N317" s="120"/>
      <c r="O317" s="132">
        <v>1</v>
      </c>
      <c r="P317" s="530">
        <v>68.5</v>
      </c>
      <c r="Q317" s="114" t="s">
        <v>25</v>
      </c>
      <c r="R317" s="116">
        <f t="shared" si="4"/>
        <v>68.5</v>
      </c>
      <c r="S317" s="115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18">
        <f t="shared" si="5"/>
        <v>68.5</v>
      </c>
      <c r="AD317" s="118"/>
    </row>
    <row r="318" spans="1:30" s="10" customFormat="1" ht="51">
      <c r="A318" s="105" t="s">
        <v>368</v>
      </c>
      <c r="B318" s="105" t="s">
        <v>369</v>
      </c>
      <c r="C318" s="105" t="s">
        <v>369</v>
      </c>
      <c r="D318" s="106" t="s">
        <v>23</v>
      </c>
      <c r="E318" s="122" t="s">
        <v>34</v>
      </c>
      <c r="F318" s="122" t="s">
        <v>41</v>
      </c>
      <c r="G318" s="107" t="s">
        <v>45</v>
      </c>
      <c r="H318" s="109">
        <v>26102</v>
      </c>
      <c r="I318" s="110" t="s">
        <v>408</v>
      </c>
      <c r="J318" s="134" t="s">
        <v>409</v>
      </c>
      <c r="K318" s="134" t="s">
        <v>410</v>
      </c>
      <c r="L318" s="112" t="s">
        <v>372</v>
      </c>
      <c r="M318" s="109"/>
      <c r="N318" s="113" t="s">
        <v>411</v>
      </c>
      <c r="O318" s="135">
        <v>1</v>
      </c>
      <c r="P318" s="577">
        <v>30000</v>
      </c>
      <c r="Q318" s="114" t="s">
        <v>25</v>
      </c>
      <c r="R318" s="116">
        <f t="shared" si="4"/>
        <v>30000</v>
      </c>
      <c r="S318" s="115"/>
      <c r="T318" s="115"/>
      <c r="U318" s="115"/>
      <c r="V318" s="115"/>
      <c r="W318" s="115"/>
      <c r="X318" s="115"/>
      <c r="Y318" s="115"/>
      <c r="Z318" s="121"/>
      <c r="AA318" s="115"/>
      <c r="AB318" s="121"/>
      <c r="AC318" s="118">
        <f t="shared" si="5"/>
        <v>30000</v>
      </c>
      <c r="AD318" s="117"/>
    </row>
    <row r="319" spans="1:30" s="10" customFormat="1" ht="20.399999999999999">
      <c r="A319" s="105" t="s">
        <v>368</v>
      </c>
      <c r="B319" s="105" t="s">
        <v>369</v>
      </c>
      <c r="C319" s="105" t="s">
        <v>369</v>
      </c>
      <c r="D319" s="106" t="s">
        <v>23</v>
      </c>
      <c r="E319" s="107" t="s">
        <v>24</v>
      </c>
      <c r="F319" s="108" t="s">
        <v>23</v>
      </c>
      <c r="G319" s="107" t="s">
        <v>33</v>
      </c>
      <c r="H319" s="109">
        <v>35801</v>
      </c>
      <c r="I319" s="110" t="s">
        <v>114</v>
      </c>
      <c r="J319" s="109"/>
      <c r="K319" s="111" t="s">
        <v>384</v>
      </c>
      <c r="L319" s="131" t="s">
        <v>385</v>
      </c>
      <c r="M319" s="109" t="s">
        <v>375</v>
      </c>
      <c r="N319" s="120" t="s">
        <v>26</v>
      </c>
      <c r="O319" s="114">
        <v>1</v>
      </c>
      <c r="P319" s="577">
        <v>10367</v>
      </c>
      <c r="Q319" s="114" t="s">
        <v>25</v>
      </c>
      <c r="R319" s="116">
        <f t="shared" si="4"/>
        <v>10367</v>
      </c>
      <c r="S319" s="115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18">
        <f t="shared" si="5"/>
        <v>10367</v>
      </c>
      <c r="AD319" s="117"/>
    </row>
    <row r="320" spans="1:30" s="10" customFormat="1" ht="20.399999999999999">
      <c r="A320" s="105" t="s">
        <v>368</v>
      </c>
      <c r="B320" s="105" t="s">
        <v>369</v>
      </c>
      <c r="C320" s="105" t="s">
        <v>369</v>
      </c>
      <c r="D320" s="106" t="s">
        <v>23</v>
      </c>
      <c r="E320" s="107" t="s">
        <v>34</v>
      </c>
      <c r="F320" s="108" t="s">
        <v>41</v>
      </c>
      <c r="G320" s="107" t="s">
        <v>45</v>
      </c>
      <c r="H320" s="109">
        <v>35801</v>
      </c>
      <c r="I320" s="110" t="s">
        <v>114</v>
      </c>
      <c r="J320" s="109"/>
      <c r="K320" s="111" t="s">
        <v>384</v>
      </c>
      <c r="L320" s="131" t="s">
        <v>385</v>
      </c>
      <c r="M320" s="109" t="s">
        <v>375</v>
      </c>
      <c r="N320" s="120" t="s">
        <v>26</v>
      </c>
      <c r="O320" s="114">
        <v>1</v>
      </c>
      <c r="P320" s="577">
        <v>10000</v>
      </c>
      <c r="Q320" s="114" t="s">
        <v>25</v>
      </c>
      <c r="R320" s="116">
        <f t="shared" si="4"/>
        <v>10000</v>
      </c>
      <c r="S320" s="115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18">
        <f t="shared" si="5"/>
        <v>10000</v>
      </c>
      <c r="AD320" s="117"/>
    </row>
    <row r="321" spans="1:30" s="10" customFormat="1" ht="30.6">
      <c r="A321" s="105" t="s">
        <v>368</v>
      </c>
      <c r="B321" s="122" t="s">
        <v>369</v>
      </c>
      <c r="C321" s="122" t="s">
        <v>369</v>
      </c>
      <c r="D321" s="122" t="s">
        <v>23</v>
      </c>
      <c r="E321" s="122" t="s">
        <v>24</v>
      </c>
      <c r="F321" s="122" t="s">
        <v>23</v>
      </c>
      <c r="G321" s="124" t="s">
        <v>32</v>
      </c>
      <c r="H321" s="109">
        <v>22301</v>
      </c>
      <c r="I321" s="110" t="s">
        <v>412</v>
      </c>
      <c r="J321" s="109"/>
      <c r="K321" s="110" t="s">
        <v>412</v>
      </c>
      <c r="L321" s="112" t="s">
        <v>372</v>
      </c>
      <c r="M321" s="109"/>
      <c r="N321" s="120" t="s">
        <v>388</v>
      </c>
      <c r="O321" s="114">
        <v>1</v>
      </c>
      <c r="P321" s="577">
        <v>2927</v>
      </c>
      <c r="Q321" s="114" t="s">
        <v>25</v>
      </c>
      <c r="R321" s="116">
        <f t="shared" si="4"/>
        <v>2927</v>
      </c>
      <c r="S321" s="115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18">
        <f t="shared" si="5"/>
        <v>2927</v>
      </c>
      <c r="AD321" s="117"/>
    </row>
    <row r="322" spans="1:30" s="10" customFormat="1" ht="30.6">
      <c r="A322" s="105" t="s">
        <v>368</v>
      </c>
      <c r="B322" s="122" t="s">
        <v>369</v>
      </c>
      <c r="C322" s="122" t="s">
        <v>369</v>
      </c>
      <c r="D322" s="122" t="s">
        <v>23</v>
      </c>
      <c r="E322" s="122" t="s">
        <v>24</v>
      </c>
      <c r="F322" s="122" t="s">
        <v>23</v>
      </c>
      <c r="G322" s="124" t="s">
        <v>32</v>
      </c>
      <c r="H322" s="109">
        <v>32601</v>
      </c>
      <c r="I322" s="110" t="s">
        <v>413</v>
      </c>
      <c r="J322" s="109"/>
      <c r="K322" s="110" t="s">
        <v>413</v>
      </c>
      <c r="L322" s="119" t="s">
        <v>414</v>
      </c>
      <c r="M322" s="109"/>
      <c r="N322" s="120" t="s">
        <v>26</v>
      </c>
      <c r="O322" s="114">
        <v>1</v>
      </c>
      <c r="P322" s="577">
        <v>11775.45</v>
      </c>
      <c r="Q322" s="114" t="s">
        <v>25</v>
      </c>
      <c r="R322" s="116">
        <f t="shared" si="4"/>
        <v>11775.45</v>
      </c>
      <c r="S322" s="115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18">
        <f t="shared" si="5"/>
        <v>11775.45</v>
      </c>
      <c r="AD322" s="117"/>
    </row>
    <row r="323" spans="1:30" s="10" customFormat="1">
      <c r="A323" s="105"/>
      <c r="B323" s="122"/>
      <c r="C323" s="122"/>
      <c r="D323" s="122"/>
      <c r="E323" s="122"/>
      <c r="F323" s="122"/>
      <c r="G323" s="124"/>
      <c r="H323" s="109"/>
      <c r="I323" s="110"/>
      <c r="J323" s="109"/>
      <c r="K323" s="111"/>
      <c r="L323" s="119"/>
      <c r="M323" s="109"/>
      <c r="N323" s="120"/>
      <c r="O323" s="114"/>
      <c r="P323" s="577"/>
      <c r="Q323" s="114"/>
      <c r="R323" s="116"/>
      <c r="S323" s="115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18"/>
      <c r="AD323" s="117"/>
    </row>
    <row r="324" spans="1:30" s="10" customFormat="1">
      <c r="A324" s="105"/>
      <c r="B324" s="122"/>
      <c r="C324" s="122"/>
      <c r="D324" s="122"/>
      <c r="E324" s="122"/>
      <c r="F324" s="122"/>
      <c r="G324" s="124"/>
      <c r="H324" s="109"/>
      <c r="I324" s="110"/>
      <c r="J324" s="109"/>
      <c r="K324" s="111"/>
      <c r="L324" s="119"/>
      <c r="M324" s="109"/>
      <c r="N324" s="120"/>
      <c r="O324" s="114"/>
      <c r="P324" s="577"/>
      <c r="Q324" s="114"/>
      <c r="R324" s="116"/>
      <c r="S324" s="115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18"/>
      <c r="AD324" s="117"/>
    </row>
    <row r="325" spans="1:30" s="10" customFormat="1">
      <c r="A325" s="105"/>
      <c r="B325" s="122"/>
      <c r="C325" s="122"/>
      <c r="D325" s="122"/>
      <c r="E325" s="122"/>
      <c r="F325" s="122"/>
      <c r="G325" s="124"/>
      <c r="H325" s="109"/>
      <c r="I325" s="110"/>
      <c r="J325" s="109"/>
      <c r="K325" s="111"/>
      <c r="L325" s="119"/>
      <c r="M325" s="109"/>
      <c r="N325" s="120"/>
      <c r="O325" s="114"/>
      <c r="P325" s="577"/>
      <c r="Q325" s="114"/>
      <c r="R325" s="116"/>
      <c r="S325" s="115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18"/>
      <c r="AD325" s="117"/>
    </row>
    <row r="326" spans="1:30" s="10" customFormat="1">
      <c r="A326" s="105"/>
      <c r="B326" s="105"/>
      <c r="C326" s="105"/>
      <c r="D326" s="106"/>
      <c r="E326" s="107"/>
      <c r="F326" s="108"/>
      <c r="G326" s="107"/>
      <c r="H326" s="109"/>
      <c r="I326" s="110"/>
      <c r="J326" s="134"/>
      <c r="K326" s="134"/>
      <c r="L326" s="112"/>
      <c r="M326" s="112"/>
      <c r="N326" s="113"/>
      <c r="O326" s="135"/>
      <c r="P326" s="578"/>
      <c r="Q326" s="114"/>
      <c r="R326" s="116"/>
      <c r="S326" s="115"/>
      <c r="T326" s="115"/>
      <c r="U326" s="115"/>
      <c r="V326" s="115"/>
      <c r="W326" s="115"/>
      <c r="X326" s="115"/>
      <c r="Y326" s="115"/>
      <c r="Z326" s="121"/>
      <c r="AA326" s="115"/>
      <c r="AB326" s="121"/>
      <c r="AC326" s="136"/>
      <c r="AD326" s="115"/>
    </row>
    <row r="327" spans="1:30" s="10" customFormat="1">
      <c r="A327" s="105"/>
      <c r="B327" s="105"/>
      <c r="C327" s="105"/>
      <c r="D327" s="106"/>
      <c r="E327" s="107"/>
      <c r="F327" s="108"/>
      <c r="G327" s="107"/>
      <c r="H327" s="109"/>
      <c r="I327" s="110"/>
      <c r="J327" s="134"/>
      <c r="K327" s="134"/>
      <c r="L327" s="112"/>
      <c r="M327" s="112"/>
      <c r="N327" s="113"/>
      <c r="O327" s="135"/>
      <c r="P327" s="578"/>
      <c r="Q327" s="114"/>
      <c r="R327" s="116"/>
      <c r="S327" s="115"/>
      <c r="T327" s="115"/>
      <c r="U327" s="115"/>
      <c r="V327" s="115"/>
      <c r="W327" s="115"/>
      <c r="X327" s="115"/>
      <c r="Y327" s="115"/>
      <c r="Z327" s="121"/>
      <c r="AA327" s="115"/>
      <c r="AB327" s="121"/>
      <c r="AC327" s="136"/>
      <c r="AD327" s="115"/>
    </row>
    <row r="328" spans="1:30" s="10" customFormat="1">
      <c r="A328" s="105"/>
      <c r="B328" s="105"/>
      <c r="C328" s="105"/>
      <c r="D328" s="106"/>
      <c r="E328" s="107"/>
      <c r="F328" s="108"/>
      <c r="G328" s="107"/>
      <c r="H328" s="109"/>
      <c r="I328" s="110"/>
      <c r="J328" s="134"/>
      <c r="K328" s="134"/>
      <c r="L328" s="116"/>
      <c r="M328" s="112"/>
      <c r="N328" s="113"/>
      <c r="O328" s="135"/>
      <c r="P328" s="581"/>
      <c r="Q328" s="137"/>
      <c r="R328" s="138">
        <f t="shared" ref="R328:AD328" si="6">SUM(R301:R327)</f>
        <v>209874.37000000002</v>
      </c>
      <c r="S328" s="138">
        <f t="shared" si="6"/>
        <v>0</v>
      </c>
      <c r="T328" s="138">
        <f t="shared" si="6"/>
        <v>0</v>
      </c>
      <c r="U328" s="138">
        <f t="shared" si="6"/>
        <v>0</v>
      </c>
      <c r="V328" s="138">
        <f t="shared" si="6"/>
        <v>0</v>
      </c>
      <c r="W328" s="138">
        <f t="shared" si="6"/>
        <v>0</v>
      </c>
      <c r="X328" s="138">
        <f t="shared" si="6"/>
        <v>0</v>
      </c>
      <c r="Y328" s="138">
        <f t="shared" si="6"/>
        <v>0</v>
      </c>
      <c r="Z328" s="138">
        <f t="shared" si="6"/>
        <v>0</v>
      </c>
      <c r="AA328" s="138">
        <f t="shared" si="6"/>
        <v>0</v>
      </c>
      <c r="AB328" s="138">
        <f t="shared" si="6"/>
        <v>0</v>
      </c>
      <c r="AC328" s="138">
        <f t="shared" si="6"/>
        <v>209874.37000000002</v>
      </c>
      <c r="AD328" s="138">
        <f t="shared" si="6"/>
        <v>0</v>
      </c>
    </row>
    <row r="329" spans="1:30" s="10" customFormat="1">
      <c r="A329" s="105"/>
      <c r="B329" s="105"/>
      <c r="C329" s="105"/>
      <c r="D329" s="106"/>
      <c r="E329" s="107"/>
      <c r="F329" s="108"/>
      <c r="G329" s="107"/>
      <c r="H329" s="109"/>
      <c r="I329" s="110"/>
      <c r="J329" s="134"/>
      <c r="K329" s="134"/>
      <c r="L329" s="116"/>
      <c r="M329" s="112"/>
      <c r="N329" s="113"/>
      <c r="O329" s="135"/>
      <c r="P329" s="578"/>
      <c r="Q329" s="114"/>
      <c r="R329" s="116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</row>
    <row r="330" spans="1:30" s="10" customFormat="1">
      <c r="A330" s="395"/>
      <c r="B330" s="395"/>
      <c r="C330" s="395"/>
      <c r="D330" s="395"/>
      <c r="E330" s="395"/>
      <c r="F330" s="396"/>
      <c r="G330" s="395"/>
      <c r="H330" s="395"/>
      <c r="I330" s="397"/>
      <c r="J330" s="395"/>
      <c r="K330" s="395"/>
      <c r="L330" s="395"/>
      <c r="M330" s="395"/>
      <c r="N330" s="398"/>
      <c r="O330" s="399"/>
      <c r="P330" s="395"/>
      <c r="Q330" s="399"/>
      <c r="R330" s="400"/>
      <c r="S330" s="401"/>
      <c r="T330" s="401"/>
      <c r="U330" s="401"/>
      <c r="V330" s="401"/>
      <c r="W330" s="401"/>
      <c r="X330" s="401"/>
      <c r="Y330" s="401"/>
      <c r="Z330" s="401"/>
      <c r="AA330" s="401"/>
      <c r="AB330" s="401"/>
      <c r="AC330" s="401"/>
      <c r="AD330" s="401"/>
    </row>
    <row r="331" spans="1:30" s="10" customFormat="1">
      <c r="C331" s="402"/>
      <c r="D331" s="402"/>
      <c r="E331" s="402"/>
      <c r="F331" s="402"/>
      <c r="G331" s="402"/>
      <c r="H331" s="402"/>
      <c r="I331" s="402"/>
      <c r="J331" s="402"/>
      <c r="K331" s="402"/>
      <c r="N331" s="330"/>
      <c r="O331" s="328"/>
      <c r="Q331" s="328"/>
      <c r="R331" s="400"/>
      <c r="S331" s="401">
        <f>SUBTOTAL(9,S326:S329)</f>
        <v>0</v>
      </c>
      <c r="T331" s="401">
        <f>SUBTOTAL(9,T326:T329)</f>
        <v>0</v>
      </c>
      <c r="U331" s="401">
        <f>SUBTOTAL(9,U326:U329)</f>
        <v>0</v>
      </c>
      <c r="V331" s="401"/>
      <c r="W331" s="401"/>
      <c r="X331" s="401"/>
      <c r="Y331" s="401"/>
      <c r="Z331" s="401"/>
      <c r="AA331" s="401"/>
      <c r="AB331" s="401"/>
      <c r="AC331" s="401"/>
      <c r="AD331" s="401"/>
    </row>
    <row r="332" spans="1:30" s="10" customFormat="1">
      <c r="F332" s="403"/>
      <c r="I332" s="101"/>
      <c r="N332" s="330"/>
      <c r="O332" s="328"/>
      <c r="Q332" s="328"/>
      <c r="R332" s="400"/>
      <c r="S332" s="401"/>
      <c r="T332" s="401"/>
      <c r="U332" s="401"/>
      <c r="V332" s="401"/>
      <c r="W332" s="401"/>
      <c r="X332" s="401"/>
      <c r="Y332" s="401"/>
      <c r="Z332" s="401"/>
      <c r="AA332" s="401"/>
      <c r="AB332" s="401"/>
      <c r="AC332" s="401"/>
      <c r="AD332" s="401"/>
    </row>
    <row r="333" spans="1:30" s="10" customFormat="1">
      <c r="F333" s="403"/>
      <c r="I333" s="139"/>
      <c r="N333" s="330"/>
      <c r="O333" s="328"/>
      <c r="Q333" s="328"/>
      <c r="R333" s="400"/>
      <c r="S333" s="401"/>
      <c r="T333" s="401"/>
      <c r="U333" s="401"/>
      <c r="V333" s="401"/>
      <c r="W333" s="401"/>
      <c r="X333" s="401"/>
      <c r="Y333" s="401"/>
      <c r="Z333" s="401"/>
      <c r="AA333" s="401"/>
      <c r="AB333" s="401"/>
      <c r="AC333" s="401"/>
      <c r="AD333" s="401"/>
    </row>
    <row r="334" spans="1:30" s="10" customFormat="1" ht="27.6">
      <c r="A334" s="140" t="s">
        <v>3</v>
      </c>
      <c r="B334" s="140" t="s">
        <v>5</v>
      </c>
      <c r="C334" s="140" t="s">
        <v>6</v>
      </c>
      <c r="D334" s="140" t="s">
        <v>7</v>
      </c>
      <c r="E334" s="140" t="s">
        <v>8</v>
      </c>
      <c r="F334" s="140" t="s">
        <v>9</v>
      </c>
      <c r="G334" s="141" t="s">
        <v>10</v>
      </c>
      <c r="H334" s="142" t="s">
        <v>11</v>
      </c>
      <c r="I334" s="141" t="s">
        <v>12</v>
      </c>
      <c r="J334" s="141" t="s">
        <v>13</v>
      </c>
      <c r="K334" s="141" t="s">
        <v>14</v>
      </c>
      <c r="L334" s="141" t="s">
        <v>15</v>
      </c>
      <c r="M334" s="141" t="s">
        <v>16</v>
      </c>
      <c r="N334" s="143" t="s">
        <v>17</v>
      </c>
      <c r="O334" s="141" t="s">
        <v>18</v>
      </c>
      <c r="P334" s="582" t="s">
        <v>19</v>
      </c>
      <c r="Q334" s="144" t="s">
        <v>20</v>
      </c>
      <c r="R334" s="144" t="s">
        <v>100</v>
      </c>
      <c r="S334" s="144" t="s">
        <v>101</v>
      </c>
      <c r="T334" s="144" t="s">
        <v>102</v>
      </c>
      <c r="U334" s="144" t="s">
        <v>103</v>
      </c>
      <c r="V334" s="144" t="s">
        <v>104</v>
      </c>
      <c r="W334" s="144" t="s">
        <v>105</v>
      </c>
      <c r="X334" s="144" t="s">
        <v>106</v>
      </c>
      <c r="Y334" s="144" t="s">
        <v>107</v>
      </c>
      <c r="Z334" s="145" t="s">
        <v>47</v>
      </c>
      <c r="AA334" s="145" t="s">
        <v>108</v>
      </c>
      <c r="AB334" s="145" t="s">
        <v>21</v>
      </c>
      <c r="AC334" s="144" t="s">
        <v>22</v>
      </c>
      <c r="AD334" s="401"/>
    </row>
    <row r="335" spans="1:30" s="10" customFormat="1" ht="55.2">
      <c r="A335" s="146" t="s">
        <v>415</v>
      </c>
      <c r="B335" s="147" t="s">
        <v>416</v>
      </c>
      <c r="C335" s="148" t="s">
        <v>23</v>
      </c>
      <c r="D335" s="155" t="s">
        <v>43</v>
      </c>
      <c r="E335" s="404" t="s">
        <v>417</v>
      </c>
      <c r="F335" s="155" t="s">
        <v>33</v>
      </c>
      <c r="G335" s="155">
        <v>31602</v>
      </c>
      <c r="H335" s="146" t="s">
        <v>418</v>
      </c>
      <c r="I335" s="163"/>
      <c r="J335" s="149" t="s">
        <v>419</v>
      </c>
      <c r="K335" s="150" t="s">
        <v>51</v>
      </c>
      <c r="L335" s="150" t="s">
        <v>51</v>
      </c>
      <c r="M335" s="151" t="s">
        <v>26</v>
      </c>
      <c r="N335" s="405" t="s">
        <v>420</v>
      </c>
      <c r="O335" s="152">
        <v>1279</v>
      </c>
      <c r="P335" s="153" t="s">
        <v>25</v>
      </c>
      <c r="Q335" s="152">
        <v>1279</v>
      </c>
      <c r="R335" s="152"/>
      <c r="S335" s="152"/>
      <c r="T335" s="152"/>
      <c r="U335" s="152"/>
      <c r="V335" s="152"/>
      <c r="W335" s="152"/>
      <c r="X335" s="152"/>
      <c r="Y335" s="152"/>
      <c r="Z335" s="152"/>
      <c r="AA335" s="406"/>
      <c r="AB335" s="152">
        <v>1279</v>
      </c>
      <c r="AC335" s="152"/>
      <c r="AD335" s="401"/>
    </row>
    <row r="336" spans="1:30" s="10" customFormat="1" ht="55.2">
      <c r="A336" s="146" t="s">
        <v>415</v>
      </c>
      <c r="B336" s="147" t="s">
        <v>416</v>
      </c>
      <c r="C336" s="147" t="s">
        <v>23</v>
      </c>
      <c r="D336" s="154" t="s">
        <v>24</v>
      </c>
      <c r="E336" s="407" t="s">
        <v>23</v>
      </c>
      <c r="F336" s="155" t="s">
        <v>33</v>
      </c>
      <c r="G336" s="155">
        <v>32201</v>
      </c>
      <c r="H336" s="156" t="s">
        <v>30</v>
      </c>
      <c r="I336" s="157"/>
      <c r="J336" s="149" t="s">
        <v>421</v>
      </c>
      <c r="K336" s="150" t="s">
        <v>51</v>
      </c>
      <c r="L336" s="150" t="s">
        <v>51</v>
      </c>
      <c r="M336" s="151" t="s">
        <v>26</v>
      </c>
      <c r="N336" s="405" t="s">
        <v>422</v>
      </c>
      <c r="O336" s="152">
        <v>43586.99</v>
      </c>
      <c r="P336" s="153" t="s">
        <v>25</v>
      </c>
      <c r="Q336" s="152">
        <v>43586.99</v>
      </c>
      <c r="R336" s="152"/>
      <c r="S336" s="152"/>
      <c r="T336" s="152"/>
      <c r="U336" s="152"/>
      <c r="V336" s="152"/>
      <c r="W336" s="152"/>
      <c r="X336" s="152"/>
      <c r="Y336" s="152"/>
      <c r="Z336" s="152"/>
      <c r="AA336" s="406"/>
      <c r="AB336" s="406">
        <v>43586.99</v>
      </c>
      <c r="AC336" s="152"/>
      <c r="AD336" s="401"/>
    </row>
    <row r="337" spans="1:30" s="10" customFormat="1" ht="55.2">
      <c r="A337" s="146" t="s">
        <v>415</v>
      </c>
      <c r="B337" s="147" t="s">
        <v>416</v>
      </c>
      <c r="C337" s="148" t="s">
        <v>23</v>
      </c>
      <c r="D337" s="155" t="s">
        <v>24</v>
      </c>
      <c r="E337" s="407" t="s">
        <v>23</v>
      </c>
      <c r="F337" s="155" t="s">
        <v>32</v>
      </c>
      <c r="G337" s="155">
        <v>33602</v>
      </c>
      <c r="H337" s="156" t="s">
        <v>68</v>
      </c>
      <c r="I337" s="151"/>
      <c r="J337" s="149" t="s">
        <v>423</v>
      </c>
      <c r="K337" s="150" t="s">
        <v>26</v>
      </c>
      <c r="L337" s="150" t="s">
        <v>51</v>
      </c>
      <c r="M337" s="151" t="s">
        <v>26</v>
      </c>
      <c r="N337" s="405">
        <v>1</v>
      </c>
      <c r="O337" s="152">
        <v>5250.02</v>
      </c>
      <c r="P337" s="153" t="s">
        <v>25</v>
      </c>
      <c r="Q337" s="152">
        <v>5250.02</v>
      </c>
      <c r="R337" s="152"/>
      <c r="S337" s="152"/>
      <c r="T337" s="152"/>
      <c r="U337" s="152"/>
      <c r="V337" s="152"/>
      <c r="W337" s="152"/>
      <c r="X337" s="152"/>
      <c r="Y337" s="152"/>
      <c r="Z337" s="152"/>
      <c r="AA337" s="406"/>
      <c r="AB337" s="152">
        <v>5250.02</v>
      </c>
      <c r="AC337" s="152"/>
      <c r="AD337" s="401"/>
    </row>
    <row r="338" spans="1:30" s="10" customFormat="1" ht="55.2">
      <c r="A338" s="146" t="s">
        <v>415</v>
      </c>
      <c r="B338" s="147" t="s">
        <v>416</v>
      </c>
      <c r="C338" s="147" t="s">
        <v>23</v>
      </c>
      <c r="D338" s="154" t="s">
        <v>24</v>
      </c>
      <c r="E338" s="407" t="s">
        <v>23</v>
      </c>
      <c r="F338" s="155" t="s">
        <v>33</v>
      </c>
      <c r="G338" s="155">
        <v>35801</v>
      </c>
      <c r="H338" s="146" t="s">
        <v>28</v>
      </c>
      <c r="I338" s="151"/>
      <c r="J338" s="149" t="s">
        <v>424</v>
      </c>
      <c r="K338" s="150" t="s">
        <v>51</v>
      </c>
      <c r="L338" s="150" t="s">
        <v>51</v>
      </c>
      <c r="M338" s="151" t="s">
        <v>26</v>
      </c>
      <c r="N338" s="405" t="s">
        <v>422</v>
      </c>
      <c r="O338" s="152">
        <v>19744.599999999999</v>
      </c>
      <c r="P338" s="153" t="s">
        <v>25</v>
      </c>
      <c r="Q338" s="152">
        <v>19744.599999999999</v>
      </c>
      <c r="R338" s="152"/>
      <c r="S338" s="152"/>
      <c r="T338" s="152"/>
      <c r="U338" s="152"/>
      <c r="V338" s="152"/>
      <c r="W338" s="152"/>
      <c r="X338" s="152"/>
      <c r="Y338" s="152"/>
      <c r="Z338" s="152"/>
      <c r="AA338" s="406"/>
      <c r="AB338" s="406">
        <v>19744.599999999999</v>
      </c>
      <c r="AC338" s="152"/>
      <c r="AD338" s="401"/>
    </row>
    <row r="339" spans="1:30" s="10" customFormat="1" ht="55.2">
      <c r="A339" s="146" t="s">
        <v>415</v>
      </c>
      <c r="B339" s="147" t="s">
        <v>416</v>
      </c>
      <c r="C339" s="147" t="s">
        <v>23</v>
      </c>
      <c r="D339" s="154" t="s">
        <v>24</v>
      </c>
      <c r="E339" s="407" t="s">
        <v>23</v>
      </c>
      <c r="F339" s="155" t="s">
        <v>33</v>
      </c>
      <c r="G339" s="155">
        <v>33801</v>
      </c>
      <c r="H339" s="146" t="s">
        <v>31</v>
      </c>
      <c r="I339" s="163"/>
      <c r="J339" s="149" t="s">
        <v>425</v>
      </c>
      <c r="K339" s="158" t="s">
        <v>26</v>
      </c>
      <c r="L339" s="150" t="s">
        <v>51</v>
      </c>
      <c r="M339" s="163" t="s">
        <v>26</v>
      </c>
      <c r="N339" s="405" t="s">
        <v>422</v>
      </c>
      <c r="O339" s="152">
        <v>21544</v>
      </c>
      <c r="P339" s="153" t="s">
        <v>25</v>
      </c>
      <c r="Q339" s="152">
        <v>21544</v>
      </c>
      <c r="R339" s="152"/>
      <c r="S339" s="159"/>
      <c r="T339" s="159"/>
      <c r="U339" s="159"/>
      <c r="V339" s="159"/>
      <c r="W339" s="159"/>
      <c r="X339" s="159"/>
      <c r="Y339" s="160"/>
      <c r="Z339" s="161"/>
      <c r="AA339" s="406"/>
      <c r="AB339" s="406">
        <v>21544</v>
      </c>
      <c r="AC339" s="152"/>
      <c r="AD339" s="401"/>
    </row>
    <row r="340" spans="1:30" s="10" customFormat="1" ht="55.2">
      <c r="A340" s="146" t="s">
        <v>415</v>
      </c>
      <c r="B340" s="147" t="s">
        <v>416</v>
      </c>
      <c r="C340" s="148" t="s">
        <v>23</v>
      </c>
      <c r="D340" s="155" t="s">
        <v>24</v>
      </c>
      <c r="E340" s="407" t="s">
        <v>23</v>
      </c>
      <c r="F340" s="155" t="s">
        <v>32</v>
      </c>
      <c r="G340" s="155">
        <v>26103</v>
      </c>
      <c r="H340" s="162" t="s">
        <v>426</v>
      </c>
      <c r="I340" s="163" t="s">
        <v>427</v>
      </c>
      <c r="J340" s="149" t="s">
        <v>428</v>
      </c>
      <c r="K340" s="158" t="s">
        <v>26</v>
      </c>
      <c r="L340" s="150" t="s">
        <v>51</v>
      </c>
      <c r="M340" s="163" t="s">
        <v>58</v>
      </c>
      <c r="N340" s="164" t="s">
        <v>429</v>
      </c>
      <c r="O340" s="152">
        <v>21.99</v>
      </c>
      <c r="P340" s="153" t="s">
        <v>25</v>
      </c>
      <c r="Q340" s="152">
        <v>5000</v>
      </c>
      <c r="R340" s="152"/>
      <c r="S340" s="165"/>
      <c r="T340" s="165"/>
      <c r="U340" s="165"/>
      <c r="V340" s="165"/>
      <c r="W340" s="165"/>
      <c r="X340" s="165"/>
      <c r="Y340" s="153"/>
      <c r="Z340" s="166"/>
      <c r="AA340" s="406"/>
      <c r="AB340" s="406">
        <v>5000</v>
      </c>
      <c r="AC340" s="152"/>
      <c r="AD340" s="401"/>
    </row>
    <row r="341" spans="1:30" s="10" customFormat="1" ht="55.2">
      <c r="A341" s="146" t="s">
        <v>415</v>
      </c>
      <c r="B341" s="147" t="s">
        <v>416</v>
      </c>
      <c r="C341" s="147" t="s">
        <v>23</v>
      </c>
      <c r="D341" s="154" t="s">
        <v>35</v>
      </c>
      <c r="E341" s="407" t="s">
        <v>36</v>
      </c>
      <c r="F341" s="155" t="s">
        <v>89</v>
      </c>
      <c r="G341" s="155">
        <v>26102</v>
      </c>
      <c r="H341" s="146" t="s">
        <v>430</v>
      </c>
      <c r="I341" s="163" t="s">
        <v>427</v>
      </c>
      <c r="J341" s="146" t="s">
        <v>431</v>
      </c>
      <c r="K341" s="158" t="s">
        <v>26</v>
      </c>
      <c r="L341" s="150" t="s">
        <v>51</v>
      </c>
      <c r="M341" s="163" t="s">
        <v>58</v>
      </c>
      <c r="N341" s="164" t="s">
        <v>432</v>
      </c>
      <c r="O341" s="152">
        <v>21.99</v>
      </c>
      <c r="P341" s="153" t="s">
        <v>25</v>
      </c>
      <c r="Q341" s="152">
        <v>682</v>
      </c>
      <c r="R341" s="152"/>
      <c r="S341" s="165"/>
      <c r="T341" s="165"/>
      <c r="U341" s="165"/>
      <c r="V341" s="165"/>
      <c r="W341" s="165"/>
      <c r="X341" s="165"/>
      <c r="Y341" s="153"/>
      <c r="Z341" s="166"/>
      <c r="AA341" s="406"/>
      <c r="AB341" s="406">
        <v>682</v>
      </c>
      <c r="AC341" s="152"/>
      <c r="AD341" s="401"/>
    </row>
    <row r="342" spans="1:30" s="10" customFormat="1" ht="55.2">
      <c r="A342" s="146" t="s">
        <v>415</v>
      </c>
      <c r="B342" s="147" t="s">
        <v>416</v>
      </c>
      <c r="C342" s="155" t="s">
        <v>23</v>
      </c>
      <c r="D342" s="155" t="s">
        <v>24</v>
      </c>
      <c r="E342" s="408" t="s">
        <v>23</v>
      </c>
      <c r="F342" s="155" t="s">
        <v>33</v>
      </c>
      <c r="G342" s="155">
        <v>31401</v>
      </c>
      <c r="H342" s="146" t="s">
        <v>433</v>
      </c>
      <c r="I342" s="409"/>
      <c r="J342" s="146" t="s">
        <v>434</v>
      </c>
      <c r="K342" s="158" t="s">
        <v>26</v>
      </c>
      <c r="L342" s="163" t="s">
        <v>51</v>
      </c>
      <c r="M342" s="158" t="s">
        <v>26</v>
      </c>
      <c r="N342" s="163">
        <v>1</v>
      </c>
      <c r="O342" s="152">
        <v>476.38</v>
      </c>
      <c r="P342" s="153" t="s">
        <v>25</v>
      </c>
      <c r="Q342" s="152">
        <v>476.38</v>
      </c>
      <c r="R342" s="152"/>
      <c r="S342" s="165"/>
      <c r="T342" s="165"/>
      <c r="U342" s="165"/>
      <c r="V342" s="165"/>
      <c r="W342" s="165"/>
      <c r="X342" s="165"/>
      <c r="Y342" s="153"/>
      <c r="Z342" s="166"/>
      <c r="AA342" s="406"/>
      <c r="AB342" s="406">
        <v>476.38</v>
      </c>
      <c r="AC342" s="152"/>
      <c r="AD342" s="401"/>
    </row>
    <row r="343" spans="1:30" s="10" customFormat="1" ht="55.2">
      <c r="A343" s="146" t="s">
        <v>415</v>
      </c>
      <c r="B343" s="147" t="s">
        <v>416</v>
      </c>
      <c r="C343" s="155" t="s">
        <v>23</v>
      </c>
      <c r="D343" s="155" t="s">
        <v>24</v>
      </c>
      <c r="E343" s="408" t="s">
        <v>23</v>
      </c>
      <c r="F343" s="155" t="s">
        <v>32</v>
      </c>
      <c r="G343" s="155">
        <v>32601</v>
      </c>
      <c r="H343" s="146" t="s">
        <v>435</v>
      </c>
      <c r="I343" s="409"/>
      <c r="J343" s="149" t="s">
        <v>436</v>
      </c>
      <c r="K343" s="158" t="s">
        <v>26</v>
      </c>
      <c r="L343" s="150" t="s">
        <v>51</v>
      </c>
      <c r="M343" s="163" t="s">
        <v>437</v>
      </c>
      <c r="N343" s="164" t="s">
        <v>422</v>
      </c>
      <c r="O343" s="152">
        <v>2314.9299999999998</v>
      </c>
      <c r="P343" s="153" t="s">
        <v>25</v>
      </c>
      <c r="Q343" s="152">
        <v>2314.9299999999998</v>
      </c>
      <c r="R343" s="152"/>
      <c r="S343" s="165"/>
      <c r="T343" s="165"/>
      <c r="U343" s="165"/>
      <c r="V343" s="165"/>
      <c r="W343" s="165"/>
      <c r="X343" s="165"/>
      <c r="Y343" s="153"/>
      <c r="Z343" s="166"/>
      <c r="AA343" s="406"/>
      <c r="AB343" s="406">
        <v>2314.9299999999998</v>
      </c>
      <c r="AC343" s="152"/>
      <c r="AD343" s="401"/>
    </row>
    <row r="344" spans="1:30" s="10" customFormat="1" ht="55.2">
      <c r="A344" s="146" t="s">
        <v>415</v>
      </c>
      <c r="B344" s="147" t="s">
        <v>416</v>
      </c>
      <c r="C344" s="148" t="s">
        <v>23</v>
      </c>
      <c r="D344" s="155" t="s">
        <v>24</v>
      </c>
      <c r="E344" s="155">
        <v>1</v>
      </c>
      <c r="F344" s="155" t="s">
        <v>32</v>
      </c>
      <c r="G344" s="155">
        <v>22104</v>
      </c>
      <c r="H344" s="162" t="s">
        <v>438</v>
      </c>
      <c r="I344" s="163" t="s">
        <v>439</v>
      </c>
      <c r="J344" s="149" t="s">
        <v>440</v>
      </c>
      <c r="K344" s="158" t="s">
        <v>441</v>
      </c>
      <c r="L344" s="150" t="s">
        <v>51</v>
      </c>
      <c r="M344" s="163" t="s">
        <v>437</v>
      </c>
      <c r="N344" s="164" t="s">
        <v>442</v>
      </c>
      <c r="O344" s="166">
        <v>900</v>
      </c>
      <c r="P344" s="153" t="s">
        <v>25</v>
      </c>
      <c r="Q344" s="166">
        <v>900</v>
      </c>
      <c r="R344" s="152"/>
      <c r="S344" s="165"/>
      <c r="T344" s="165"/>
      <c r="U344" s="165"/>
      <c r="V344" s="165"/>
      <c r="W344" s="165"/>
      <c r="X344" s="165"/>
      <c r="Y344" s="153"/>
      <c r="Z344" s="166"/>
      <c r="AA344" s="406"/>
      <c r="AB344" s="166">
        <v>900</v>
      </c>
      <c r="AC344" s="152"/>
      <c r="AD344" s="401"/>
    </row>
    <row r="345" spans="1:30" s="10" customFormat="1" ht="55.2">
      <c r="A345" s="146" t="s">
        <v>415</v>
      </c>
      <c r="B345" s="147" t="s">
        <v>416</v>
      </c>
      <c r="C345" s="147" t="s">
        <v>23</v>
      </c>
      <c r="D345" s="154" t="s">
        <v>24</v>
      </c>
      <c r="E345" s="407" t="s">
        <v>23</v>
      </c>
      <c r="F345" s="155" t="s">
        <v>32</v>
      </c>
      <c r="G345" s="155">
        <v>22104</v>
      </c>
      <c r="H345" s="146" t="s">
        <v>443</v>
      </c>
      <c r="I345" s="163"/>
      <c r="J345" s="149" t="s">
        <v>444</v>
      </c>
      <c r="K345" s="158" t="s">
        <v>441</v>
      </c>
      <c r="L345" s="150" t="s">
        <v>51</v>
      </c>
      <c r="M345" s="158" t="s">
        <v>437</v>
      </c>
      <c r="N345" s="405" t="s">
        <v>422</v>
      </c>
      <c r="O345" s="152">
        <v>1722.4</v>
      </c>
      <c r="P345" s="583" t="s">
        <v>53</v>
      </c>
      <c r="Q345" s="152">
        <v>1722.4</v>
      </c>
      <c r="R345" s="152"/>
      <c r="S345" s="159"/>
      <c r="T345" s="159"/>
      <c r="U345" s="159"/>
      <c r="V345" s="159"/>
      <c r="W345" s="159"/>
      <c r="X345" s="159"/>
      <c r="Y345" s="160"/>
      <c r="Z345" s="161"/>
      <c r="AA345" s="406"/>
      <c r="AB345" s="406">
        <v>1722.4</v>
      </c>
      <c r="AC345" s="152"/>
      <c r="AD345" s="401"/>
    </row>
    <row r="346" spans="1:30" s="10" customFormat="1" ht="55.2">
      <c r="A346" s="146" t="s">
        <v>415</v>
      </c>
      <c r="B346" s="147" t="s">
        <v>416</v>
      </c>
      <c r="C346" s="147" t="s">
        <v>23</v>
      </c>
      <c r="D346" s="154" t="s">
        <v>35</v>
      </c>
      <c r="E346" s="407" t="s">
        <v>36</v>
      </c>
      <c r="F346" s="155" t="s">
        <v>37</v>
      </c>
      <c r="G346" s="155">
        <v>21101</v>
      </c>
      <c r="H346" s="146" t="s">
        <v>445</v>
      </c>
      <c r="I346" s="163"/>
      <c r="J346" s="149" t="s">
        <v>446</v>
      </c>
      <c r="K346" s="158" t="s">
        <v>441</v>
      </c>
      <c r="L346" s="150" t="s">
        <v>51</v>
      </c>
      <c r="M346" s="158" t="s">
        <v>437</v>
      </c>
      <c r="N346" s="405" t="s">
        <v>422</v>
      </c>
      <c r="O346" s="152">
        <v>3188</v>
      </c>
      <c r="P346" s="583" t="s">
        <v>53</v>
      </c>
      <c r="Q346" s="152">
        <v>3188</v>
      </c>
      <c r="R346" s="152"/>
      <c r="S346" s="159"/>
      <c r="T346" s="159"/>
      <c r="U346" s="159"/>
      <c r="V346" s="159"/>
      <c r="W346" s="159"/>
      <c r="X346" s="159"/>
      <c r="Y346" s="160"/>
      <c r="Z346" s="161"/>
      <c r="AA346" s="406"/>
      <c r="AB346" s="406">
        <v>3188</v>
      </c>
      <c r="AC346" s="152"/>
      <c r="AD346" s="401"/>
    </row>
    <row r="347" spans="1:30" s="10" customFormat="1" ht="55.2">
      <c r="A347" s="146" t="s">
        <v>415</v>
      </c>
      <c r="B347" s="147" t="s">
        <v>416</v>
      </c>
      <c r="C347" s="147" t="s">
        <v>23</v>
      </c>
      <c r="D347" s="154" t="s">
        <v>38</v>
      </c>
      <c r="E347" s="407" t="s">
        <v>39</v>
      </c>
      <c r="F347" s="155" t="s">
        <v>40</v>
      </c>
      <c r="G347" s="155">
        <v>29301</v>
      </c>
      <c r="H347" s="146" t="s">
        <v>447</v>
      </c>
      <c r="I347" s="163"/>
      <c r="J347" s="149" t="s">
        <v>448</v>
      </c>
      <c r="K347" s="158" t="s">
        <v>441</v>
      </c>
      <c r="L347" s="150" t="s">
        <v>51</v>
      </c>
      <c r="M347" s="158" t="s">
        <v>437</v>
      </c>
      <c r="N347" s="405" t="s">
        <v>449</v>
      </c>
      <c r="O347" s="152">
        <v>14961.68</v>
      </c>
      <c r="P347" s="583" t="s">
        <v>53</v>
      </c>
      <c r="Q347" s="152">
        <v>14961.68</v>
      </c>
      <c r="R347" s="152"/>
      <c r="S347" s="159"/>
      <c r="T347" s="159"/>
      <c r="U347" s="159"/>
      <c r="V347" s="159"/>
      <c r="W347" s="159"/>
      <c r="X347" s="159"/>
      <c r="Y347" s="160"/>
      <c r="Z347" s="161"/>
      <c r="AA347" s="406"/>
      <c r="AB347" s="406">
        <v>14961.68</v>
      </c>
      <c r="AC347" s="152"/>
    </row>
    <row r="348" spans="1:30" s="10" customFormat="1" ht="55.2">
      <c r="A348" s="146" t="s">
        <v>415</v>
      </c>
      <c r="B348" s="147" t="s">
        <v>416</v>
      </c>
      <c r="C348" s="147" t="s">
        <v>23</v>
      </c>
      <c r="D348" s="154" t="s">
        <v>35</v>
      </c>
      <c r="E348" s="407" t="s">
        <v>36</v>
      </c>
      <c r="F348" s="155" t="s">
        <v>37</v>
      </c>
      <c r="G348" s="155">
        <v>21401</v>
      </c>
      <c r="H348" s="146" t="s">
        <v>450</v>
      </c>
      <c r="I348" s="163"/>
      <c r="J348" s="146" t="s">
        <v>451</v>
      </c>
      <c r="K348" s="158" t="s">
        <v>441</v>
      </c>
      <c r="L348" s="150" t="s">
        <v>51</v>
      </c>
      <c r="M348" s="158" t="s">
        <v>437</v>
      </c>
      <c r="N348" s="405" t="s">
        <v>422</v>
      </c>
      <c r="O348" s="152">
        <v>14961.68</v>
      </c>
      <c r="P348" s="583" t="s">
        <v>53</v>
      </c>
      <c r="Q348" s="152">
        <v>14961.68</v>
      </c>
      <c r="R348" s="152"/>
      <c r="S348" s="159"/>
      <c r="T348" s="159"/>
      <c r="U348" s="159"/>
      <c r="V348" s="159"/>
      <c r="W348" s="159"/>
      <c r="X348" s="159"/>
      <c r="Y348" s="160"/>
      <c r="Z348" s="161"/>
      <c r="AA348" s="406"/>
      <c r="AB348" s="406">
        <v>14961.68</v>
      </c>
      <c r="AC348" s="152"/>
    </row>
    <row r="349" spans="1:30" s="10" customFormat="1">
      <c r="A349" s="167"/>
      <c r="B349" s="167"/>
      <c r="C349" s="167"/>
      <c r="D349" s="167"/>
      <c r="E349" s="167"/>
      <c r="F349" s="167"/>
      <c r="G349" s="167"/>
      <c r="H349" s="167"/>
      <c r="I349" s="410"/>
      <c r="J349" s="167"/>
      <c r="K349" s="167"/>
      <c r="L349" s="167"/>
      <c r="M349" s="410"/>
      <c r="N349" s="411"/>
      <c r="O349" s="412"/>
      <c r="P349" s="415"/>
      <c r="Q349" s="596">
        <f>SUM(Q335:Q348)</f>
        <v>135611.67999999996</v>
      </c>
      <c r="R349" s="479">
        <f>SUM(R335:R345)</f>
        <v>0</v>
      </c>
      <c r="S349" s="414">
        <f>SUM(S335:S345)</f>
        <v>0</v>
      </c>
      <c r="T349" s="414">
        <f>SUM(T335:T345)</f>
        <v>0</v>
      </c>
      <c r="U349" s="414">
        <f>SUM(U335:U345)</f>
        <v>0</v>
      </c>
      <c r="V349" s="414">
        <f>SUM(V335:V345)</f>
        <v>0</v>
      </c>
      <c r="W349" s="414" t="s">
        <v>452</v>
      </c>
      <c r="X349" s="414">
        <f>SUM(X335:X345)</f>
        <v>0</v>
      </c>
      <c r="Y349" s="414">
        <f>SUM(Y335:Y345)</f>
        <v>0</v>
      </c>
      <c r="Z349" s="413">
        <f>SUM(Z335:Z345)</f>
        <v>0</v>
      </c>
      <c r="AA349" s="413">
        <f>SUM(AA335:AA345)</f>
        <v>0</v>
      </c>
      <c r="AB349" s="413">
        <f>SUM(AB335:AB348)</f>
        <v>135611.67999999996</v>
      </c>
      <c r="AC349" s="414">
        <f>SUM(AC335:AC345)</f>
        <v>0</v>
      </c>
    </row>
    <row r="350" spans="1:30" s="10" customFormat="1">
      <c r="A350" s="627" t="s">
        <v>20</v>
      </c>
      <c r="B350" s="627"/>
      <c r="C350" s="627"/>
      <c r="D350" s="627"/>
      <c r="E350" s="627"/>
      <c r="F350" s="627"/>
      <c r="G350" s="627"/>
      <c r="H350" s="627"/>
      <c r="I350" s="415"/>
      <c r="J350" s="168"/>
      <c r="K350" s="416"/>
      <c r="L350" s="416"/>
      <c r="M350" s="415"/>
      <c r="N350" s="417"/>
      <c r="O350" s="416"/>
      <c r="P350" s="415"/>
      <c r="Q350" s="416"/>
      <c r="R350" s="416"/>
      <c r="S350" s="415"/>
      <c r="T350" s="415"/>
      <c r="U350" s="415"/>
      <c r="V350" s="415"/>
      <c r="W350" s="415"/>
      <c r="X350" s="415"/>
      <c r="Y350" s="415"/>
      <c r="Z350" s="418"/>
      <c r="AA350" s="418"/>
      <c r="AB350" s="418"/>
      <c r="AC350" s="415"/>
    </row>
    <row r="351" spans="1:30" s="10" customFormat="1" ht="27.6">
      <c r="A351" s="140" t="s">
        <v>3</v>
      </c>
      <c r="B351" s="140" t="s">
        <v>5</v>
      </c>
      <c r="C351" s="140" t="s">
        <v>6</v>
      </c>
      <c r="D351" s="140" t="s">
        <v>7</v>
      </c>
      <c r="E351" s="140" t="s">
        <v>8</v>
      </c>
      <c r="F351" s="140" t="s">
        <v>9</v>
      </c>
      <c r="G351" s="141" t="s">
        <v>10</v>
      </c>
      <c r="H351" s="142" t="s">
        <v>11</v>
      </c>
      <c r="I351" s="141" t="s">
        <v>12</v>
      </c>
      <c r="J351" s="141" t="s">
        <v>13</v>
      </c>
      <c r="K351" s="141" t="s">
        <v>14</v>
      </c>
      <c r="L351" s="141" t="s">
        <v>15</v>
      </c>
      <c r="M351" s="141" t="s">
        <v>16</v>
      </c>
      <c r="N351" s="143" t="s">
        <v>17</v>
      </c>
      <c r="O351" s="141" t="s">
        <v>18</v>
      </c>
      <c r="P351" s="582" t="s">
        <v>19</v>
      </c>
      <c r="Q351" s="144" t="s">
        <v>20</v>
      </c>
      <c r="R351" s="144" t="s">
        <v>100</v>
      </c>
      <c r="S351" s="144" t="s">
        <v>101</v>
      </c>
      <c r="T351" s="144" t="s">
        <v>102</v>
      </c>
      <c r="U351" s="144" t="s">
        <v>103</v>
      </c>
      <c r="V351" s="144" t="s">
        <v>104</v>
      </c>
      <c r="W351" s="144" t="s">
        <v>105</v>
      </c>
      <c r="X351" s="144" t="s">
        <v>106</v>
      </c>
      <c r="Y351" s="144" t="s">
        <v>107</v>
      </c>
      <c r="Z351" s="145" t="s">
        <v>47</v>
      </c>
      <c r="AA351" s="145" t="s">
        <v>108</v>
      </c>
      <c r="AB351" s="145" t="s">
        <v>21</v>
      </c>
      <c r="AC351" s="144" t="s">
        <v>22</v>
      </c>
    </row>
    <row r="352" spans="1:30" s="10" customFormat="1">
      <c r="A352" s="140"/>
      <c r="B352" s="140"/>
      <c r="C352" s="140"/>
      <c r="D352" s="140"/>
      <c r="E352" s="140"/>
      <c r="F352" s="140"/>
      <c r="G352" s="141"/>
      <c r="H352" s="142"/>
      <c r="I352" s="141"/>
      <c r="J352" s="141"/>
      <c r="K352" s="141"/>
      <c r="L352" s="141"/>
      <c r="M352" s="141"/>
      <c r="N352" s="143"/>
      <c r="O352" s="141"/>
      <c r="P352" s="582"/>
      <c r="Q352" s="144"/>
      <c r="R352" s="144"/>
      <c r="S352" s="144"/>
      <c r="T352" s="144"/>
      <c r="U352" s="144"/>
      <c r="V352" s="144"/>
      <c r="W352" s="144"/>
      <c r="X352" s="144"/>
      <c r="Y352" s="144"/>
      <c r="Z352" s="145"/>
      <c r="AA352" s="145"/>
      <c r="AB352" s="145"/>
      <c r="AC352" s="144"/>
    </row>
    <row r="353" spans="1:29" s="10" customFormat="1" ht="55.8" thickBot="1">
      <c r="A353" s="146" t="s">
        <v>415</v>
      </c>
      <c r="B353" s="147" t="s">
        <v>416</v>
      </c>
      <c r="C353" s="169" t="s">
        <v>23</v>
      </c>
      <c r="D353" s="169" t="s">
        <v>34</v>
      </c>
      <c r="E353" s="407" t="s">
        <v>41</v>
      </c>
      <c r="F353" s="155" t="s">
        <v>45</v>
      </c>
      <c r="G353" s="155">
        <v>26102</v>
      </c>
      <c r="H353" s="146" t="s">
        <v>426</v>
      </c>
      <c r="I353" s="419" t="s">
        <v>409</v>
      </c>
      <c r="J353" s="420" t="s">
        <v>453</v>
      </c>
      <c r="K353" s="150" t="s">
        <v>51</v>
      </c>
      <c r="L353" s="150" t="s">
        <v>51</v>
      </c>
      <c r="M353" s="163" t="s">
        <v>454</v>
      </c>
      <c r="N353" s="405" t="s">
        <v>455</v>
      </c>
      <c r="O353" s="161">
        <v>21.99</v>
      </c>
      <c r="P353" s="583" t="s">
        <v>53</v>
      </c>
      <c r="Q353" s="152">
        <f>SUM(R353:AC353)</f>
        <v>6047</v>
      </c>
      <c r="R353" s="161"/>
      <c r="S353" s="161"/>
      <c r="T353" s="161"/>
      <c r="U353" s="161"/>
      <c r="V353" s="161"/>
      <c r="W353" s="161"/>
      <c r="X353" s="161"/>
      <c r="Y353" s="161"/>
      <c r="Z353" s="161"/>
      <c r="AA353" s="161"/>
      <c r="AB353" s="161">
        <v>6047</v>
      </c>
      <c r="AC353" s="161"/>
    </row>
    <row r="354" spans="1:29" s="10" customFormat="1" ht="55.2">
      <c r="A354" s="146" t="s">
        <v>415</v>
      </c>
      <c r="B354" s="147" t="s">
        <v>416</v>
      </c>
      <c r="C354" s="169" t="s">
        <v>23</v>
      </c>
      <c r="D354" s="169" t="s">
        <v>34</v>
      </c>
      <c r="E354" s="407" t="s">
        <v>42</v>
      </c>
      <c r="F354" s="155" t="s">
        <v>456</v>
      </c>
      <c r="G354" s="155">
        <v>25401</v>
      </c>
      <c r="H354" s="146" t="s">
        <v>457</v>
      </c>
      <c r="I354" s="419"/>
      <c r="J354" s="149" t="s">
        <v>458</v>
      </c>
      <c r="K354" s="150" t="s">
        <v>51</v>
      </c>
      <c r="L354" s="150" t="s">
        <v>51</v>
      </c>
      <c r="M354" s="163" t="s">
        <v>437</v>
      </c>
      <c r="N354" s="405">
        <v>1</v>
      </c>
      <c r="O354" s="161" t="s">
        <v>112</v>
      </c>
      <c r="P354" s="583" t="s">
        <v>53</v>
      </c>
      <c r="Q354" s="152">
        <v>9785.76</v>
      </c>
      <c r="R354" s="161"/>
      <c r="S354" s="161"/>
      <c r="T354" s="161"/>
      <c r="U354" s="161"/>
      <c r="V354" s="161"/>
      <c r="W354" s="161"/>
      <c r="X354" s="161"/>
      <c r="Y354" s="152"/>
      <c r="Z354" s="161"/>
      <c r="AA354" s="406"/>
      <c r="AB354" s="406">
        <v>9785.76</v>
      </c>
      <c r="AC354" s="161"/>
    </row>
    <row r="355" spans="1:29" s="10" customFormat="1" ht="55.2">
      <c r="A355" s="146" t="s">
        <v>415</v>
      </c>
      <c r="B355" s="147" t="s">
        <v>416</v>
      </c>
      <c r="C355" s="169" t="s">
        <v>23</v>
      </c>
      <c r="D355" s="169" t="s">
        <v>34</v>
      </c>
      <c r="E355" s="407" t="s">
        <v>41</v>
      </c>
      <c r="F355" s="155" t="s">
        <v>84</v>
      </c>
      <c r="G355" s="155">
        <v>21401</v>
      </c>
      <c r="H355" s="146" t="s">
        <v>450</v>
      </c>
      <c r="I355" s="419"/>
      <c r="J355" s="149" t="s">
        <v>459</v>
      </c>
      <c r="K355" s="150" t="s">
        <v>51</v>
      </c>
      <c r="L355" s="150" t="s">
        <v>51</v>
      </c>
      <c r="M355" s="163" t="s">
        <v>437</v>
      </c>
      <c r="N355" s="405" t="s">
        <v>422</v>
      </c>
      <c r="O355" s="161" t="s">
        <v>112</v>
      </c>
      <c r="P355" s="583" t="s">
        <v>53</v>
      </c>
      <c r="Q355" s="152">
        <v>7296.26</v>
      </c>
      <c r="R355" s="161"/>
      <c r="S355" s="161"/>
      <c r="T355" s="161"/>
      <c r="U355" s="161"/>
      <c r="V355" s="161"/>
      <c r="W355" s="161"/>
      <c r="X355" s="161"/>
      <c r="Y355" s="152"/>
      <c r="Z355" s="161"/>
      <c r="AA355" s="406"/>
      <c r="AB355" s="406">
        <v>7296.26</v>
      </c>
      <c r="AC355" s="161"/>
    </row>
    <row r="356" spans="1:29" s="10" customFormat="1">
      <c r="A356" s="146"/>
      <c r="B356" s="147"/>
      <c r="C356" s="147"/>
      <c r="D356" s="169"/>
      <c r="E356" s="407"/>
      <c r="F356" s="155"/>
      <c r="G356" s="421"/>
      <c r="H356" s="167"/>
      <c r="I356" s="422"/>
      <c r="J356" s="170"/>
      <c r="K356" s="150"/>
      <c r="L356" s="150"/>
      <c r="M356" s="422"/>
      <c r="N356" s="423"/>
      <c r="O356" s="424"/>
      <c r="P356" s="583"/>
      <c r="Q356" s="597">
        <f>SUM(Q353:Q355)</f>
        <v>23129.02</v>
      </c>
      <c r="R356" s="617">
        <f t="shared" ref="R356:X356" si="7">SUM(R351:R352)</f>
        <v>0</v>
      </c>
      <c r="S356" s="426">
        <f t="shared" si="7"/>
        <v>0</v>
      </c>
      <c r="T356" s="426">
        <f t="shared" si="7"/>
        <v>0</v>
      </c>
      <c r="U356" s="426">
        <f t="shared" si="7"/>
        <v>0</v>
      </c>
      <c r="V356" s="426">
        <f t="shared" si="7"/>
        <v>0</v>
      </c>
      <c r="W356" s="426">
        <f t="shared" si="7"/>
        <v>0</v>
      </c>
      <c r="X356" s="426">
        <f t="shared" si="7"/>
        <v>0</v>
      </c>
      <c r="Y356" s="426" t="s">
        <v>460</v>
      </c>
      <c r="Z356" s="425">
        <f>SUM(Z353:Z355)</f>
        <v>0</v>
      </c>
      <c r="AA356" s="425">
        <f>SUM(AA353:AA355)</f>
        <v>0</v>
      </c>
      <c r="AB356" s="425">
        <f>SUM(AB353:AB355)</f>
        <v>23129.02</v>
      </c>
      <c r="AC356" s="426">
        <f>SUM(AC351:AC352)</f>
        <v>0</v>
      </c>
    </row>
    <row r="357" spans="1:29" s="10" customFormat="1">
      <c r="A357" s="628"/>
      <c r="B357" s="628"/>
      <c r="C357" s="628"/>
      <c r="D357" s="628"/>
      <c r="E357" s="628"/>
      <c r="F357" s="628"/>
      <c r="G357" s="628"/>
      <c r="H357" s="170"/>
      <c r="I357" s="422"/>
      <c r="J357" s="170"/>
      <c r="K357" s="422"/>
      <c r="L357" s="422"/>
      <c r="M357" s="422"/>
      <c r="N357" s="427"/>
      <c r="O357" s="424"/>
      <c r="P357" s="167"/>
      <c r="Q357" s="598"/>
      <c r="R357" s="410"/>
      <c r="S357" s="167"/>
      <c r="T357" s="167"/>
      <c r="U357" s="167"/>
      <c r="V357" s="167"/>
      <c r="W357" s="167"/>
      <c r="X357" s="167"/>
      <c r="Y357" s="167"/>
      <c r="Z357" s="428"/>
      <c r="AA357" s="428"/>
      <c r="AB357" s="428"/>
      <c r="AC357" s="167"/>
    </row>
    <row r="358" spans="1:29" s="10" customFormat="1">
      <c r="A358" s="167"/>
      <c r="B358" s="167"/>
      <c r="C358" s="167"/>
      <c r="D358" s="167"/>
      <c r="E358" s="167"/>
      <c r="F358" s="167"/>
      <c r="G358" s="167"/>
      <c r="H358" s="167"/>
      <c r="I358" s="410"/>
      <c r="J358" s="167"/>
      <c r="K358" s="167"/>
      <c r="L358" s="167"/>
      <c r="M358" s="410"/>
      <c r="N358" s="427"/>
      <c r="O358" s="424"/>
      <c r="P358" s="167"/>
      <c r="Q358" s="598"/>
      <c r="R358" s="410"/>
      <c r="S358" s="167"/>
      <c r="T358" s="167"/>
      <c r="U358" s="167"/>
      <c r="V358" s="167"/>
      <c r="W358" s="167"/>
      <c r="X358" s="167"/>
      <c r="Y358" s="167"/>
      <c r="Z358" s="428"/>
      <c r="AA358" s="428"/>
      <c r="AB358" s="428"/>
      <c r="AC358" s="167"/>
    </row>
    <row r="359" spans="1:29" s="10" customFormat="1">
      <c r="O359" s="330"/>
      <c r="P359" s="527"/>
      <c r="Q359" s="328"/>
      <c r="R359" s="328"/>
    </row>
    <row r="360" spans="1:29" s="10" customFormat="1" ht="43.2">
      <c r="A360" s="429" t="s">
        <v>461</v>
      </c>
      <c r="B360" s="429" t="s">
        <v>46</v>
      </c>
      <c r="C360" s="429" t="s">
        <v>462</v>
      </c>
      <c r="D360" s="429" t="s">
        <v>7</v>
      </c>
      <c r="E360" s="429" t="s">
        <v>463</v>
      </c>
      <c r="F360" s="429" t="s">
        <v>464</v>
      </c>
      <c r="G360" s="429" t="s">
        <v>465</v>
      </c>
      <c r="H360" s="430" t="s">
        <v>466</v>
      </c>
      <c r="I360" s="430" t="s">
        <v>12</v>
      </c>
      <c r="J360" s="430" t="s">
        <v>467</v>
      </c>
      <c r="K360" s="430" t="s">
        <v>468</v>
      </c>
      <c r="L360" s="430" t="s">
        <v>469</v>
      </c>
      <c r="M360" s="430" t="s">
        <v>470</v>
      </c>
      <c r="N360" s="429" t="s">
        <v>471</v>
      </c>
      <c r="O360" s="429" t="s">
        <v>472</v>
      </c>
      <c r="P360" s="531" t="s">
        <v>473</v>
      </c>
      <c r="Q360" s="429" t="s">
        <v>474</v>
      </c>
      <c r="R360" s="429" t="s">
        <v>475</v>
      </c>
      <c r="S360" s="430" t="s">
        <v>476</v>
      </c>
      <c r="T360" s="430" t="s">
        <v>477</v>
      </c>
      <c r="U360" s="430" t="s">
        <v>478</v>
      </c>
      <c r="V360" s="430" t="s">
        <v>479</v>
      </c>
      <c r="W360" s="430" t="s">
        <v>480</v>
      </c>
      <c r="X360" s="430" t="s">
        <v>481</v>
      </c>
      <c r="Y360" s="430" t="s">
        <v>482</v>
      </c>
      <c r="Z360" s="430" t="s">
        <v>483</v>
      </c>
      <c r="AA360" s="431" t="s">
        <v>484</v>
      </c>
      <c r="AB360" s="430" t="s">
        <v>485</v>
      </c>
      <c r="AC360" s="430" t="s">
        <v>486</v>
      </c>
    </row>
    <row r="361" spans="1:29" s="10" customFormat="1" ht="28.8">
      <c r="A361" s="432" t="s">
        <v>487</v>
      </c>
      <c r="B361" s="432" t="s">
        <v>487</v>
      </c>
      <c r="C361" s="433" t="s">
        <v>23</v>
      </c>
      <c r="D361" s="432" t="s">
        <v>24</v>
      </c>
      <c r="E361" s="433" t="s">
        <v>23</v>
      </c>
      <c r="F361" s="432" t="s">
        <v>32</v>
      </c>
      <c r="G361" s="434">
        <v>22104</v>
      </c>
      <c r="H361" s="435" t="s">
        <v>488</v>
      </c>
      <c r="I361" s="171" t="s">
        <v>489</v>
      </c>
      <c r="J361" s="172" t="s">
        <v>490</v>
      </c>
      <c r="K361" s="436"/>
      <c r="L361" s="436"/>
      <c r="M361" s="171" t="s">
        <v>491</v>
      </c>
      <c r="N361" s="432">
        <f t="shared" ref="N361:N405" si="8">Q361/O361</f>
        <v>60</v>
      </c>
      <c r="O361" s="173">
        <v>62</v>
      </c>
      <c r="P361" s="584" t="s">
        <v>113</v>
      </c>
      <c r="Q361" s="599">
        <f t="shared" ref="Q361:Q386" si="9">SUM(R361:AC361)</f>
        <v>3720</v>
      </c>
      <c r="R361" s="599"/>
      <c r="S361" s="437"/>
      <c r="T361" s="437"/>
      <c r="U361" s="437"/>
      <c r="V361" s="437"/>
      <c r="W361" s="437"/>
      <c r="X361" s="437"/>
      <c r="Y361" s="437"/>
      <c r="Z361" s="437"/>
      <c r="AA361" s="174"/>
      <c r="AB361" s="437">
        <v>3720</v>
      </c>
      <c r="AC361" s="437"/>
    </row>
    <row r="362" spans="1:29" s="10" customFormat="1" ht="28.8">
      <c r="A362" s="438" t="s">
        <v>487</v>
      </c>
      <c r="B362" s="438" t="s">
        <v>487</v>
      </c>
      <c r="C362" s="439" t="s">
        <v>23</v>
      </c>
      <c r="D362" s="439" t="s">
        <v>38</v>
      </c>
      <c r="E362" s="439" t="s">
        <v>39</v>
      </c>
      <c r="F362" s="439" t="s">
        <v>492</v>
      </c>
      <c r="G362" s="440">
        <v>35101</v>
      </c>
      <c r="H362" s="629" t="s">
        <v>68</v>
      </c>
      <c r="I362" s="630"/>
      <c r="J362" s="172" t="s">
        <v>493</v>
      </c>
      <c r="K362" s="441"/>
      <c r="L362" s="441"/>
      <c r="M362" s="442" t="s">
        <v>26</v>
      </c>
      <c r="N362" s="438">
        <f t="shared" si="8"/>
        <v>1</v>
      </c>
      <c r="O362" s="175">
        <v>5000</v>
      </c>
      <c r="P362" s="341" t="s">
        <v>113</v>
      </c>
      <c r="Q362" s="600">
        <f t="shared" si="9"/>
        <v>5000</v>
      </c>
      <c r="R362" s="600"/>
      <c r="S362" s="444"/>
      <c r="T362" s="444"/>
      <c r="U362" s="444"/>
      <c r="V362" s="444"/>
      <c r="W362" s="444"/>
      <c r="X362" s="444"/>
      <c r="Y362" s="444"/>
      <c r="Z362" s="444"/>
      <c r="AA362" s="176"/>
      <c r="AB362" s="444">
        <v>5000</v>
      </c>
      <c r="AC362" s="444"/>
    </row>
    <row r="363" spans="1:29" s="10" customFormat="1" ht="28.8">
      <c r="A363" s="438" t="s">
        <v>487</v>
      </c>
      <c r="B363" s="438" t="s">
        <v>487</v>
      </c>
      <c r="C363" s="439" t="s">
        <v>23</v>
      </c>
      <c r="D363" s="439" t="s">
        <v>24</v>
      </c>
      <c r="E363" s="439" t="s">
        <v>23</v>
      </c>
      <c r="F363" s="439" t="s">
        <v>32</v>
      </c>
      <c r="G363" s="439">
        <v>33602</v>
      </c>
      <c r="H363" s="631" t="s">
        <v>68</v>
      </c>
      <c r="I363" s="632"/>
      <c r="J363" s="445" t="s">
        <v>370</v>
      </c>
      <c r="K363" s="443"/>
      <c r="L363" s="443"/>
      <c r="M363" s="443" t="s">
        <v>26</v>
      </c>
      <c r="N363" s="438">
        <f t="shared" si="8"/>
        <v>1</v>
      </c>
      <c r="O363" s="438">
        <v>1044</v>
      </c>
      <c r="P363" s="341" t="s">
        <v>113</v>
      </c>
      <c r="Q363" s="600">
        <f t="shared" si="9"/>
        <v>1044</v>
      </c>
      <c r="R363" s="600"/>
      <c r="S363" s="444"/>
      <c r="T363" s="444"/>
      <c r="U363" s="444"/>
      <c r="V363" s="444"/>
      <c r="W363" s="444"/>
      <c r="X363" s="444"/>
      <c r="Y363" s="444"/>
      <c r="Z363" s="444"/>
      <c r="AA363" s="176"/>
      <c r="AB363" s="444">
        <v>1044</v>
      </c>
      <c r="AC363" s="444"/>
    </row>
    <row r="364" spans="1:29" s="10" customFormat="1" ht="28.8">
      <c r="A364" s="438" t="s">
        <v>487</v>
      </c>
      <c r="B364" s="438" t="s">
        <v>487</v>
      </c>
      <c r="C364" s="439" t="s">
        <v>23</v>
      </c>
      <c r="D364" s="439" t="s">
        <v>24</v>
      </c>
      <c r="E364" s="439" t="s">
        <v>23</v>
      </c>
      <c r="F364" s="439" t="s">
        <v>32</v>
      </c>
      <c r="G364" s="439">
        <v>33602</v>
      </c>
      <c r="H364" s="631" t="s">
        <v>68</v>
      </c>
      <c r="I364" s="632"/>
      <c r="J364" s="445" t="s">
        <v>370</v>
      </c>
      <c r="K364" s="443"/>
      <c r="L364" s="443"/>
      <c r="M364" s="443" t="s">
        <v>26</v>
      </c>
      <c r="N364" s="438">
        <f>Q364/O364</f>
        <v>1</v>
      </c>
      <c r="O364" s="438">
        <v>1020.61</v>
      </c>
      <c r="P364" s="341" t="s">
        <v>113</v>
      </c>
      <c r="Q364" s="600">
        <f t="shared" si="9"/>
        <v>1020.61</v>
      </c>
      <c r="R364" s="600"/>
      <c r="S364" s="444"/>
      <c r="T364" s="444"/>
      <c r="U364" s="444"/>
      <c r="V364" s="444"/>
      <c r="W364" s="444"/>
      <c r="X364" s="444"/>
      <c r="Y364" s="444"/>
      <c r="Z364" s="444"/>
      <c r="AA364" s="176"/>
      <c r="AB364" s="444">
        <v>1020.61</v>
      </c>
      <c r="AC364" s="444"/>
    </row>
    <row r="365" spans="1:29" s="10" customFormat="1" ht="28.8">
      <c r="A365" s="438" t="s">
        <v>487</v>
      </c>
      <c r="B365" s="438" t="s">
        <v>487</v>
      </c>
      <c r="C365" s="439" t="s">
        <v>23</v>
      </c>
      <c r="D365" s="439" t="s">
        <v>24</v>
      </c>
      <c r="E365" s="439" t="s">
        <v>23</v>
      </c>
      <c r="F365" s="439" t="s">
        <v>32</v>
      </c>
      <c r="G365" s="439">
        <v>33602</v>
      </c>
      <c r="H365" s="631" t="s">
        <v>68</v>
      </c>
      <c r="I365" s="632"/>
      <c r="J365" s="445" t="s">
        <v>370</v>
      </c>
      <c r="K365" s="443"/>
      <c r="L365" s="443"/>
      <c r="M365" s="443" t="s">
        <v>26</v>
      </c>
      <c r="N365" s="438">
        <f t="shared" si="8"/>
        <v>1</v>
      </c>
      <c r="O365" s="175">
        <v>1044</v>
      </c>
      <c r="P365" s="341" t="s">
        <v>113</v>
      </c>
      <c r="Q365" s="600">
        <f t="shared" si="9"/>
        <v>1044</v>
      </c>
      <c r="R365" s="600"/>
      <c r="S365" s="444"/>
      <c r="T365" s="444"/>
      <c r="U365" s="444"/>
      <c r="V365" s="444"/>
      <c r="W365" s="444"/>
      <c r="X365" s="444"/>
      <c r="Y365" s="444"/>
      <c r="Z365" s="444"/>
      <c r="AA365" s="176"/>
      <c r="AB365" s="444">
        <v>1044</v>
      </c>
      <c r="AC365" s="444"/>
    </row>
    <row r="366" spans="1:29" s="10" customFormat="1" ht="28.8">
      <c r="A366" s="438" t="s">
        <v>487</v>
      </c>
      <c r="B366" s="438" t="s">
        <v>487</v>
      </c>
      <c r="C366" s="439" t="s">
        <v>23</v>
      </c>
      <c r="D366" s="439" t="s">
        <v>24</v>
      </c>
      <c r="E366" s="439" t="s">
        <v>23</v>
      </c>
      <c r="F366" s="439" t="s">
        <v>32</v>
      </c>
      <c r="G366" s="439">
        <v>33602</v>
      </c>
      <c r="H366" s="633" t="s">
        <v>68</v>
      </c>
      <c r="I366" s="634"/>
      <c r="J366" s="445" t="s">
        <v>370</v>
      </c>
      <c r="K366" s="443"/>
      <c r="L366" s="443"/>
      <c r="M366" s="443" t="s">
        <v>26</v>
      </c>
      <c r="N366" s="438">
        <f t="shared" si="8"/>
        <v>1</v>
      </c>
      <c r="O366" s="175">
        <v>1077.1300000000001</v>
      </c>
      <c r="P366" s="341" t="s">
        <v>113</v>
      </c>
      <c r="Q366" s="600">
        <f t="shared" si="9"/>
        <v>1077.1300000000001</v>
      </c>
      <c r="R366" s="600"/>
      <c r="S366" s="444"/>
      <c r="T366" s="444"/>
      <c r="U366" s="444"/>
      <c r="V366" s="444"/>
      <c r="W366" s="444"/>
      <c r="X366" s="444"/>
      <c r="Y366" s="444"/>
      <c r="Z366" s="444"/>
      <c r="AA366" s="176"/>
      <c r="AB366" s="444">
        <v>1077.1300000000001</v>
      </c>
      <c r="AC366" s="444"/>
    </row>
    <row r="367" spans="1:29" s="10" customFormat="1" ht="28.8">
      <c r="A367" s="438" t="s">
        <v>487</v>
      </c>
      <c r="B367" s="438" t="s">
        <v>487</v>
      </c>
      <c r="C367" s="446" t="s">
        <v>23</v>
      </c>
      <c r="D367" s="438" t="s">
        <v>43</v>
      </c>
      <c r="E367" s="446" t="s">
        <v>417</v>
      </c>
      <c r="F367" s="438" t="s">
        <v>32</v>
      </c>
      <c r="G367" s="440">
        <v>26105</v>
      </c>
      <c r="H367" s="177" t="s">
        <v>494</v>
      </c>
      <c r="I367" s="177" t="s">
        <v>495</v>
      </c>
      <c r="J367" s="635" t="s">
        <v>494</v>
      </c>
      <c r="K367" s="636"/>
      <c r="L367" s="441"/>
      <c r="M367" s="442" t="s">
        <v>58</v>
      </c>
      <c r="N367" s="438">
        <f t="shared" si="8"/>
        <v>205.92698760644129</v>
      </c>
      <c r="O367" s="175">
        <f>8.18*1.16</f>
        <v>9.4887999999999995</v>
      </c>
      <c r="P367" s="341" t="s">
        <v>113</v>
      </c>
      <c r="Q367" s="600">
        <f t="shared" si="9"/>
        <v>1954</v>
      </c>
      <c r="R367" s="600"/>
      <c r="S367" s="444"/>
      <c r="T367" s="444"/>
      <c r="U367" s="444"/>
      <c r="V367" s="444"/>
      <c r="W367" s="444"/>
      <c r="X367" s="444"/>
      <c r="Y367" s="444"/>
      <c r="Z367" s="444"/>
      <c r="AA367" s="176"/>
      <c r="AB367" s="444">
        <v>1954</v>
      </c>
      <c r="AC367" s="444"/>
    </row>
    <row r="368" spans="1:29" s="10" customFormat="1" ht="28.8">
      <c r="A368" s="438" t="s">
        <v>487</v>
      </c>
      <c r="B368" s="438" t="s">
        <v>487</v>
      </c>
      <c r="C368" s="446" t="s">
        <v>23</v>
      </c>
      <c r="D368" s="438" t="s">
        <v>38</v>
      </c>
      <c r="E368" s="446" t="s">
        <v>39</v>
      </c>
      <c r="F368" s="438" t="s">
        <v>492</v>
      </c>
      <c r="G368" s="440">
        <v>35101</v>
      </c>
      <c r="H368" s="629" t="s">
        <v>370</v>
      </c>
      <c r="I368" s="637"/>
      <c r="J368" s="447" t="s">
        <v>496</v>
      </c>
      <c r="K368" s="441"/>
      <c r="L368" s="441"/>
      <c r="M368" s="442" t="s">
        <v>26</v>
      </c>
      <c r="N368" s="438">
        <f t="shared" si="8"/>
        <v>1</v>
      </c>
      <c r="O368" s="175">
        <v>200</v>
      </c>
      <c r="P368" s="341" t="s">
        <v>113</v>
      </c>
      <c r="Q368" s="600">
        <f t="shared" si="9"/>
        <v>200</v>
      </c>
      <c r="R368" s="600"/>
      <c r="S368" s="444"/>
      <c r="T368" s="444"/>
      <c r="U368" s="444"/>
      <c r="V368" s="444"/>
      <c r="W368" s="444"/>
      <c r="X368" s="444"/>
      <c r="Y368" s="444"/>
      <c r="Z368" s="444"/>
      <c r="AA368" s="176"/>
      <c r="AB368" s="444">
        <v>200</v>
      </c>
      <c r="AC368" s="444"/>
    </row>
    <row r="369" spans="1:29" s="10" customFormat="1" ht="28.8">
      <c r="A369" s="438" t="s">
        <v>487</v>
      </c>
      <c r="B369" s="438" t="s">
        <v>487</v>
      </c>
      <c r="C369" s="446" t="s">
        <v>23</v>
      </c>
      <c r="D369" s="438" t="s">
        <v>24</v>
      </c>
      <c r="E369" s="446" t="s">
        <v>23</v>
      </c>
      <c r="F369" s="438" t="s">
        <v>32</v>
      </c>
      <c r="G369" s="440">
        <v>35201</v>
      </c>
      <c r="H369" s="629" t="s">
        <v>370</v>
      </c>
      <c r="I369" s="637"/>
      <c r="J369" s="635" t="s">
        <v>497</v>
      </c>
      <c r="K369" s="636"/>
      <c r="L369" s="441"/>
      <c r="M369" s="442" t="s">
        <v>26</v>
      </c>
      <c r="N369" s="438">
        <f t="shared" si="8"/>
        <v>1</v>
      </c>
      <c r="O369" s="175">
        <f>3800*1.16</f>
        <v>4408</v>
      </c>
      <c r="P369" s="341" t="s">
        <v>113</v>
      </c>
      <c r="Q369" s="600">
        <f t="shared" si="9"/>
        <v>4408</v>
      </c>
      <c r="R369" s="600"/>
      <c r="S369" s="444"/>
      <c r="T369" s="444"/>
      <c r="U369" s="444"/>
      <c r="V369" s="444"/>
      <c r="W369" s="444"/>
      <c r="X369" s="444"/>
      <c r="Y369" s="444"/>
      <c r="Z369" s="444"/>
      <c r="AA369" s="176"/>
      <c r="AB369" s="444">
        <v>4408</v>
      </c>
      <c r="AC369" s="444"/>
    </row>
    <row r="370" spans="1:29" s="10" customFormat="1" ht="28.8">
      <c r="A370" s="438" t="s">
        <v>487</v>
      </c>
      <c r="B370" s="438" t="s">
        <v>487</v>
      </c>
      <c r="C370" s="446" t="s">
        <v>23</v>
      </c>
      <c r="D370" s="438" t="s">
        <v>24</v>
      </c>
      <c r="E370" s="446" t="s">
        <v>23</v>
      </c>
      <c r="F370" s="438" t="s">
        <v>32</v>
      </c>
      <c r="G370" s="440">
        <v>26102</v>
      </c>
      <c r="H370" s="448" t="s">
        <v>498</v>
      </c>
      <c r="I370" s="177" t="s">
        <v>499</v>
      </c>
      <c r="J370" s="177" t="s">
        <v>500</v>
      </c>
      <c r="K370" s="441"/>
      <c r="L370" s="441"/>
      <c r="M370" s="442" t="s">
        <v>58</v>
      </c>
      <c r="N370" s="438">
        <f t="shared" si="8"/>
        <v>4</v>
      </c>
      <c r="O370" s="175">
        <v>100</v>
      </c>
      <c r="P370" s="341" t="s">
        <v>113</v>
      </c>
      <c r="Q370" s="600">
        <f t="shared" si="9"/>
        <v>400</v>
      </c>
      <c r="R370" s="600"/>
      <c r="S370" s="444"/>
      <c r="T370" s="444"/>
      <c r="U370" s="444"/>
      <c r="V370" s="444"/>
      <c r="W370" s="444"/>
      <c r="X370" s="444"/>
      <c r="Y370" s="444"/>
      <c r="Z370" s="444"/>
      <c r="AA370" s="176"/>
      <c r="AB370" s="444">
        <v>400</v>
      </c>
      <c r="AC370" s="444"/>
    </row>
    <row r="371" spans="1:29" s="10" customFormat="1" ht="28.8">
      <c r="A371" s="438" t="s">
        <v>487</v>
      </c>
      <c r="B371" s="438" t="s">
        <v>487</v>
      </c>
      <c r="C371" s="446" t="s">
        <v>23</v>
      </c>
      <c r="D371" s="438" t="s">
        <v>38</v>
      </c>
      <c r="E371" s="446" t="s">
        <v>39</v>
      </c>
      <c r="F371" s="438" t="s">
        <v>96</v>
      </c>
      <c r="G371" s="440">
        <v>26102</v>
      </c>
      <c r="H371" s="448" t="s">
        <v>498</v>
      </c>
      <c r="I371" s="177" t="s">
        <v>499</v>
      </c>
      <c r="J371" s="177" t="s">
        <v>500</v>
      </c>
      <c r="K371" s="441"/>
      <c r="L371" s="441"/>
      <c r="M371" s="442" t="s">
        <v>58</v>
      </c>
      <c r="N371" s="438">
        <f t="shared" si="8"/>
        <v>10</v>
      </c>
      <c r="O371" s="175">
        <v>100</v>
      </c>
      <c r="P371" s="341" t="s">
        <v>113</v>
      </c>
      <c r="Q371" s="600">
        <f t="shared" si="9"/>
        <v>1000</v>
      </c>
      <c r="R371" s="600"/>
      <c r="S371" s="444"/>
      <c r="T371" s="444"/>
      <c r="U371" s="444"/>
      <c r="V371" s="444"/>
      <c r="W371" s="444"/>
      <c r="X371" s="444"/>
      <c r="Y371" s="444"/>
      <c r="Z371" s="444"/>
      <c r="AA371" s="178"/>
      <c r="AB371" s="444">
        <v>1000</v>
      </c>
      <c r="AC371" s="444"/>
    </row>
    <row r="372" spans="1:29" s="10" customFormat="1" ht="28.8">
      <c r="A372" s="438" t="s">
        <v>487</v>
      </c>
      <c r="B372" s="438" t="s">
        <v>487</v>
      </c>
      <c r="C372" s="446" t="s">
        <v>23</v>
      </c>
      <c r="D372" s="438" t="s">
        <v>35</v>
      </c>
      <c r="E372" s="446" t="s">
        <v>36</v>
      </c>
      <c r="F372" s="438" t="s">
        <v>89</v>
      </c>
      <c r="G372" s="440">
        <v>26102</v>
      </c>
      <c r="H372" s="448" t="s">
        <v>498</v>
      </c>
      <c r="I372" s="177" t="s">
        <v>499</v>
      </c>
      <c r="J372" s="177" t="s">
        <v>500</v>
      </c>
      <c r="K372" s="441"/>
      <c r="L372" s="441"/>
      <c r="M372" s="442" t="s">
        <v>58</v>
      </c>
      <c r="N372" s="438">
        <f t="shared" si="8"/>
        <v>5</v>
      </c>
      <c r="O372" s="175">
        <v>100</v>
      </c>
      <c r="P372" s="341" t="s">
        <v>113</v>
      </c>
      <c r="Q372" s="600">
        <f t="shared" si="9"/>
        <v>500</v>
      </c>
      <c r="R372" s="600"/>
      <c r="S372" s="444"/>
      <c r="T372" s="444"/>
      <c r="U372" s="444"/>
      <c r="V372" s="444"/>
      <c r="W372" s="444"/>
      <c r="X372" s="444"/>
      <c r="Y372" s="444"/>
      <c r="Z372" s="444"/>
      <c r="AA372" s="178"/>
      <c r="AB372" s="444">
        <v>500</v>
      </c>
      <c r="AC372" s="444"/>
    </row>
    <row r="373" spans="1:29" s="10" customFormat="1" ht="28.8">
      <c r="A373" s="438" t="s">
        <v>487</v>
      </c>
      <c r="B373" s="438" t="s">
        <v>487</v>
      </c>
      <c r="C373" s="446" t="s">
        <v>23</v>
      </c>
      <c r="D373" s="438" t="s">
        <v>35</v>
      </c>
      <c r="E373" s="446" t="s">
        <v>36</v>
      </c>
      <c r="F373" s="438" t="s">
        <v>37</v>
      </c>
      <c r="G373" s="440">
        <v>26102</v>
      </c>
      <c r="H373" s="448" t="s">
        <v>498</v>
      </c>
      <c r="I373" s="177" t="s">
        <v>499</v>
      </c>
      <c r="J373" s="177" t="s">
        <v>500</v>
      </c>
      <c r="K373" s="441"/>
      <c r="L373" s="441"/>
      <c r="M373" s="442" t="s">
        <v>58</v>
      </c>
      <c r="N373" s="438">
        <f t="shared" si="8"/>
        <v>11</v>
      </c>
      <c r="O373" s="175">
        <v>100</v>
      </c>
      <c r="P373" s="341" t="s">
        <v>113</v>
      </c>
      <c r="Q373" s="600">
        <f t="shared" si="9"/>
        <v>1100</v>
      </c>
      <c r="R373" s="600"/>
      <c r="S373" s="444"/>
      <c r="T373" s="444"/>
      <c r="U373" s="444"/>
      <c r="V373" s="444"/>
      <c r="W373" s="444"/>
      <c r="X373" s="444"/>
      <c r="Y373" s="444"/>
      <c r="Z373" s="444"/>
      <c r="AA373" s="179"/>
      <c r="AB373" s="444">
        <v>1100</v>
      </c>
      <c r="AC373" s="444"/>
    </row>
    <row r="374" spans="1:29" s="10" customFormat="1" ht="28.8">
      <c r="A374" s="438" t="s">
        <v>487</v>
      </c>
      <c r="B374" s="438" t="s">
        <v>487</v>
      </c>
      <c r="C374" s="446" t="s">
        <v>23</v>
      </c>
      <c r="D374" s="438" t="s">
        <v>34</v>
      </c>
      <c r="E374" s="446" t="s">
        <v>42</v>
      </c>
      <c r="F374" s="438" t="s">
        <v>501</v>
      </c>
      <c r="G374" s="440">
        <v>26102</v>
      </c>
      <c r="H374" s="448" t="s">
        <v>498</v>
      </c>
      <c r="I374" s="177" t="s">
        <v>499</v>
      </c>
      <c r="J374" s="177" t="s">
        <v>500</v>
      </c>
      <c r="K374" s="441"/>
      <c r="L374" s="441"/>
      <c r="M374" s="442" t="s">
        <v>58</v>
      </c>
      <c r="N374" s="438">
        <f t="shared" si="8"/>
        <v>26</v>
      </c>
      <c r="O374" s="175">
        <v>100</v>
      </c>
      <c r="P374" s="341" t="s">
        <v>113</v>
      </c>
      <c r="Q374" s="600">
        <f t="shared" si="9"/>
        <v>2600</v>
      </c>
      <c r="R374" s="600"/>
      <c r="S374" s="444"/>
      <c r="T374" s="444"/>
      <c r="U374" s="444"/>
      <c r="V374" s="444"/>
      <c r="W374" s="444"/>
      <c r="X374" s="444"/>
      <c r="Y374" s="444"/>
      <c r="Z374" s="444"/>
      <c r="AA374" s="179"/>
      <c r="AB374" s="444">
        <v>2600</v>
      </c>
      <c r="AC374" s="444"/>
    </row>
    <row r="375" spans="1:29" s="10" customFormat="1" ht="28.8">
      <c r="A375" s="438" t="s">
        <v>487</v>
      </c>
      <c r="B375" s="438" t="s">
        <v>487</v>
      </c>
      <c r="C375" s="446" t="s">
        <v>23</v>
      </c>
      <c r="D375" s="438" t="s">
        <v>34</v>
      </c>
      <c r="E375" s="446" t="s">
        <v>41</v>
      </c>
      <c r="F375" s="438" t="s">
        <v>45</v>
      </c>
      <c r="G375" s="440">
        <v>26102</v>
      </c>
      <c r="H375" s="448" t="s">
        <v>498</v>
      </c>
      <c r="I375" s="177" t="s">
        <v>499</v>
      </c>
      <c r="J375" s="177" t="s">
        <v>500</v>
      </c>
      <c r="K375" s="441"/>
      <c r="L375" s="441"/>
      <c r="M375" s="442" t="s">
        <v>58</v>
      </c>
      <c r="N375" s="438">
        <f t="shared" si="8"/>
        <v>121</v>
      </c>
      <c r="O375" s="175">
        <v>100</v>
      </c>
      <c r="P375" s="341" t="s">
        <v>113</v>
      </c>
      <c r="Q375" s="600">
        <f t="shared" si="9"/>
        <v>12100</v>
      </c>
      <c r="R375" s="600"/>
      <c r="S375" s="444"/>
      <c r="T375" s="444"/>
      <c r="U375" s="444"/>
      <c r="V375" s="444"/>
      <c r="W375" s="444"/>
      <c r="X375" s="444"/>
      <c r="Y375" s="444"/>
      <c r="Z375" s="444"/>
      <c r="AA375" s="176"/>
      <c r="AB375" s="444">
        <v>12100</v>
      </c>
      <c r="AC375" s="444"/>
    </row>
    <row r="376" spans="1:29" s="10" customFormat="1" ht="28.8">
      <c r="A376" s="438" t="s">
        <v>487</v>
      </c>
      <c r="B376" s="438" t="s">
        <v>487</v>
      </c>
      <c r="C376" s="446" t="s">
        <v>23</v>
      </c>
      <c r="D376" s="438" t="s">
        <v>43</v>
      </c>
      <c r="E376" s="446" t="s">
        <v>23</v>
      </c>
      <c r="F376" s="438" t="s">
        <v>44</v>
      </c>
      <c r="G376" s="440">
        <v>26102</v>
      </c>
      <c r="H376" s="448" t="s">
        <v>498</v>
      </c>
      <c r="I376" s="177" t="s">
        <v>499</v>
      </c>
      <c r="J376" s="177" t="s">
        <v>500</v>
      </c>
      <c r="K376" s="441"/>
      <c r="L376" s="441"/>
      <c r="M376" s="442" t="s">
        <v>58</v>
      </c>
      <c r="N376" s="438">
        <f t="shared" si="8"/>
        <v>28</v>
      </c>
      <c r="O376" s="175">
        <v>100</v>
      </c>
      <c r="P376" s="341" t="s">
        <v>113</v>
      </c>
      <c r="Q376" s="600">
        <f t="shared" si="9"/>
        <v>2800</v>
      </c>
      <c r="R376" s="600"/>
      <c r="S376" s="444"/>
      <c r="T376" s="444"/>
      <c r="U376" s="444"/>
      <c r="V376" s="444"/>
      <c r="W376" s="444"/>
      <c r="X376" s="444"/>
      <c r="Y376" s="444"/>
      <c r="Z376" s="444"/>
      <c r="AA376" s="178"/>
      <c r="AB376" s="444">
        <v>2800</v>
      </c>
      <c r="AC376" s="444"/>
    </row>
    <row r="377" spans="1:29" s="10" customFormat="1" ht="28.8">
      <c r="A377" s="438" t="s">
        <v>487</v>
      </c>
      <c r="B377" s="438" t="s">
        <v>487</v>
      </c>
      <c r="C377" s="446" t="s">
        <v>23</v>
      </c>
      <c r="D377" s="438" t="s">
        <v>24</v>
      </c>
      <c r="E377" s="446" t="s">
        <v>23</v>
      </c>
      <c r="F377" s="438" t="s">
        <v>32</v>
      </c>
      <c r="G377" s="440">
        <v>33602</v>
      </c>
      <c r="H377" s="629" t="s">
        <v>370</v>
      </c>
      <c r="I377" s="637"/>
      <c r="J377" s="445" t="s">
        <v>370</v>
      </c>
      <c r="K377" s="443"/>
      <c r="L377" s="443"/>
      <c r="M377" s="443" t="s">
        <v>26</v>
      </c>
      <c r="N377" s="438">
        <f t="shared" si="8"/>
        <v>1</v>
      </c>
      <c r="O377" s="180">
        <v>1044</v>
      </c>
      <c r="P377" s="341" t="s">
        <v>113</v>
      </c>
      <c r="Q377" s="600">
        <f t="shared" si="9"/>
        <v>1044</v>
      </c>
      <c r="R377" s="600"/>
      <c r="S377" s="444"/>
      <c r="T377" s="444"/>
      <c r="U377" s="444"/>
      <c r="V377" s="444"/>
      <c r="W377" s="444"/>
      <c r="X377" s="444"/>
      <c r="Y377" s="444"/>
      <c r="Z377" s="444"/>
      <c r="AA377" s="178"/>
      <c r="AB377" s="444">
        <v>1044</v>
      </c>
      <c r="AC377" s="444"/>
    </row>
    <row r="378" spans="1:29" s="10" customFormat="1" ht="28.8">
      <c r="A378" s="438" t="s">
        <v>487</v>
      </c>
      <c r="B378" s="438" t="s">
        <v>487</v>
      </c>
      <c r="C378" s="446" t="s">
        <v>23</v>
      </c>
      <c r="D378" s="438" t="s">
        <v>24</v>
      </c>
      <c r="E378" s="446" t="s">
        <v>23</v>
      </c>
      <c r="F378" s="438" t="s">
        <v>32</v>
      </c>
      <c r="G378" s="440">
        <v>33602</v>
      </c>
      <c r="H378" s="629" t="s">
        <v>370</v>
      </c>
      <c r="I378" s="637"/>
      <c r="J378" s="445" t="s">
        <v>370</v>
      </c>
      <c r="K378" s="443"/>
      <c r="L378" s="443"/>
      <c r="M378" s="443" t="s">
        <v>26</v>
      </c>
      <c r="N378" s="438">
        <f t="shared" si="8"/>
        <v>1</v>
      </c>
      <c r="O378" s="181">
        <v>2503.65</v>
      </c>
      <c r="P378" s="341" t="s">
        <v>113</v>
      </c>
      <c r="Q378" s="600">
        <f t="shared" si="9"/>
        <v>2503.65</v>
      </c>
      <c r="R378" s="600"/>
      <c r="S378" s="444"/>
      <c r="T378" s="444"/>
      <c r="U378" s="444"/>
      <c r="V378" s="444"/>
      <c r="W378" s="444"/>
      <c r="X378" s="444"/>
      <c r="Y378" s="444"/>
      <c r="Z378" s="444"/>
      <c r="AA378" s="179"/>
      <c r="AB378" s="444">
        <v>2503.65</v>
      </c>
      <c r="AC378" s="444"/>
    </row>
    <row r="379" spans="1:29" s="10" customFormat="1" ht="39.6">
      <c r="A379" s="438" t="s">
        <v>487</v>
      </c>
      <c r="B379" s="438" t="s">
        <v>487</v>
      </c>
      <c r="C379" s="446" t="s">
        <v>23</v>
      </c>
      <c r="D379" s="438" t="s">
        <v>24</v>
      </c>
      <c r="E379" s="446" t="s">
        <v>23</v>
      </c>
      <c r="F379" s="438" t="s">
        <v>32</v>
      </c>
      <c r="G379" s="440">
        <v>24601</v>
      </c>
      <c r="H379" s="177" t="s">
        <v>502</v>
      </c>
      <c r="I379" s="177" t="s">
        <v>503</v>
      </c>
      <c r="J379" s="177" t="s">
        <v>502</v>
      </c>
      <c r="K379" s="441"/>
      <c r="L379" s="441"/>
      <c r="M379" s="442" t="s">
        <v>27</v>
      </c>
      <c r="N379" s="440">
        <f t="shared" si="8"/>
        <v>5.0001680056449898</v>
      </c>
      <c r="O379" s="181">
        <f>215.51*1.16</f>
        <v>249.99159999999998</v>
      </c>
      <c r="P379" s="341" t="s">
        <v>113</v>
      </c>
      <c r="Q379" s="600">
        <f t="shared" si="9"/>
        <v>1250</v>
      </c>
      <c r="R379" s="600"/>
      <c r="S379" s="444"/>
      <c r="T379" s="444"/>
      <c r="U379" s="444"/>
      <c r="V379" s="444"/>
      <c r="W379" s="444"/>
      <c r="X379" s="444"/>
      <c r="Y379" s="444"/>
      <c r="Z379" s="444"/>
      <c r="AA379" s="179"/>
      <c r="AB379" s="444">
        <v>1250</v>
      </c>
      <c r="AC379" s="444"/>
    </row>
    <row r="380" spans="1:29" s="10" customFormat="1" ht="28.8">
      <c r="A380" s="438" t="s">
        <v>487</v>
      </c>
      <c r="B380" s="438" t="s">
        <v>487</v>
      </c>
      <c r="C380" s="446" t="s">
        <v>23</v>
      </c>
      <c r="D380" s="438" t="s">
        <v>34</v>
      </c>
      <c r="E380" s="446" t="s">
        <v>41</v>
      </c>
      <c r="F380" s="438" t="s">
        <v>84</v>
      </c>
      <c r="G380" s="438">
        <v>21101</v>
      </c>
      <c r="H380" s="447" t="s">
        <v>504</v>
      </c>
      <c r="I380" s="177" t="s">
        <v>505</v>
      </c>
      <c r="J380" s="177" t="s">
        <v>506</v>
      </c>
      <c r="K380" s="441"/>
      <c r="L380" s="441"/>
      <c r="M380" s="442" t="s">
        <v>27</v>
      </c>
      <c r="N380" s="438">
        <f t="shared" si="8"/>
        <v>10</v>
      </c>
      <c r="O380" s="449">
        <f>120.69*1.16</f>
        <v>140.00039999999998</v>
      </c>
      <c r="P380" s="341" t="s">
        <v>113</v>
      </c>
      <c r="Q380" s="600">
        <f t="shared" si="9"/>
        <v>1400.0039999999999</v>
      </c>
      <c r="R380" s="600"/>
      <c r="S380" s="444"/>
      <c r="T380" s="444"/>
      <c r="U380" s="444"/>
      <c r="V380" s="444"/>
      <c r="W380" s="444"/>
      <c r="X380" s="444"/>
      <c r="Y380" s="444"/>
      <c r="Z380" s="444"/>
      <c r="AA380" s="450"/>
      <c r="AB380" s="444">
        <f>1206.9*1.16</f>
        <v>1400.0039999999999</v>
      </c>
      <c r="AC380" s="444"/>
    </row>
    <row r="381" spans="1:29" s="10" customFormat="1" ht="28.8">
      <c r="A381" s="438" t="s">
        <v>487</v>
      </c>
      <c r="B381" s="438" t="s">
        <v>487</v>
      </c>
      <c r="C381" s="446" t="s">
        <v>23</v>
      </c>
      <c r="D381" s="438" t="s">
        <v>34</v>
      </c>
      <c r="E381" s="446" t="s">
        <v>41</v>
      </c>
      <c r="F381" s="438" t="s">
        <v>84</v>
      </c>
      <c r="G381" s="438">
        <v>21101</v>
      </c>
      <c r="H381" s="447" t="s">
        <v>504</v>
      </c>
      <c r="I381" s="177" t="s">
        <v>507</v>
      </c>
      <c r="J381" s="177" t="s">
        <v>508</v>
      </c>
      <c r="K381" s="441"/>
      <c r="L381" s="441"/>
      <c r="M381" s="442" t="s">
        <v>27</v>
      </c>
      <c r="N381" s="438">
        <f t="shared" si="8"/>
        <v>9.9999999999999982</v>
      </c>
      <c r="O381" s="449">
        <f>77.59*1.16</f>
        <v>90.004400000000004</v>
      </c>
      <c r="P381" s="341" t="s">
        <v>113</v>
      </c>
      <c r="Q381" s="600">
        <f t="shared" si="9"/>
        <v>900.04399999999987</v>
      </c>
      <c r="R381" s="600"/>
      <c r="S381" s="444"/>
      <c r="T381" s="444"/>
      <c r="U381" s="444"/>
      <c r="V381" s="444"/>
      <c r="W381" s="444"/>
      <c r="X381" s="444"/>
      <c r="Y381" s="444"/>
      <c r="Z381" s="444"/>
      <c r="AA381" s="450"/>
      <c r="AB381" s="444">
        <f>775.9*1.16</f>
        <v>900.04399999999987</v>
      </c>
      <c r="AC381" s="444"/>
    </row>
    <row r="382" spans="1:29" s="10" customFormat="1" ht="28.8">
      <c r="A382" s="438" t="s">
        <v>487</v>
      </c>
      <c r="B382" s="438" t="s">
        <v>487</v>
      </c>
      <c r="C382" s="446" t="s">
        <v>23</v>
      </c>
      <c r="D382" s="438" t="s">
        <v>34</v>
      </c>
      <c r="E382" s="446" t="s">
        <v>41</v>
      </c>
      <c r="F382" s="438" t="s">
        <v>84</v>
      </c>
      <c r="G382" s="438">
        <v>21101</v>
      </c>
      <c r="H382" s="447" t="s">
        <v>504</v>
      </c>
      <c r="I382" s="177" t="s">
        <v>509</v>
      </c>
      <c r="J382" s="177" t="s">
        <v>510</v>
      </c>
      <c r="K382" s="441"/>
      <c r="L382" s="441"/>
      <c r="M382" s="442" t="s">
        <v>27</v>
      </c>
      <c r="N382" s="438">
        <f t="shared" si="8"/>
        <v>9.9999999999999982</v>
      </c>
      <c r="O382" s="175">
        <f>22.84*1.16</f>
        <v>26.494399999999999</v>
      </c>
      <c r="P382" s="341" t="s">
        <v>113</v>
      </c>
      <c r="Q382" s="600">
        <f t="shared" si="9"/>
        <v>264.94399999999996</v>
      </c>
      <c r="R382" s="600"/>
      <c r="S382" s="444"/>
      <c r="T382" s="444"/>
      <c r="U382" s="444"/>
      <c r="V382" s="444"/>
      <c r="W382" s="444"/>
      <c r="X382" s="444"/>
      <c r="Y382" s="444"/>
      <c r="Z382" s="444"/>
      <c r="AA382" s="176"/>
      <c r="AB382" s="444">
        <f>228.4*1.16</f>
        <v>264.94399999999996</v>
      </c>
      <c r="AC382" s="444"/>
    </row>
    <row r="383" spans="1:29" s="10" customFormat="1" ht="28.8">
      <c r="A383" s="438" t="s">
        <v>487</v>
      </c>
      <c r="B383" s="438" t="s">
        <v>487</v>
      </c>
      <c r="C383" s="446" t="s">
        <v>23</v>
      </c>
      <c r="D383" s="438" t="s">
        <v>34</v>
      </c>
      <c r="E383" s="446" t="s">
        <v>41</v>
      </c>
      <c r="F383" s="438" t="s">
        <v>84</v>
      </c>
      <c r="G383" s="438">
        <v>21101</v>
      </c>
      <c r="H383" s="447" t="s">
        <v>504</v>
      </c>
      <c r="I383" s="177" t="s">
        <v>511</v>
      </c>
      <c r="J383" s="177" t="s">
        <v>512</v>
      </c>
      <c r="K383" s="441"/>
      <c r="L383" s="441"/>
      <c r="M383" s="442" t="s">
        <v>27</v>
      </c>
      <c r="N383" s="438">
        <f t="shared" si="8"/>
        <v>20</v>
      </c>
      <c r="O383" s="175">
        <f>14.66*1.16</f>
        <v>17.005599999999998</v>
      </c>
      <c r="P383" s="341" t="s">
        <v>113</v>
      </c>
      <c r="Q383" s="600">
        <f t="shared" si="9"/>
        <v>340.11199999999997</v>
      </c>
      <c r="R383" s="600"/>
      <c r="S383" s="444"/>
      <c r="T383" s="444"/>
      <c r="U383" s="444"/>
      <c r="V383" s="444"/>
      <c r="W383" s="444"/>
      <c r="X383" s="444"/>
      <c r="Y383" s="444"/>
      <c r="Z383" s="444"/>
      <c r="AA383" s="176"/>
      <c r="AB383" s="444">
        <f>293.2*1.16</f>
        <v>340.11199999999997</v>
      </c>
      <c r="AC383" s="444"/>
    </row>
    <row r="384" spans="1:29" s="10" customFormat="1" ht="28.8">
      <c r="A384" s="438" t="s">
        <v>487</v>
      </c>
      <c r="B384" s="438" t="s">
        <v>487</v>
      </c>
      <c r="C384" s="446" t="s">
        <v>23</v>
      </c>
      <c r="D384" s="438" t="s">
        <v>34</v>
      </c>
      <c r="E384" s="446" t="s">
        <v>41</v>
      </c>
      <c r="F384" s="438" t="s">
        <v>84</v>
      </c>
      <c r="G384" s="438">
        <v>21101</v>
      </c>
      <c r="H384" s="447" t="s">
        <v>504</v>
      </c>
      <c r="I384" s="177" t="s">
        <v>513</v>
      </c>
      <c r="J384" s="177" t="s">
        <v>514</v>
      </c>
      <c r="K384" s="443"/>
      <c r="L384" s="443"/>
      <c r="M384" s="442" t="s">
        <v>27</v>
      </c>
      <c r="N384" s="440">
        <f t="shared" si="8"/>
        <v>10</v>
      </c>
      <c r="O384" s="438">
        <f>11.64*1.16</f>
        <v>13.5024</v>
      </c>
      <c r="P384" s="341" t="s">
        <v>113</v>
      </c>
      <c r="Q384" s="600">
        <f t="shared" si="9"/>
        <v>135.024</v>
      </c>
      <c r="R384" s="600"/>
      <c r="S384" s="444"/>
      <c r="T384" s="444"/>
      <c r="U384" s="444"/>
      <c r="V384" s="444"/>
      <c r="W384" s="444"/>
      <c r="X384" s="444"/>
      <c r="Y384" s="444"/>
      <c r="Z384" s="444"/>
      <c r="AA384" s="176"/>
      <c r="AB384" s="444">
        <f>116.4*1.16</f>
        <v>135.024</v>
      </c>
      <c r="AC384" s="444"/>
    </row>
    <row r="385" spans="1:29" s="10" customFormat="1" ht="28.8">
      <c r="A385" s="438" t="s">
        <v>487</v>
      </c>
      <c r="B385" s="438" t="s">
        <v>487</v>
      </c>
      <c r="C385" s="446" t="s">
        <v>23</v>
      </c>
      <c r="D385" s="438" t="s">
        <v>34</v>
      </c>
      <c r="E385" s="446" t="s">
        <v>41</v>
      </c>
      <c r="F385" s="438" t="s">
        <v>84</v>
      </c>
      <c r="G385" s="438">
        <v>21101</v>
      </c>
      <c r="H385" s="447" t="s">
        <v>504</v>
      </c>
      <c r="I385" s="177" t="s">
        <v>515</v>
      </c>
      <c r="J385" s="177" t="s">
        <v>516</v>
      </c>
      <c r="K385" s="443"/>
      <c r="L385" s="443"/>
      <c r="M385" s="442" t="s">
        <v>27</v>
      </c>
      <c r="N385" s="438">
        <f t="shared" si="8"/>
        <v>10.000000000000002</v>
      </c>
      <c r="O385" s="438">
        <f>16.38*1.16</f>
        <v>19.000799999999998</v>
      </c>
      <c r="P385" s="341" t="s">
        <v>113</v>
      </c>
      <c r="Q385" s="600">
        <f t="shared" si="9"/>
        <v>190.00800000000001</v>
      </c>
      <c r="R385" s="600"/>
      <c r="S385" s="444"/>
      <c r="T385" s="444"/>
      <c r="U385" s="444"/>
      <c r="V385" s="444"/>
      <c r="W385" s="444"/>
      <c r="X385" s="444"/>
      <c r="Y385" s="444"/>
      <c r="Z385" s="444"/>
      <c r="AA385" s="176"/>
      <c r="AB385" s="444">
        <f>163.8*1.16</f>
        <v>190.00800000000001</v>
      </c>
      <c r="AC385" s="444"/>
    </row>
    <row r="386" spans="1:29" s="10" customFormat="1" ht="28.8">
      <c r="A386" s="438" t="s">
        <v>487</v>
      </c>
      <c r="B386" s="438" t="s">
        <v>487</v>
      </c>
      <c r="C386" s="446" t="s">
        <v>23</v>
      </c>
      <c r="D386" s="438" t="s">
        <v>34</v>
      </c>
      <c r="E386" s="446" t="s">
        <v>41</v>
      </c>
      <c r="F386" s="438" t="s">
        <v>84</v>
      </c>
      <c r="G386" s="438">
        <v>21101</v>
      </c>
      <c r="H386" s="447" t="s">
        <v>504</v>
      </c>
      <c r="I386" s="177" t="s">
        <v>517</v>
      </c>
      <c r="J386" s="177" t="s">
        <v>518</v>
      </c>
      <c r="K386" s="443"/>
      <c r="L386" s="443"/>
      <c r="M386" s="442" t="s">
        <v>27</v>
      </c>
      <c r="N386" s="438">
        <f t="shared" si="8"/>
        <v>10</v>
      </c>
      <c r="O386" s="175">
        <f>18.1*1.16</f>
        <v>20.995999999999999</v>
      </c>
      <c r="P386" s="341" t="s">
        <v>113</v>
      </c>
      <c r="Q386" s="600">
        <f t="shared" si="9"/>
        <v>209.95999999999998</v>
      </c>
      <c r="R386" s="600"/>
      <c r="S386" s="444"/>
      <c r="T386" s="444"/>
      <c r="U386" s="444"/>
      <c r="V386" s="444"/>
      <c r="W386" s="444"/>
      <c r="X386" s="444"/>
      <c r="Y386" s="444"/>
      <c r="Z386" s="444"/>
      <c r="AA386" s="176"/>
      <c r="AB386" s="444">
        <f>181*1.16</f>
        <v>209.95999999999998</v>
      </c>
      <c r="AC386" s="444"/>
    </row>
    <row r="387" spans="1:29" s="10" customFormat="1" ht="28.8">
      <c r="A387" s="438" t="s">
        <v>487</v>
      </c>
      <c r="B387" s="438" t="s">
        <v>487</v>
      </c>
      <c r="C387" s="446" t="s">
        <v>23</v>
      </c>
      <c r="D387" s="438" t="s">
        <v>34</v>
      </c>
      <c r="E387" s="446" t="s">
        <v>41</v>
      </c>
      <c r="F387" s="438" t="s">
        <v>84</v>
      </c>
      <c r="G387" s="438">
        <v>21101</v>
      </c>
      <c r="H387" s="447" t="s">
        <v>504</v>
      </c>
      <c r="I387" s="177" t="s">
        <v>519</v>
      </c>
      <c r="J387" s="177" t="s">
        <v>520</v>
      </c>
      <c r="K387" s="443"/>
      <c r="L387" s="443"/>
      <c r="M387" s="442" t="s">
        <v>27</v>
      </c>
      <c r="N387" s="438">
        <f t="shared" si="8"/>
        <v>10</v>
      </c>
      <c r="O387" s="175">
        <f>40.52*1.16</f>
        <v>47.0032</v>
      </c>
      <c r="P387" s="341" t="s">
        <v>113</v>
      </c>
      <c r="Q387" s="600">
        <f t="shared" ref="Q387:Q405" si="10">SUM(R387:AC387)</f>
        <v>470.03199999999998</v>
      </c>
      <c r="R387" s="600"/>
      <c r="S387" s="444"/>
      <c r="T387" s="444"/>
      <c r="U387" s="444"/>
      <c r="V387" s="444"/>
      <c r="W387" s="444"/>
      <c r="X387" s="444"/>
      <c r="Y387" s="444"/>
      <c r="Z387" s="444"/>
      <c r="AA387" s="176"/>
      <c r="AB387" s="444">
        <f>405.2*1.16</f>
        <v>470.03199999999998</v>
      </c>
      <c r="AC387" s="444"/>
    </row>
    <row r="388" spans="1:29" s="10" customFormat="1" ht="28.8">
      <c r="A388" s="438" t="s">
        <v>487</v>
      </c>
      <c r="B388" s="438" t="s">
        <v>487</v>
      </c>
      <c r="C388" s="446" t="s">
        <v>23</v>
      </c>
      <c r="D388" s="438" t="s">
        <v>34</v>
      </c>
      <c r="E388" s="446" t="s">
        <v>41</v>
      </c>
      <c r="F388" s="438" t="s">
        <v>84</v>
      </c>
      <c r="G388" s="438">
        <v>21101</v>
      </c>
      <c r="H388" s="447" t="s">
        <v>504</v>
      </c>
      <c r="I388" s="177" t="s">
        <v>521</v>
      </c>
      <c r="J388" s="177" t="s">
        <v>522</v>
      </c>
      <c r="K388" s="441"/>
      <c r="L388" s="441"/>
      <c r="M388" s="442" t="s">
        <v>27</v>
      </c>
      <c r="N388" s="438">
        <f t="shared" si="8"/>
        <v>8</v>
      </c>
      <c r="O388" s="175">
        <f>4.31*1.16</f>
        <v>4.9995999999999992</v>
      </c>
      <c r="P388" s="341" t="s">
        <v>113</v>
      </c>
      <c r="Q388" s="600">
        <f t="shared" si="10"/>
        <v>39.996799999999993</v>
      </c>
      <c r="R388" s="600"/>
      <c r="S388" s="444"/>
      <c r="T388" s="444"/>
      <c r="U388" s="444"/>
      <c r="V388" s="444"/>
      <c r="W388" s="444"/>
      <c r="X388" s="444"/>
      <c r="Y388" s="444"/>
      <c r="Z388" s="444"/>
      <c r="AA388" s="176"/>
      <c r="AB388" s="444">
        <f>34.48*1.16</f>
        <v>39.996799999999993</v>
      </c>
      <c r="AC388" s="444"/>
    </row>
    <row r="389" spans="1:29" s="10" customFormat="1" ht="28.8">
      <c r="A389" s="438" t="s">
        <v>487</v>
      </c>
      <c r="B389" s="438" t="s">
        <v>487</v>
      </c>
      <c r="C389" s="446" t="s">
        <v>23</v>
      </c>
      <c r="D389" s="438" t="s">
        <v>34</v>
      </c>
      <c r="E389" s="446" t="s">
        <v>41</v>
      </c>
      <c r="F389" s="438" t="s">
        <v>84</v>
      </c>
      <c r="G389" s="438">
        <v>21101</v>
      </c>
      <c r="H389" s="447" t="s">
        <v>504</v>
      </c>
      <c r="I389" s="177" t="s">
        <v>523</v>
      </c>
      <c r="J389" s="177" t="s">
        <v>524</v>
      </c>
      <c r="K389" s="441"/>
      <c r="L389" s="441"/>
      <c r="M389" s="442" t="s">
        <v>27</v>
      </c>
      <c r="N389" s="440">
        <f t="shared" si="8"/>
        <v>7</v>
      </c>
      <c r="O389" s="175">
        <f>42.67*1.16</f>
        <v>49.497199999999999</v>
      </c>
      <c r="P389" s="341" t="s">
        <v>113</v>
      </c>
      <c r="Q389" s="600">
        <f t="shared" si="10"/>
        <v>346.48039999999997</v>
      </c>
      <c r="R389" s="600"/>
      <c r="S389" s="444"/>
      <c r="T389" s="444"/>
      <c r="U389" s="444"/>
      <c r="V389" s="444"/>
      <c r="W389" s="444"/>
      <c r="X389" s="444"/>
      <c r="Y389" s="444"/>
      <c r="Z389" s="444"/>
      <c r="AA389" s="176"/>
      <c r="AB389" s="444">
        <f>298.69*1.16</f>
        <v>346.48039999999997</v>
      </c>
      <c r="AC389" s="444"/>
    </row>
    <row r="390" spans="1:29" s="10" customFormat="1" ht="28.8">
      <c r="A390" s="438" t="s">
        <v>487</v>
      </c>
      <c r="B390" s="438" t="s">
        <v>487</v>
      </c>
      <c r="C390" s="446" t="s">
        <v>23</v>
      </c>
      <c r="D390" s="438" t="s">
        <v>34</v>
      </c>
      <c r="E390" s="446" t="s">
        <v>41</v>
      </c>
      <c r="F390" s="438" t="s">
        <v>84</v>
      </c>
      <c r="G390" s="438">
        <v>21101</v>
      </c>
      <c r="H390" s="447" t="s">
        <v>504</v>
      </c>
      <c r="I390" s="177" t="s">
        <v>525</v>
      </c>
      <c r="J390" s="635" t="s">
        <v>245</v>
      </c>
      <c r="K390" s="636"/>
      <c r="L390" s="441"/>
      <c r="M390" s="442" t="s">
        <v>27</v>
      </c>
      <c r="N390" s="438">
        <f t="shared" si="8"/>
        <v>4</v>
      </c>
      <c r="O390" s="175">
        <f>22.41*1.16</f>
        <v>25.9956</v>
      </c>
      <c r="P390" s="341" t="s">
        <v>113</v>
      </c>
      <c r="Q390" s="600">
        <f t="shared" si="10"/>
        <v>103.9824</v>
      </c>
      <c r="R390" s="600"/>
      <c r="S390" s="444"/>
      <c r="T390" s="444"/>
      <c r="U390" s="444"/>
      <c r="V390" s="444"/>
      <c r="W390" s="444"/>
      <c r="X390" s="444"/>
      <c r="Y390" s="444"/>
      <c r="Z390" s="444"/>
      <c r="AA390" s="176"/>
      <c r="AB390" s="444">
        <f>89.64*1.16</f>
        <v>103.9824</v>
      </c>
      <c r="AC390" s="444"/>
    </row>
    <row r="391" spans="1:29" s="10" customFormat="1" ht="28.8">
      <c r="A391" s="438" t="s">
        <v>487</v>
      </c>
      <c r="B391" s="438" t="s">
        <v>487</v>
      </c>
      <c r="C391" s="446" t="s">
        <v>23</v>
      </c>
      <c r="D391" s="438" t="s">
        <v>34</v>
      </c>
      <c r="E391" s="446" t="s">
        <v>41</v>
      </c>
      <c r="F391" s="438" t="s">
        <v>84</v>
      </c>
      <c r="G391" s="438">
        <v>21101</v>
      </c>
      <c r="H391" s="447" t="s">
        <v>504</v>
      </c>
      <c r="I391" s="177" t="s">
        <v>526</v>
      </c>
      <c r="J391" s="177" t="s">
        <v>527</v>
      </c>
      <c r="K391" s="443"/>
      <c r="L391" s="443"/>
      <c r="M391" s="442" t="s">
        <v>27</v>
      </c>
      <c r="N391" s="438">
        <f t="shared" si="8"/>
        <v>8</v>
      </c>
      <c r="O391" s="438">
        <f>39.66*1.16</f>
        <v>46.005599999999994</v>
      </c>
      <c r="P391" s="341" t="s">
        <v>113</v>
      </c>
      <c r="Q391" s="600">
        <f t="shared" si="10"/>
        <v>368.04479999999995</v>
      </c>
      <c r="R391" s="600"/>
      <c r="S391" s="444"/>
      <c r="T391" s="444"/>
      <c r="U391" s="444"/>
      <c r="V391" s="444"/>
      <c r="W391" s="444"/>
      <c r="X391" s="444"/>
      <c r="Y391" s="444"/>
      <c r="Z391" s="444"/>
      <c r="AA391" s="176"/>
      <c r="AB391" s="444">
        <f>317.28*1.16</f>
        <v>368.04479999999995</v>
      </c>
      <c r="AC391" s="444"/>
    </row>
    <row r="392" spans="1:29" s="10" customFormat="1" ht="28.8">
      <c r="A392" s="438" t="s">
        <v>487</v>
      </c>
      <c r="B392" s="438" t="s">
        <v>487</v>
      </c>
      <c r="C392" s="446" t="s">
        <v>23</v>
      </c>
      <c r="D392" s="438" t="s">
        <v>34</v>
      </c>
      <c r="E392" s="446" t="s">
        <v>41</v>
      </c>
      <c r="F392" s="438" t="s">
        <v>84</v>
      </c>
      <c r="G392" s="438">
        <v>21101</v>
      </c>
      <c r="H392" s="447" t="s">
        <v>504</v>
      </c>
      <c r="I392" s="177" t="s">
        <v>528</v>
      </c>
      <c r="J392" s="177" t="s">
        <v>529</v>
      </c>
      <c r="K392" s="443"/>
      <c r="L392" s="443"/>
      <c r="M392" s="442" t="s">
        <v>27</v>
      </c>
      <c r="N392" s="438">
        <f t="shared" si="8"/>
        <v>5</v>
      </c>
      <c r="O392" s="175">
        <f>14.66*1.16</f>
        <v>17.005599999999998</v>
      </c>
      <c r="P392" s="341" t="s">
        <v>113</v>
      </c>
      <c r="Q392" s="600">
        <f t="shared" si="10"/>
        <v>85.027999999999992</v>
      </c>
      <c r="R392" s="600"/>
      <c r="S392" s="444"/>
      <c r="T392" s="444"/>
      <c r="U392" s="444"/>
      <c r="V392" s="444"/>
      <c r="W392" s="444"/>
      <c r="X392" s="444"/>
      <c r="Y392" s="444"/>
      <c r="Z392" s="444"/>
      <c r="AA392" s="176"/>
      <c r="AB392" s="444">
        <f>73.3*1.16</f>
        <v>85.027999999999992</v>
      </c>
      <c r="AC392" s="444"/>
    </row>
    <row r="393" spans="1:29" s="10" customFormat="1" ht="28.8">
      <c r="A393" s="438" t="s">
        <v>487</v>
      </c>
      <c r="B393" s="438" t="s">
        <v>487</v>
      </c>
      <c r="C393" s="446" t="s">
        <v>23</v>
      </c>
      <c r="D393" s="438" t="s">
        <v>34</v>
      </c>
      <c r="E393" s="446" t="s">
        <v>41</v>
      </c>
      <c r="F393" s="438" t="s">
        <v>84</v>
      </c>
      <c r="G393" s="438">
        <v>21101</v>
      </c>
      <c r="H393" s="447" t="s">
        <v>504</v>
      </c>
      <c r="I393" s="177" t="s">
        <v>530</v>
      </c>
      <c r="J393" s="177" t="s">
        <v>531</v>
      </c>
      <c r="K393" s="443"/>
      <c r="L393" s="443"/>
      <c r="M393" s="442" t="s">
        <v>27</v>
      </c>
      <c r="N393" s="438">
        <f t="shared" si="8"/>
        <v>5</v>
      </c>
      <c r="O393" s="175">
        <f>20.69*1.16</f>
        <v>24.000399999999999</v>
      </c>
      <c r="P393" s="341" t="s">
        <v>113</v>
      </c>
      <c r="Q393" s="600">
        <f t="shared" si="10"/>
        <v>120.002</v>
      </c>
      <c r="R393" s="600"/>
      <c r="S393" s="444"/>
      <c r="T393" s="444"/>
      <c r="U393" s="444"/>
      <c r="V393" s="444"/>
      <c r="W393" s="444"/>
      <c r="X393" s="444"/>
      <c r="Y393" s="444"/>
      <c r="Z393" s="444"/>
      <c r="AA393" s="176"/>
      <c r="AB393" s="444">
        <f>103.45*1.16</f>
        <v>120.002</v>
      </c>
      <c r="AC393" s="444"/>
    </row>
    <row r="394" spans="1:29" s="10" customFormat="1" ht="28.8">
      <c r="A394" s="438" t="s">
        <v>487</v>
      </c>
      <c r="B394" s="438" t="s">
        <v>487</v>
      </c>
      <c r="C394" s="446" t="s">
        <v>23</v>
      </c>
      <c r="D394" s="438" t="s">
        <v>34</v>
      </c>
      <c r="E394" s="446" t="s">
        <v>41</v>
      </c>
      <c r="F394" s="438" t="s">
        <v>84</v>
      </c>
      <c r="G394" s="438">
        <v>21101</v>
      </c>
      <c r="H394" s="447" t="s">
        <v>504</v>
      </c>
      <c r="I394" s="177" t="s">
        <v>530</v>
      </c>
      <c r="J394" s="177" t="s">
        <v>531</v>
      </c>
      <c r="K394" s="441"/>
      <c r="L394" s="441"/>
      <c r="M394" s="442" t="s">
        <v>27</v>
      </c>
      <c r="N394" s="440">
        <f t="shared" si="8"/>
        <v>5</v>
      </c>
      <c r="O394" s="175">
        <f>25.86*1.16</f>
        <v>29.997599999999998</v>
      </c>
      <c r="P394" s="341" t="s">
        <v>113</v>
      </c>
      <c r="Q394" s="600">
        <f t="shared" si="10"/>
        <v>149.988</v>
      </c>
      <c r="R394" s="600"/>
      <c r="S394" s="444"/>
      <c r="T394" s="444"/>
      <c r="U394" s="444"/>
      <c r="V394" s="444"/>
      <c r="W394" s="444"/>
      <c r="X394" s="444"/>
      <c r="Y394" s="444"/>
      <c r="Z394" s="444"/>
      <c r="AA394" s="176"/>
      <c r="AB394" s="444">
        <f>129.3*1.16</f>
        <v>149.988</v>
      </c>
      <c r="AC394" s="444"/>
    </row>
    <row r="395" spans="1:29" s="10" customFormat="1" ht="28.8">
      <c r="A395" s="438" t="s">
        <v>487</v>
      </c>
      <c r="B395" s="438" t="s">
        <v>487</v>
      </c>
      <c r="C395" s="446" t="s">
        <v>23</v>
      </c>
      <c r="D395" s="438" t="s">
        <v>34</v>
      </c>
      <c r="E395" s="446" t="s">
        <v>41</v>
      </c>
      <c r="F395" s="438" t="s">
        <v>84</v>
      </c>
      <c r="G395" s="438">
        <v>21101</v>
      </c>
      <c r="H395" s="447" t="s">
        <v>504</v>
      </c>
      <c r="I395" s="177" t="s">
        <v>532</v>
      </c>
      <c r="J395" s="177" t="s">
        <v>533</v>
      </c>
      <c r="K395" s="441"/>
      <c r="L395" s="441"/>
      <c r="M395" s="442" t="s">
        <v>27</v>
      </c>
      <c r="N395" s="438">
        <f t="shared" si="8"/>
        <v>4.9999999999999991</v>
      </c>
      <c r="O395" s="175">
        <f>24.57*1.16</f>
        <v>28.501199999999997</v>
      </c>
      <c r="P395" s="341" t="s">
        <v>113</v>
      </c>
      <c r="Q395" s="600">
        <f t="shared" si="10"/>
        <v>142.50599999999997</v>
      </c>
      <c r="R395" s="600"/>
      <c r="S395" s="444"/>
      <c r="T395" s="444"/>
      <c r="U395" s="444"/>
      <c r="V395" s="444"/>
      <c r="W395" s="444"/>
      <c r="X395" s="444"/>
      <c r="Y395" s="444"/>
      <c r="Z395" s="444"/>
      <c r="AA395" s="176"/>
      <c r="AB395" s="444">
        <f>122.85*1.16</f>
        <v>142.50599999999997</v>
      </c>
      <c r="AC395" s="444"/>
    </row>
    <row r="396" spans="1:29" s="10" customFormat="1" ht="28.8">
      <c r="A396" s="438" t="s">
        <v>487</v>
      </c>
      <c r="B396" s="438" t="s">
        <v>487</v>
      </c>
      <c r="C396" s="446" t="s">
        <v>23</v>
      </c>
      <c r="D396" s="438" t="s">
        <v>34</v>
      </c>
      <c r="E396" s="446" t="s">
        <v>41</v>
      </c>
      <c r="F396" s="438" t="s">
        <v>84</v>
      </c>
      <c r="G396" s="438">
        <v>21101</v>
      </c>
      <c r="H396" s="447" t="s">
        <v>504</v>
      </c>
      <c r="I396" s="177" t="s">
        <v>534</v>
      </c>
      <c r="J396" s="635" t="s">
        <v>535</v>
      </c>
      <c r="K396" s="636"/>
      <c r="L396" s="441"/>
      <c r="M396" s="442" t="s">
        <v>27</v>
      </c>
      <c r="N396" s="438">
        <f t="shared" si="8"/>
        <v>5.0000000000000009</v>
      </c>
      <c r="O396" s="175">
        <f>16.38*1.16</f>
        <v>19.000799999999998</v>
      </c>
      <c r="P396" s="341" t="s">
        <v>113</v>
      </c>
      <c r="Q396" s="600">
        <f t="shared" si="10"/>
        <v>95.004000000000005</v>
      </c>
      <c r="R396" s="600"/>
      <c r="S396" s="444"/>
      <c r="T396" s="444"/>
      <c r="U396" s="444"/>
      <c r="V396" s="444"/>
      <c r="W396" s="444"/>
      <c r="X396" s="444"/>
      <c r="Y396" s="444"/>
      <c r="Z396" s="444"/>
      <c r="AA396" s="176"/>
      <c r="AB396" s="444">
        <f>81.9*1.16</f>
        <v>95.004000000000005</v>
      </c>
      <c r="AC396" s="444"/>
    </row>
    <row r="397" spans="1:29" s="10" customFormat="1" ht="28.8">
      <c r="A397" s="438" t="s">
        <v>487</v>
      </c>
      <c r="B397" s="438" t="s">
        <v>487</v>
      </c>
      <c r="C397" s="446" t="s">
        <v>23</v>
      </c>
      <c r="D397" s="438" t="s">
        <v>34</v>
      </c>
      <c r="E397" s="446" t="s">
        <v>41</v>
      </c>
      <c r="F397" s="438" t="s">
        <v>84</v>
      </c>
      <c r="G397" s="438">
        <v>21101</v>
      </c>
      <c r="H397" s="447" t="s">
        <v>504</v>
      </c>
      <c r="I397" s="177" t="s">
        <v>536</v>
      </c>
      <c r="J397" s="177" t="s">
        <v>537</v>
      </c>
      <c r="K397" s="441"/>
      <c r="L397" s="441"/>
      <c r="M397" s="442" t="s">
        <v>27</v>
      </c>
      <c r="N397" s="438">
        <f t="shared" si="8"/>
        <v>10</v>
      </c>
      <c r="O397" s="175">
        <f>16.81*1.16</f>
        <v>19.499599999999997</v>
      </c>
      <c r="P397" s="341" t="s">
        <v>113</v>
      </c>
      <c r="Q397" s="600">
        <f t="shared" si="10"/>
        <v>194.99599999999998</v>
      </c>
      <c r="R397" s="600"/>
      <c r="S397" s="444"/>
      <c r="T397" s="444"/>
      <c r="U397" s="444"/>
      <c r="V397" s="444"/>
      <c r="W397" s="444"/>
      <c r="X397" s="444"/>
      <c r="Y397" s="444"/>
      <c r="Z397" s="444"/>
      <c r="AA397" s="176"/>
      <c r="AB397" s="444">
        <f>168.1*1.16</f>
        <v>194.99599999999998</v>
      </c>
      <c r="AC397" s="444"/>
    </row>
    <row r="398" spans="1:29" s="10" customFormat="1" ht="28.8">
      <c r="A398" s="438" t="s">
        <v>487</v>
      </c>
      <c r="B398" s="438" t="s">
        <v>487</v>
      </c>
      <c r="C398" s="446" t="s">
        <v>23</v>
      </c>
      <c r="D398" s="438" t="s">
        <v>24</v>
      </c>
      <c r="E398" s="446" t="s">
        <v>23</v>
      </c>
      <c r="F398" s="438" t="s">
        <v>32</v>
      </c>
      <c r="G398" s="440">
        <v>21101</v>
      </c>
      <c r="H398" s="447" t="s">
        <v>504</v>
      </c>
      <c r="I398" s="177" t="s">
        <v>538</v>
      </c>
      <c r="J398" s="177" t="s">
        <v>539</v>
      </c>
      <c r="K398" s="441"/>
      <c r="L398" s="441"/>
      <c r="M398" s="442" t="s">
        <v>27</v>
      </c>
      <c r="N398" s="438">
        <f t="shared" si="8"/>
        <v>1</v>
      </c>
      <c r="O398" s="175">
        <f>153.45*1.16</f>
        <v>178.00199999999998</v>
      </c>
      <c r="P398" s="341" t="s">
        <v>113</v>
      </c>
      <c r="Q398" s="600">
        <f t="shared" si="10"/>
        <v>178.00199999999998</v>
      </c>
      <c r="R398" s="600"/>
      <c r="S398" s="444"/>
      <c r="T398" s="444"/>
      <c r="U398" s="444"/>
      <c r="V398" s="444"/>
      <c r="W398" s="444"/>
      <c r="X398" s="444"/>
      <c r="Y398" s="444"/>
      <c r="Z398" s="444"/>
      <c r="AA398" s="178"/>
      <c r="AB398" s="444">
        <f>153.45*1.16</f>
        <v>178.00199999999998</v>
      </c>
      <c r="AC398" s="444"/>
    </row>
    <row r="399" spans="1:29" s="10" customFormat="1" ht="28.8">
      <c r="A399" s="438" t="s">
        <v>487</v>
      </c>
      <c r="B399" s="438" t="s">
        <v>487</v>
      </c>
      <c r="C399" s="446" t="s">
        <v>23</v>
      </c>
      <c r="D399" s="438" t="s">
        <v>24</v>
      </c>
      <c r="E399" s="446" t="s">
        <v>23</v>
      </c>
      <c r="F399" s="438" t="s">
        <v>32</v>
      </c>
      <c r="G399" s="440">
        <v>21101</v>
      </c>
      <c r="H399" s="447" t="s">
        <v>504</v>
      </c>
      <c r="I399" s="177" t="s">
        <v>505</v>
      </c>
      <c r="J399" s="177" t="s">
        <v>506</v>
      </c>
      <c r="K399" s="441"/>
      <c r="L399" s="441"/>
      <c r="M399" s="442" t="s">
        <v>27</v>
      </c>
      <c r="N399" s="440">
        <f t="shared" si="8"/>
        <v>1</v>
      </c>
      <c r="O399" s="175">
        <f>77.59*1.16</f>
        <v>90.004400000000004</v>
      </c>
      <c r="P399" s="341" t="s">
        <v>113</v>
      </c>
      <c r="Q399" s="600">
        <f t="shared" si="10"/>
        <v>90.004400000000004</v>
      </c>
      <c r="R399" s="600"/>
      <c r="S399" s="444"/>
      <c r="T399" s="444"/>
      <c r="U399" s="444"/>
      <c r="V399" s="444"/>
      <c r="W399" s="444"/>
      <c r="X399" s="444"/>
      <c r="Y399" s="444"/>
      <c r="Z399" s="444"/>
      <c r="AA399" s="178"/>
      <c r="AB399" s="444">
        <f>77.59*1.16</f>
        <v>90.004400000000004</v>
      </c>
      <c r="AC399" s="444"/>
    </row>
    <row r="400" spans="1:29" s="10" customFormat="1" ht="28.8">
      <c r="A400" s="438" t="s">
        <v>487</v>
      </c>
      <c r="B400" s="438" t="s">
        <v>487</v>
      </c>
      <c r="C400" s="446" t="s">
        <v>23</v>
      </c>
      <c r="D400" s="438" t="s">
        <v>24</v>
      </c>
      <c r="E400" s="446" t="s">
        <v>23</v>
      </c>
      <c r="F400" s="438" t="s">
        <v>32</v>
      </c>
      <c r="G400" s="440">
        <v>21101</v>
      </c>
      <c r="H400" s="447" t="s">
        <v>504</v>
      </c>
      <c r="I400" s="177" t="s">
        <v>540</v>
      </c>
      <c r="J400" s="177" t="s">
        <v>541</v>
      </c>
      <c r="K400" s="441"/>
      <c r="L400" s="441"/>
      <c r="M400" s="442" t="s">
        <v>27</v>
      </c>
      <c r="N400" s="438">
        <f t="shared" si="8"/>
        <v>1</v>
      </c>
      <c r="O400" s="175">
        <f>42.24*1.16</f>
        <v>48.998399999999997</v>
      </c>
      <c r="P400" s="341" t="s">
        <v>113</v>
      </c>
      <c r="Q400" s="600">
        <f t="shared" si="10"/>
        <v>48.998399999999997</v>
      </c>
      <c r="R400" s="600"/>
      <c r="S400" s="444"/>
      <c r="T400" s="444"/>
      <c r="U400" s="444"/>
      <c r="V400" s="444"/>
      <c r="W400" s="444"/>
      <c r="X400" s="444"/>
      <c r="Y400" s="444"/>
      <c r="Z400" s="444"/>
      <c r="AA400" s="179"/>
      <c r="AB400" s="444">
        <f>42.24*1.16</f>
        <v>48.998399999999997</v>
      </c>
      <c r="AC400" s="444"/>
    </row>
    <row r="401" spans="1:29" s="10" customFormat="1" ht="28.8">
      <c r="A401" s="438" t="s">
        <v>487</v>
      </c>
      <c r="B401" s="438" t="s">
        <v>487</v>
      </c>
      <c r="C401" s="446" t="s">
        <v>23</v>
      </c>
      <c r="D401" s="438" t="s">
        <v>24</v>
      </c>
      <c r="E401" s="446" t="s">
        <v>23</v>
      </c>
      <c r="F401" s="438" t="s">
        <v>32</v>
      </c>
      <c r="G401" s="440">
        <v>21101</v>
      </c>
      <c r="H401" s="447" t="s">
        <v>504</v>
      </c>
      <c r="I401" s="172" t="s">
        <v>542</v>
      </c>
      <c r="J401" s="172" t="s">
        <v>543</v>
      </c>
      <c r="K401" s="441"/>
      <c r="L401" s="441"/>
      <c r="M401" s="442" t="s">
        <v>27</v>
      </c>
      <c r="N401" s="438">
        <f t="shared" si="8"/>
        <v>25.000000000000004</v>
      </c>
      <c r="O401" s="175">
        <f>4.31*1.16</f>
        <v>4.9995999999999992</v>
      </c>
      <c r="P401" s="341" t="s">
        <v>113</v>
      </c>
      <c r="Q401" s="600">
        <f t="shared" si="10"/>
        <v>124.99</v>
      </c>
      <c r="R401" s="600"/>
      <c r="S401" s="444"/>
      <c r="T401" s="444"/>
      <c r="U401" s="444"/>
      <c r="V401" s="444"/>
      <c r="W401" s="444"/>
      <c r="X401" s="444"/>
      <c r="Y401" s="444"/>
      <c r="Z401" s="444"/>
      <c r="AA401" s="179"/>
      <c r="AB401" s="444">
        <f>107.75*1.16</f>
        <v>124.99</v>
      </c>
      <c r="AC401" s="444"/>
    </row>
    <row r="402" spans="1:29" s="10" customFormat="1" ht="28.8">
      <c r="A402" s="438" t="s">
        <v>487</v>
      </c>
      <c r="B402" s="438" t="s">
        <v>487</v>
      </c>
      <c r="C402" s="446" t="s">
        <v>23</v>
      </c>
      <c r="D402" s="438" t="s">
        <v>24</v>
      </c>
      <c r="E402" s="446" t="s">
        <v>23</v>
      </c>
      <c r="F402" s="438" t="s">
        <v>32</v>
      </c>
      <c r="G402" s="440">
        <v>21101</v>
      </c>
      <c r="H402" s="447" t="s">
        <v>504</v>
      </c>
      <c r="I402" s="177" t="s">
        <v>519</v>
      </c>
      <c r="J402" s="177" t="s">
        <v>520</v>
      </c>
      <c r="K402" s="441"/>
      <c r="L402" s="441"/>
      <c r="M402" s="442" t="s">
        <v>27</v>
      </c>
      <c r="N402" s="438">
        <f t="shared" si="8"/>
        <v>2</v>
      </c>
      <c r="O402" s="175">
        <f>37.07*1.16</f>
        <v>43.001199999999997</v>
      </c>
      <c r="P402" s="341" t="s">
        <v>113</v>
      </c>
      <c r="Q402" s="600">
        <f t="shared" si="10"/>
        <v>86.002399999999994</v>
      </c>
      <c r="R402" s="600"/>
      <c r="S402" s="444"/>
      <c r="T402" s="444"/>
      <c r="U402" s="444"/>
      <c r="V402" s="444"/>
      <c r="W402" s="444"/>
      <c r="X402" s="444"/>
      <c r="Y402" s="444"/>
      <c r="Z402" s="444"/>
      <c r="AA402" s="176"/>
      <c r="AB402" s="444">
        <f>74.14*1.16</f>
        <v>86.002399999999994</v>
      </c>
      <c r="AC402" s="444"/>
    </row>
    <row r="403" spans="1:29" s="10" customFormat="1" ht="28.8">
      <c r="A403" s="438" t="s">
        <v>487</v>
      </c>
      <c r="B403" s="438" t="s">
        <v>487</v>
      </c>
      <c r="C403" s="446" t="s">
        <v>23</v>
      </c>
      <c r="D403" s="438" t="s">
        <v>24</v>
      </c>
      <c r="E403" s="446" t="s">
        <v>23</v>
      </c>
      <c r="F403" s="438" t="s">
        <v>32</v>
      </c>
      <c r="G403" s="440">
        <v>21101</v>
      </c>
      <c r="H403" s="447" t="s">
        <v>504</v>
      </c>
      <c r="I403" s="177" t="s">
        <v>544</v>
      </c>
      <c r="J403" s="177" t="s">
        <v>545</v>
      </c>
      <c r="K403" s="441"/>
      <c r="L403" s="441"/>
      <c r="M403" s="442" t="s">
        <v>27</v>
      </c>
      <c r="N403" s="438">
        <f t="shared" si="8"/>
        <v>1</v>
      </c>
      <c r="O403" s="175">
        <f>90.52*1.16</f>
        <v>105.00319999999999</v>
      </c>
      <c r="P403" s="341" t="s">
        <v>113</v>
      </c>
      <c r="Q403" s="600">
        <f t="shared" si="10"/>
        <v>105.00319999999999</v>
      </c>
      <c r="R403" s="600"/>
      <c r="S403" s="444"/>
      <c r="T403" s="444"/>
      <c r="U403" s="444"/>
      <c r="V403" s="444"/>
      <c r="W403" s="444"/>
      <c r="X403" s="444"/>
      <c r="Y403" s="444"/>
      <c r="Z403" s="444"/>
      <c r="AA403" s="178"/>
      <c r="AB403" s="444">
        <f>90.52*1.16</f>
        <v>105.00319999999999</v>
      </c>
      <c r="AC403" s="444"/>
    </row>
    <row r="404" spans="1:29" s="10" customFormat="1" ht="28.8">
      <c r="A404" s="438" t="s">
        <v>487</v>
      </c>
      <c r="B404" s="438" t="s">
        <v>487</v>
      </c>
      <c r="C404" s="446" t="s">
        <v>23</v>
      </c>
      <c r="D404" s="438" t="s">
        <v>24</v>
      </c>
      <c r="E404" s="446" t="s">
        <v>23</v>
      </c>
      <c r="F404" s="438" t="s">
        <v>32</v>
      </c>
      <c r="G404" s="440">
        <v>21101</v>
      </c>
      <c r="H404" s="447" t="s">
        <v>504</v>
      </c>
      <c r="I404" s="177" t="s">
        <v>546</v>
      </c>
      <c r="J404" s="177" t="s">
        <v>547</v>
      </c>
      <c r="K404" s="443"/>
      <c r="L404" s="443"/>
      <c r="M404" s="442" t="s">
        <v>27</v>
      </c>
      <c r="N404" s="438">
        <f t="shared" si="8"/>
        <v>1</v>
      </c>
      <c r="O404" s="180">
        <f>3.88*1.16</f>
        <v>4.5007999999999999</v>
      </c>
      <c r="P404" s="341" t="s">
        <v>113</v>
      </c>
      <c r="Q404" s="600">
        <f t="shared" si="10"/>
        <v>4.5007999999999999</v>
      </c>
      <c r="R404" s="600"/>
      <c r="S404" s="444"/>
      <c r="T404" s="444"/>
      <c r="U404" s="444"/>
      <c r="V404" s="444"/>
      <c r="W404" s="444"/>
      <c r="X404" s="444"/>
      <c r="Y404" s="444"/>
      <c r="Z404" s="444"/>
      <c r="AA404" s="178"/>
      <c r="AB404" s="444">
        <f>3.88*1.16</f>
        <v>4.5007999999999999</v>
      </c>
      <c r="AC404" s="444"/>
    </row>
    <row r="405" spans="1:29" s="10" customFormat="1" ht="28.8">
      <c r="A405" s="438" t="s">
        <v>487</v>
      </c>
      <c r="B405" s="438" t="s">
        <v>487</v>
      </c>
      <c r="C405" s="446" t="s">
        <v>23</v>
      </c>
      <c r="D405" s="438" t="s">
        <v>34</v>
      </c>
      <c r="E405" s="446" t="s">
        <v>41</v>
      </c>
      <c r="F405" s="438" t="s">
        <v>45</v>
      </c>
      <c r="G405" s="440">
        <v>29401</v>
      </c>
      <c r="H405" s="447" t="s">
        <v>504</v>
      </c>
      <c r="I405" s="177" t="s">
        <v>548</v>
      </c>
      <c r="J405" s="177" t="s">
        <v>549</v>
      </c>
      <c r="K405" s="443"/>
      <c r="L405" s="443"/>
      <c r="M405" s="442" t="s">
        <v>27</v>
      </c>
      <c r="N405" s="440">
        <f t="shared" si="8"/>
        <v>18.998927119409728</v>
      </c>
      <c r="O405" s="181">
        <f>73.28*1.16</f>
        <v>85.004799999999989</v>
      </c>
      <c r="P405" s="341" t="s">
        <v>113</v>
      </c>
      <c r="Q405" s="600">
        <f t="shared" si="10"/>
        <v>1615</v>
      </c>
      <c r="R405" s="600"/>
      <c r="S405" s="444"/>
      <c r="T405" s="444"/>
      <c r="U405" s="444"/>
      <c r="V405" s="444"/>
      <c r="W405" s="444"/>
      <c r="X405" s="444"/>
      <c r="Y405" s="444"/>
      <c r="Z405" s="444"/>
      <c r="AA405" s="179"/>
      <c r="AB405" s="444">
        <v>1615</v>
      </c>
      <c r="AC405" s="444"/>
    </row>
    <row r="406" spans="1:29" s="10" customFormat="1">
      <c r="A406" s="438"/>
      <c r="B406" s="438"/>
      <c r="C406" s="446"/>
      <c r="D406" s="438"/>
      <c r="E406" s="446"/>
      <c r="F406" s="438"/>
      <c r="G406" s="440"/>
      <c r="H406" s="177"/>
      <c r="I406" s="177"/>
      <c r="J406" s="177"/>
      <c r="K406" s="441"/>
      <c r="L406" s="441"/>
      <c r="M406" s="442"/>
      <c r="N406" s="438"/>
      <c r="O406" s="181"/>
      <c r="P406" s="341"/>
      <c r="Q406" s="600"/>
      <c r="R406" s="600"/>
      <c r="S406" s="444"/>
      <c r="T406" s="444"/>
      <c r="U406" s="444"/>
      <c r="V406" s="444"/>
      <c r="W406" s="444"/>
      <c r="X406" s="444"/>
      <c r="Y406" s="444"/>
      <c r="Z406" s="444"/>
      <c r="AA406" s="179"/>
      <c r="AB406" s="444"/>
      <c r="AC406" s="444"/>
    </row>
    <row r="407" spans="1:29" s="10" customFormat="1">
      <c r="A407" s="438"/>
      <c r="B407" s="438"/>
      <c r="C407" s="446"/>
      <c r="D407" s="438"/>
      <c r="E407" s="446"/>
      <c r="F407" s="438"/>
      <c r="G407" s="438"/>
      <c r="H407" s="447"/>
      <c r="I407" s="443"/>
      <c r="J407" s="443"/>
      <c r="K407" s="441"/>
      <c r="L407" s="441"/>
      <c r="M407" s="442"/>
      <c r="N407" s="438"/>
      <c r="O407" s="449"/>
      <c r="P407" s="341"/>
      <c r="Q407" s="600"/>
      <c r="R407" s="600"/>
      <c r="S407" s="444"/>
      <c r="T407" s="444"/>
      <c r="U407" s="444"/>
      <c r="V407" s="444"/>
      <c r="W407" s="444"/>
      <c r="X407" s="444"/>
      <c r="Y407" s="444"/>
      <c r="Z407" s="444"/>
      <c r="AA407" s="450"/>
      <c r="AB407" s="444"/>
      <c r="AC407" s="444"/>
    </row>
    <row r="408" spans="1:29" s="10" customFormat="1">
      <c r="A408" s="328"/>
      <c r="B408" s="328"/>
      <c r="C408" s="328"/>
      <c r="D408" s="328"/>
      <c r="E408" s="328"/>
      <c r="F408" s="328"/>
      <c r="G408" s="328"/>
      <c r="H408" s="451"/>
      <c r="I408" s="451"/>
      <c r="N408" s="328"/>
      <c r="O408" s="328"/>
      <c r="Q408" s="328"/>
      <c r="R408" s="328"/>
      <c r="AA408" s="330"/>
    </row>
    <row r="409" spans="1:29" s="10" customFormat="1">
      <c r="A409" s="328"/>
      <c r="B409" s="328"/>
      <c r="C409" s="328"/>
      <c r="D409" s="328"/>
      <c r="E409" s="328"/>
      <c r="F409" s="328"/>
      <c r="G409" s="328"/>
      <c r="H409" s="451"/>
      <c r="I409" s="451"/>
      <c r="N409" s="328"/>
      <c r="O409" s="328"/>
      <c r="Q409" s="328"/>
      <c r="R409" s="328"/>
      <c r="AA409" s="330"/>
    </row>
    <row r="410" spans="1:29" s="10" customFormat="1" ht="41.4">
      <c r="A410" s="182" t="s">
        <v>3</v>
      </c>
      <c r="B410" s="182" t="s">
        <v>461</v>
      </c>
      <c r="C410" s="182" t="s">
        <v>46</v>
      </c>
      <c r="D410" s="182" t="s">
        <v>6</v>
      </c>
      <c r="E410" s="182" t="s">
        <v>7</v>
      </c>
      <c r="F410" s="182" t="s">
        <v>8</v>
      </c>
      <c r="G410" s="182" t="s">
        <v>9</v>
      </c>
      <c r="H410" s="183" t="s">
        <v>10</v>
      </c>
      <c r="I410" s="184" t="s">
        <v>11</v>
      </c>
      <c r="J410" s="183" t="s">
        <v>12</v>
      </c>
      <c r="K410" s="183" t="s">
        <v>13</v>
      </c>
      <c r="L410" s="183" t="s">
        <v>14</v>
      </c>
      <c r="M410" s="183" t="s">
        <v>15</v>
      </c>
      <c r="N410" s="183" t="s">
        <v>16</v>
      </c>
      <c r="O410" s="185" t="s">
        <v>17</v>
      </c>
      <c r="P410" s="585" t="s">
        <v>18</v>
      </c>
      <c r="Q410" s="185" t="s">
        <v>19</v>
      </c>
      <c r="R410" s="185" t="s">
        <v>20</v>
      </c>
      <c r="S410" s="185" t="s">
        <v>550</v>
      </c>
    </row>
    <row r="411" spans="1:29" s="10" customFormat="1" ht="41.4">
      <c r="A411" s="186" t="s">
        <v>109</v>
      </c>
      <c r="B411" s="187" t="s">
        <v>551</v>
      </c>
      <c r="C411" s="187" t="s">
        <v>551</v>
      </c>
      <c r="D411" s="188">
        <v>1</v>
      </c>
      <c r="E411" s="189" t="s">
        <v>24</v>
      </c>
      <c r="F411" s="188">
        <v>1</v>
      </c>
      <c r="G411" s="190" t="s">
        <v>32</v>
      </c>
      <c r="H411" s="191">
        <v>21101</v>
      </c>
      <c r="I411" s="452" t="s">
        <v>504</v>
      </c>
      <c r="J411" s="191" t="s">
        <v>552</v>
      </c>
      <c r="K411" s="192" t="s">
        <v>553</v>
      </c>
      <c r="L411" s="193"/>
      <c r="M411" s="193"/>
      <c r="N411" s="194" t="s">
        <v>554</v>
      </c>
      <c r="O411" s="195">
        <v>20</v>
      </c>
      <c r="P411" s="532">
        <v>28.94</v>
      </c>
      <c r="Q411" s="191" t="s">
        <v>25</v>
      </c>
      <c r="R411" s="193">
        <v>578.80000000000007</v>
      </c>
      <c r="S411" s="453">
        <v>578.80000000000007</v>
      </c>
    </row>
    <row r="412" spans="1:29" s="10" customFormat="1" ht="27.6">
      <c r="A412" s="186" t="s">
        <v>109</v>
      </c>
      <c r="B412" s="187" t="s">
        <v>551</v>
      </c>
      <c r="C412" s="187" t="s">
        <v>551</v>
      </c>
      <c r="D412" s="197">
        <v>1</v>
      </c>
      <c r="E412" s="186" t="s">
        <v>24</v>
      </c>
      <c r="F412" s="197">
        <v>1</v>
      </c>
      <c r="G412" s="198" t="s">
        <v>32</v>
      </c>
      <c r="H412" s="199">
        <v>21101</v>
      </c>
      <c r="I412" s="205" t="s">
        <v>504</v>
      </c>
      <c r="J412" s="199" t="s">
        <v>555</v>
      </c>
      <c r="K412" s="200" t="s">
        <v>556</v>
      </c>
      <c r="L412" s="201"/>
      <c r="M412" s="201"/>
      <c r="N412" s="202" t="s">
        <v>411</v>
      </c>
      <c r="O412" s="203">
        <v>10</v>
      </c>
      <c r="P412" s="533">
        <v>13.87</v>
      </c>
      <c r="Q412" s="199" t="s">
        <v>25</v>
      </c>
      <c r="R412" s="201">
        <v>138.69999999999999</v>
      </c>
      <c r="S412" s="454">
        <v>138.69999999999999</v>
      </c>
    </row>
    <row r="413" spans="1:29" s="10" customFormat="1" ht="55.2">
      <c r="A413" s="186" t="s">
        <v>109</v>
      </c>
      <c r="B413" s="187" t="s">
        <v>551</v>
      </c>
      <c r="C413" s="187" t="s">
        <v>551</v>
      </c>
      <c r="D413" s="197">
        <v>1</v>
      </c>
      <c r="E413" s="186" t="s">
        <v>24</v>
      </c>
      <c r="F413" s="197">
        <v>1</v>
      </c>
      <c r="G413" s="198" t="s">
        <v>32</v>
      </c>
      <c r="H413" s="199">
        <v>21101</v>
      </c>
      <c r="I413" s="205" t="s">
        <v>504</v>
      </c>
      <c r="J413" s="199" t="s">
        <v>276</v>
      </c>
      <c r="K413" s="200" t="s">
        <v>557</v>
      </c>
      <c r="L413" s="201"/>
      <c r="M413" s="201"/>
      <c r="N413" s="202" t="s">
        <v>411</v>
      </c>
      <c r="O413" s="203">
        <v>160</v>
      </c>
      <c r="P413" s="533">
        <v>39.619999999999997</v>
      </c>
      <c r="Q413" s="199" t="s">
        <v>25</v>
      </c>
      <c r="R413" s="201">
        <v>6339.2</v>
      </c>
      <c r="S413" s="454">
        <v>6339.2</v>
      </c>
    </row>
    <row r="414" spans="1:29" s="10" customFormat="1" ht="27.6">
      <c r="A414" s="186" t="s">
        <v>109</v>
      </c>
      <c r="B414" s="187" t="s">
        <v>551</v>
      </c>
      <c r="C414" s="187" t="s">
        <v>551</v>
      </c>
      <c r="D414" s="197">
        <v>1</v>
      </c>
      <c r="E414" s="186" t="s">
        <v>24</v>
      </c>
      <c r="F414" s="197">
        <v>1</v>
      </c>
      <c r="G414" s="198" t="s">
        <v>32</v>
      </c>
      <c r="H414" s="199">
        <v>21101</v>
      </c>
      <c r="I414" s="205" t="s">
        <v>504</v>
      </c>
      <c r="J414" s="199" t="s">
        <v>558</v>
      </c>
      <c r="K414" s="200" t="s">
        <v>559</v>
      </c>
      <c r="L414" s="201"/>
      <c r="M414" s="201"/>
      <c r="N414" s="202" t="s">
        <v>411</v>
      </c>
      <c r="O414" s="203">
        <v>12</v>
      </c>
      <c r="P414" s="533">
        <v>62.01</v>
      </c>
      <c r="Q414" s="199" t="s">
        <v>25</v>
      </c>
      <c r="R414" s="201">
        <v>744.12</v>
      </c>
      <c r="S414" s="454">
        <v>744.12</v>
      </c>
    </row>
    <row r="415" spans="1:29" s="10" customFormat="1" ht="27.6">
      <c r="A415" s="186" t="s">
        <v>109</v>
      </c>
      <c r="B415" s="187" t="s">
        <v>551</v>
      </c>
      <c r="C415" s="187" t="s">
        <v>551</v>
      </c>
      <c r="D415" s="197">
        <v>1</v>
      </c>
      <c r="E415" s="186" t="s">
        <v>24</v>
      </c>
      <c r="F415" s="197">
        <v>1</v>
      </c>
      <c r="G415" s="198" t="s">
        <v>32</v>
      </c>
      <c r="H415" s="199">
        <v>21101</v>
      </c>
      <c r="I415" s="205" t="s">
        <v>504</v>
      </c>
      <c r="J415" s="199" t="s">
        <v>280</v>
      </c>
      <c r="K415" s="200" t="s">
        <v>560</v>
      </c>
      <c r="L415" s="201"/>
      <c r="M415" s="201"/>
      <c r="N415" s="202" t="s">
        <v>411</v>
      </c>
      <c r="O415" s="203">
        <v>30</v>
      </c>
      <c r="P415" s="533">
        <v>16.54</v>
      </c>
      <c r="Q415" s="199" t="s">
        <v>25</v>
      </c>
      <c r="R415" s="201">
        <v>496.2</v>
      </c>
      <c r="S415" s="454">
        <v>496.2</v>
      </c>
    </row>
    <row r="416" spans="1:29" s="10" customFormat="1" ht="27.6">
      <c r="A416" s="186" t="s">
        <v>109</v>
      </c>
      <c r="B416" s="187" t="s">
        <v>551</v>
      </c>
      <c r="C416" s="187" t="s">
        <v>551</v>
      </c>
      <c r="D416" s="197">
        <v>1</v>
      </c>
      <c r="E416" s="186" t="s">
        <v>24</v>
      </c>
      <c r="F416" s="197">
        <v>1</v>
      </c>
      <c r="G416" s="198" t="s">
        <v>32</v>
      </c>
      <c r="H416" s="199">
        <v>21101</v>
      </c>
      <c r="I416" s="205" t="s">
        <v>504</v>
      </c>
      <c r="J416" s="199" t="s">
        <v>561</v>
      </c>
      <c r="K416" s="200" t="s">
        <v>562</v>
      </c>
      <c r="L416" s="201"/>
      <c r="M416" s="201"/>
      <c r="N416" s="202" t="s">
        <v>411</v>
      </c>
      <c r="O416" s="203">
        <v>15</v>
      </c>
      <c r="P416" s="533">
        <v>12.21</v>
      </c>
      <c r="Q416" s="199" t="s">
        <v>25</v>
      </c>
      <c r="R416" s="201">
        <v>183.15</v>
      </c>
      <c r="S416" s="454">
        <v>183.15</v>
      </c>
    </row>
    <row r="417" spans="1:19" s="10" customFormat="1" ht="41.4">
      <c r="A417" s="186" t="s">
        <v>109</v>
      </c>
      <c r="B417" s="187" t="s">
        <v>551</v>
      </c>
      <c r="C417" s="187" t="s">
        <v>551</v>
      </c>
      <c r="D417" s="197">
        <v>1</v>
      </c>
      <c r="E417" s="186" t="s">
        <v>24</v>
      </c>
      <c r="F417" s="197">
        <v>1</v>
      </c>
      <c r="G417" s="198" t="s">
        <v>32</v>
      </c>
      <c r="H417" s="199">
        <v>21101</v>
      </c>
      <c r="I417" s="205" t="s">
        <v>504</v>
      </c>
      <c r="J417" s="199" t="s">
        <v>563</v>
      </c>
      <c r="K417" s="200" t="s">
        <v>564</v>
      </c>
      <c r="L417" s="201"/>
      <c r="M417" s="201"/>
      <c r="N417" s="202" t="s">
        <v>135</v>
      </c>
      <c r="O417" s="203">
        <v>2</v>
      </c>
      <c r="P417" s="533">
        <v>11.76</v>
      </c>
      <c r="Q417" s="199" t="s">
        <v>25</v>
      </c>
      <c r="R417" s="201">
        <v>23.52</v>
      </c>
      <c r="S417" s="454">
        <v>23.52</v>
      </c>
    </row>
    <row r="418" spans="1:19" s="10" customFormat="1" ht="41.4">
      <c r="A418" s="186" t="s">
        <v>109</v>
      </c>
      <c r="B418" s="187" t="s">
        <v>551</v>
      </c>
      <c r="C418" s="187" t="s">
        <v>551</v>
      </c>
      <c r="D418" s="197">
        <v>1</v>
      </c>
      <c r="E418" s="186" t="s">
        <v>24</v>
      </c>
      <c r="F418" s="197">
        <v>1</v>
      </c>
      <c r="G418" s="198" t="s">
        <v>32</v>
      </c>
      <c r="H418" s="199">
        <v>21101</v>
      </c>
      <c r="I418" s="205" t="s">
        <v>504</v>
      </c>
      <c r="J418" s="199" t="s">
        <v>565</v>
      </c>
      <c r="K418" s="200" t="s">
        <v>566</v>
      </c>
      <c r="L418" s="201"/>
      <c r="M418" s="201"/>
      <c r="N418" s="202" t="s">
        <v>411</v>
      </c>
      <c r="O418" s="203">
        <v>12</v>
      </c>
      <c r="P418" s="533">
        <v>13</v>
      </c>
      <c r="Q418" s="199" t="s">
        <v>25</v>
      </c>
      <c r="R418" s="201">
        <v>156</v>
      </c>
      <c r="S418" s="454">
        <v>156</v>
      </c>
    </row>
    <row r="419" spans="1:19" s="10" customFormat="1" ht="55.2">
      <c r="A419" s="186" t="s">
        <v>109</v>
      </c>
      <c r="B419" s="187" t="s">
        <v>551</v>
      </c>
      <c r="C419" s="187" t="s">
        <v>551</v>
      </c>
      <c r="D419" s="197">
        <v>1</v>
      </c>
      <c r="E419" s="186" t="s">
        <v>24</v>
      </c>
      <c r="F419" s="197">
        <v>1</v>
      </c>
      <c r="G419" s="198" t="s">
        <v>32</v>
      </c>
      <c r="H419" s="199">
        <v>21101</v>
      </c>
      <c r="I419" s="205" t="s">
        <v>504</v>
      </c>
      <c r="J419" s="199" t="s">
        <v>567</v>
      </c>
      <c r="K419" s="200" t="s">
        <v>568</v>
      </c>
      <c r="L419" s="201"/>
      <c r="M419" s="201"/>
      <c r="N419" s="202" t="s">
        <v>411</v>
      </c>
      <c r="O419" s="203">
        <v>36</v>
      </c>
      <c r="P419" s="533">
        <v>15.35</v>
      </c>
      <c r="Q419" s="199" t="s">
        <v>25</v>
      </c>
      <c r="R419" s="201">
        <v>552.6</v>
      </c>
      <c r="S419" s="454">
        <v>552.6</v>
      </c>
    </row>
    <row r="420" spans="1:19" s="10" customFormat="1" ht="27.6">
      <c r="A420" s="186" t="s">
        <v>109</v>
      </c>
      <c r="B420" s="187" t="s">
        <v>551</v>
      </c>
      <c r="C420" s="187" t="s">
        <v>551</v>
      </c>
      <c r="D420" s="197">
        <v>1</v>
      </c>
      <c r="E420" s="186" t="s">
        <v>24</v>
      </c>
      <c r="F420" s="197">
        <v>1</v>
      </c>
      <c r="G420" s="198" t="s">
        <v>32</v>
      </c>
      <c r="H420" s="199">
        <v>21101</v>
      </c>
      <c r="I420" s="205" t="s">
        <v>504</v>
      </c>
      <c r="J420" s="199" t="s">
        <v>569</v>
      </c>
      <c r="K420" s="200" t="s">
        <v>570</v>
      </c>
      <c r="L420" s="201"/>
      <c r="M420" s="201"/>
      <c r="N420" s="202" t="s">
        <v>411</v>
      </c>
      <c r="O420" s="203">
        <v>12</v>
      </c>
      <c r="P420" s="533">
        <v>9.84</v>
      </c>
      <c r="Q420" s="199" t="s">
        <v>25</v>
      </c>
      <c r="R420" s="201">
        <v>118.08</v>
      </c>
      <c r="S420" s="454">
        <v>118.08</v>
      </c>
    </row>
    <row r="421" spans="1:19" s="10" customFormat="1" ht="27.6">
      <c r="A421" s="186" t="s">
        <v>109</v>
      </c>
      <c r="B421" s="187" t="s">
        <v>551</v>
      </c>
      <c r="C421" s="187" t="s">
        <v>551</v>
      </c>
      <c r="D421" s="197">
        <v>1</v>
      </c>
      <c r="E421" s="186" t="s">
        <v>24</v>
      </c>
      <c r="F421" s="197">
        <v>1</v>
      </c>
      <c r="G421" s="198" t="s">
        <v>32</v>
      </c>
      <c r="H421" s="199">
        <v>21101</v>
      </c>
      <c r="I421" s="205" t="s">
        <v>504</v>
      </c>
      <c r="J421" s="199" t="s">
        <v>571</v>
      </c>
      <c r="K421" s="200" t="s">
        <v>572</v>
      </c>
      <c r="L421" s="201"/>
      <c r="M421" s="201"/>
      <c r="N421" s="202" t="s">
        <v>135</v>
      </c>
      <c r="O421" s="203">
        <v>5</v>
      </c>
      <c r="P421" s="533">
        <v>67.22</v>
      </c>
      <c r="Q421" s="199" t="s">
        <v>25</v>
      </c>
      <c r="R421" s="201">
        <v>336.1</v>
      </c>
      <c r="S421" s="454">
        <v>336.1</v>
      </c>
    </row>
    <row r="422" spans="1:19" s="10" customFormat="1" ht="41.4">
      <c r="A422" s="186" t="s">
        <v>109</v>
      </c>
      <c r="B422" s="187" t="s">
        <v>551</v>
      </c>
      <c r="C422" s="187" t="s">
        <v>551</v>
      </c>
      <c r="D422" s="197">
        <v>1</v>
      </c>
      <c r="E422" s="186" t="s">
        <v>24</v>
      </c>
      <c r="F422" s="197">
        <v>1</v>
      </c>
      <c r="G422" s="198" t="s">
        <v>32</v>
      </c>
      <c r="H422" s="199">
        <v>21101</v>
      </c>
      <c r="I422" s="205" t="s">
        <v>504</v>
      </c>
      <c r="J422" s="199" t="s">
        <v>573</v>
      </c>
      <c r="K422" s="200" t="s">
        <v>574</v>
      </c>
      <c r="L422" s="201"/>
      <c r="M422" s="201"/>
      <c r="N422" s="202" t="s">
        <v>135</v>
      </c>
      <c r="O422" s="203">
        <v>10</v>
      </c>
      <c r="P422" s="533">
        <v>152.22</v>
      </c>
      <c r="Q422" s="199" t="s">
        <v>25</v>
      </c>
      <c r="R422" s="201">
        <v>1522.2</v>
      </c>
      <c r="S422" s="454">
        <v>1522.2</v>
      </c>
    </row>
    <row r="423" spans="1:19" s="10" customFormat="1" ht="27.6">
      <c r="A423" s="186" t="s">
        <v>109</v>
      </c>
      <c r="B423" s="187" t="s">
        <v>551</v>
      </c>
      <c r="C423" s="187" t="s">
        <v>551</v>
      </c>
      <c r="D423" s="197">
        <v>1</v>
      </c>
      <c r="E423" s="186" t="s">
        <v>24</v>
      </c>
      <c r="F423" s="197">
        <v>1</v>
      </c>
      <c r="G423" s="198" t="s">
        <v>32</v>
      </c>
      <c r="H423" s="199">
        <v>21101</v>
      </c>
      <c r="I423" s="205" t="s">
        <v>504</v>
      </c>
      <c r="J423" s="199" t="s">
        <v>575</v>
      </c>
      <c r="K423" s="200" t="s">
        <v>576</v>
      </c>
      <c r="L423" s="201"/>
      <c r="M423" s="201"/>
      <c r="N423" s="202" t="s">
        <v>411</v>
      </c>
      <c r="O423" s="203">
        <v>5</v>
      </c>
      <c r="P423" s="533">
        <v>161.80000000000001</v>
      </c>
      <c r="Q423" s="199" t="s">
        <v>25</v>
      </c>
      <c r="R423" s="201">
        <v>809</v>
      </c>
      <c r="S423" s="454">
        <v>809</v>
      </c>
    </row>
    <row r="424" spans="1:19" s="10" customFormat="1" ht="41.4">
      <c r="A424" s="186" t="s">
        <v>109</v>
      </c>
      <c r="B424" s="187" t="s">
        <v>551</v>
      </c>
      <c r="C424" s="187" t="s">
        <v>551</v>
      </c>
      <c r="D424" s="197">
        <v>1</v>
      </c>
      <c r="E424" s="186" t="s">
        <v>24</v>
      </c>
      <c r="F424" s="197">
        <v>1</v>
      </c>
      <c r="G424" s="198" t="s">
        <v>32</v>
      </c>
      <c r="H424" s="199">
        <v>21101</v>
      </c>
      <c r="I424" s="205" t="s">
        <v>504</v>
      </c>
      <c r="J424" s="199" t="s">
        <v>363</v>
      </c>
      <c r="K424" s="200" t="s">
        <v>577</v>
      </c>
      <c r="L424" s="201"/>
      <c r="M424" s="201"/>
      <c r="N424" s="202" t="s">
        <v>411</v>
      </c>
      <c r="O424" s="203">
        <v>5</v>
      </c>
      <c r="P424" s="533">
        <v>38.96</v>
      </c>
      <c r="Q424" s="199" t="s">
        <v>25</v>
      </c>
      <c r="R424" s="201">
        <v>194.8</v>
      </c>
      <c r="S424" s="454">
        <v>194.8</v>
      </c>
    </row>
    <row r="425" spans="1:19" s="10" customFormat="1" ht="41.4">
      <c r="A425" s="186" t="s">
        <v>109</v>
      </c>
      <c r="B425" s="187" t="s">
        <v>551</v>
      </c>
      <c r="C425" s="187" t="s">
        <v>551</v>
      </c>
      <c r="D425" s="197">
        <v>1</v>
      </c>
      <c r="E425" s="186" t="s">
        <v>24</v>
      </c>
      <c r="F425" s="197">
        <v>1</v>
      </c>
      <c r="G425" s="198" t="s">
        <v>32</v>
      </c>
      <c r="H425" s="199">
        <v>21101</v>
      </c>
      <c r="I425" s="205" t="s">
        <v>504</v>
      </c>
      <c r="J425" s="199" t="s">
        <v>578</v>
      </c>
      <c r="K425" s="200" t="s">
        <v>579</v>
      </c>
      <c r="L425" s="201"/>
      <c r="M425" s="201"/>
      <c r="N425" s="202" t="s">
        <v>411</v>
      </c>
      <c r="O425" s="203">
        <v>1</v>
      </c>
      <c r="P425" s="533">
        <v>164.87</v>
      </c>
      <c r="Q425" s="199" t="s">
        <v>25</v>
      </c>
      <c r="R425" s="201">
        <v>164.87</v>
      </c>
      <c r="S425" s="454">
        <v>164.87</v>
      </c>
    </row>
    <row r="426" spans="1:19" s="10" customFormat="1" ht="27.6">
      <c r="A426" s="186" t="s">
        <v>109</v>
      </c>
      <c r="B426" s="187" t="s">
        <v>551</v>
      </c>
      <c r="C426" s="187" t="s">
        <v>551</v>
      </c>
      <c r="D426" s="197">
        <v>1</v>
      </c>
      <c r="E426" s="186" t="s">
        <v>24</v>
      </c>
      <c r="F426" s="197">
        <v>1</v>
      </c>
      <c r="G426" s="198" t="s">
        <v>32</v>
      </c>
      <c r="H426" s="199">
        <v>21101</v>
      </c>
      <c r="I426" s="205" t="s">
        <v>504</v>
      </c>
      <c r="J426" s="199" t="s">
        <v>580</v>
      </c>
      <c r="K426" s="200" t="s">
        <v>581</v>
      </c>
      <c r="L426" s="201"/>
      <c r="M426" s="201"/>
      <c r="N426" s="202" t="s">
        <v>411</v>
      </c>
      <c r="O426" s="203">
        <v>2</v>
      </c>
      <c r="P426" s="533">
        <v>96.36</v>
      </c>
      <c r="Q426" s="199" t="s">
        <v>25</v>
      </c>
      <c r="R426" s="201">
        <v>192.72</v>
      </c>
      <c r="S426" s="454">
        <v>192.72</v>
      </c>
    </row>
    <row r="427" spans="1:19" s="10" customFormat="1" ht="41.4">
      <c r="A427" s="186" t="s">
        <v>109</v>
      </c>
      <c r="B427" s="187" t="s">
        <v>551</v>
      </c>
      <c r="C427" s="187" t="s">
        <v>551</v>
      </c>
      <c r="D427" s="197">
        <v>1</v>
      </c>
      <c r="E427" s="186" t="s">
        <v>24</v>
      </c>
      <c r="F427" s="197">
        <v>1</v>
      </c>
      <c r="G427" s="198" t="s">
        <v>32</v>
      </c>
      <c r="H427" s="199">
        <v>21101</v>
      </c>
      <c r="I427" s="205" t="s">
        <v>504</v>
      </c>
      <c r="J427" s="199" t="s">
        <v>582</v>
      </c>
      <c r="K427" s="200" t="s">
        <v>583</v>
      </c>
      <c r="L427" s="201"/>
      <c r="M427" s="201"/>
      <c r="N427" s="202" t="s">
        <v>411</v>
      </c>
      <c r="O427" s="203">
        <v>156</v>
      </c>
      <c r="P427" s="533">
        <v>14.31</v>
      </c>
      <c r="Q427" s="199" t="s">
        <v>25</v>
      </c>
      <c r="R427" s="201">
        <v>2232.36</v>
      </c>
      <c r="S427" s="454">
        <v>2232.36</v>
      </c>
    </row>
    <row r="428" spans="1:19" s="10" customFormat="1" ht="69">
      <c r="A428" s="186" t="s">
        <v>109</v>
      </c>
      <c r="B428" s="187" t="s">
        <v>551</v>
      </c>
      <c r="C428" s="187" t="s">
        <v>551</v>
      </c>
      <c r="D428" s="197">
        <v>1</v>
      </c>
      <c r="E428" s="186" t="s">
        <v>24</v>
      </c>
      <c r="F428" s="197">
        <v>1</v>
      </c>
      <c r="G428" s="198" t="s">
        <v>32</v>
      </c>
      <c r="H428" s="199">
        <v>29301</v>
      </c>
      <c r="I428" s="205" t="s">
        <v>584</v>
      </c>
      <c r="J428" s="199" t="s">
        <v>585</v>
      </c>
      <c r="K428" s="200" t="s">
        <v>586</v>
      </c>
      <c r="L428" s="201"/>
      <c r="M428" s="201"/>
      <c r="N428" s="202" t="s">
        <v>411</v>
      </c>
      <c r="O428" s="203">
        <v>3</v>
      </c>
      <c r="P428" s="533">
        <v>1149.9000000000001</v>
      </c>
      <c r="Q428" s="199" t="s">
        <v>25</v>
      </c>
      <c r="R428" s="201">
        <v>3449.7</v>
      </c>
      <c r="S428" s="204">
        <v>3449.7</v>
      </c>
    </row>
    <row r="429" spans="1:19" s="10" customFormat="1" ht="69">
      <c r="A429" s="187" t="s">
        <v>109</v>
      </c>
      <c r="B429" s="187" t="s">
        <v>551</v>
      </c>
      <c r="C429" s="187" t="s">
        <v>551</v>
      </c>
      <c r="D429" s="206" t="s">
        <v>23</v>
      </c>
      <c r="E429" s="187" t="s">
        <v>24</v>
      </c>
      <c r="F429" s="206" t="s">
        <v>23</v>
      </c>
      <c r="G429" s="207" t="s">
        <v>32</v>
      </c>
      <c r="H429" s="208">
        <v>32601</v>
      </c>
      <c r="I429" s="455" t="s">
        <v>413</v>
      </c>
      <c r="J429" s="208"/>
      <c r="K429" s="209" t="s">
        <v>587</v>
      </c>
      <c r="L429" s="210"/>
      <c r="M429" s="210"/>
      <c r="N429" s="211" t="s">
        <v>588</v>
      </c>
      <c r="O429" s="212">
        <v>4869.99</v>
      </c>
      <c r="P429" s="534">
        <v>1</v>
      </c>
      <c r="Q429" s="208" t="s">
        <v>25</v>
      </c>
      <c r="R429" s="201">
        <v>4869.99</v>
      </c>
      <c r="S429" s="454">
        <v>4869.99</v>
      </c>
    </row>
    <row r="430" spans="1:19" s="10" customFormat="1">
      <c r="A430" s="213"/>
      <c r="B430" s="213"/>
      <c r="C430" s="213"/>
      <c r="D430" s="214"/>
      <c r="E430" s="213"/>
      <c r="F430" s="214"/>
      <c r="G430" s="215"/>
      <c r="H430" s="216"/>
      <c r="I430" s="456"/>
      <c r="J430" s="216"/>
      <c r="K430" s="217"/>
      <c r="L430" s="218"/>
      <c r="M430" s="218"/>
      <c r="N430" s="219"/>
      <c r="O430" s="220"/>
      <c r="P430" s="535"/>
      <c r="Q430" s="216"/>
      <c r="R430" s="218"/>
      <c r="S430" s="457"/>
    </row>
    <row r="431" spans="1:19" s="10" customFormat="1">
      <c r="A431" s="458" t="s">
        <v>20</v>
      </c>
      <c r="B431" s="459"/>
      <c r="C431" s="459"/>
      <c r="D431" s="459"/>
      <c r="E431" s="458"/>
      <c r="F431" s="458"/>
      <c r="G431" s="458"/>
      <c r="H431" s="458"/>
      <c r="I431" s="458"/>
      <c r="J431" s="460"/>
      <c r="K431" s="460"/>
      <c r="L431" s="460"/>
      <c r="M431" s="460"/>
      <c r="N431" s="460"/>
      <c r="O431" s="560"/>
      <c r="P431" s="460"/>
      <c r="Q431" s="560"/>
      <c r="R431" s="458">
        <f>SUM(R411:R430)</f>
        <v>23102.11</v>
      </c>
      <c r="S431" s="458">
        <f>SUM(S411:S430)</f>
        <v>23102.11</v>
      </c>
    </row>
    <row r="432" spans="1:19" s="10" customFormat="1">
      <c r="A432" s="8"/>
      <c r="B432" s="8"/>
      <c r="C432" s="8"/>
      <c r="D432" s="221"/>
      <c r="E432" s="8"/>
      <c r="F432" s="221"/>
      <c r="G432" s="222"/>
      <c r="H432" s="223"/>
      <c r="I432" s="461"/>
      <c r="J432" s="460"/>
      <c r="K432" s="460"/>
      <c r="L432" s="460"/>
      <c r="M432" s="460"/>
      <c r="N432" s="460"/>
      <c r="O432" s="560"/>
      <c r="P432" s="460"/>
      <c r="Q432" s="560"/>
      <c r="R432" s="224"/>
      <c r="S432" s="462"/>
    </row>
    <row r="433" spans="1:19" s="10" customFormat="1">
      <c r="A433" s="8"/>
      <c r="B433" s="8"/>
      <c r="C433" s="8"/>
      <c r="D433" s="221"/>
      <c r="E433" s="8"/>
      <c r="F433" s="221"/>
      <c r="G433" s="222"/>
      <c r="H433" s="223"/>
      <c r="I433" s="461"/>
      <c r="J433" s="223"/>
      <c r="K433" s="225"/>
      <c r="L433" s="224"/>
      <c r="M433" s="224"/>
      <c r="N433" s="226"/>
      <c r="O433" s="227"/>
      <c r="P433" s="536"/>
      <c r="Q433" s="223"/>
      <c r="R433" s="224"/>
      <c r="S433" s="462"/>
    </row>
    <row r="434" spans="1:19" s="10" customFormat="1" ht="96.6">
      <c r="A434" s="187" t="s">
        <v>109</v>
      </c>
      <c r="B434" s="187" t="s">
        <v>551</v>
      </c>
      <c r="C434" s="187" t="s">
        <v>551</v>
      </c>
      <c r="D434" s="188" t="s">
        <v>23</v>
      </c>
      <c r="E434" s="189" t="s">
        <v>24</v>
      </c>
      <c r="F434" s="188" t="s">
        <v>23</v>
      </c>
      <c r="G434" s="190" t="s">
        <v>33</v>
      </c>
      <c r="H434" s="191">
        <v>32201</v>
      </c>
      <c r="I434" s="452" t="s">
        <v>116</v>
      </c>
      <c r="J434" s="191"/>
      <c r="K434" s="228" t="s">
        <v>589</v>
      </c>
      <c r="L434" s="193"/>
      <c r="M434" s="193" t="s">
        <v>590</v>
      </c>
      <c r="N434" s="194" t="s">
        <v>26</v>
      </c>
      <c r="O434" s="195">
        <v>1</v>
      </c>
      <c r="P434" s="229">
        <v>134139.65</v>
      </c>
      <c r="Q434" s="191" t="s">
        <v>25</v>
      </c>
      <c r="R434" s="193">
        <v>134139.65</v>
      </c>
      <c r="S434" s="463">
        <v>134139.65</v>
      </c>
    </row>
    <row r="435" spans="1:19" s="10" customFormat="1" ht="96.6">
      <c r="A435" s="187" t="s">
        <v>109</v>
      </c>
      <c r="B435" s="187" t="s">
        <v>551</v>
      </c>
      <c r="C435" s="187" t="s">
        <v>551</v>
      </c>
      <c r="D435" s="206" t="s">
        <v>23</v>
      </c>
      <c r="E435" s="187" t="s">
        <v>24</v>
      </c>
      <c r="F435" s="206" t="s">
        <v>23</v>
      </c>
      <c r="G435" s="207" t="s">
        <v>33</v>
      </c>
      <c r="H435" s="208">
        <v>33801</v>
      </c>
      <c r="I435" s="455" t="s">
        <v>194</v>
      </c>
      <c r="J435" s="208"/>
      <c r="K435" s="230" t="s">
        <v>591</v>
      </c>
      <c r="L435" s="210"/>
      <c r="M435" s="210" t="s">
        <v>590</v>
      </c>
      <c r="N435" s="211" t="s">
        <v>26</v>
      </c>
      <c r="O435" s="212">
        <v>1</v>
      </c>
      <c r="P435" s="231">
        <v>31455.21</v>
      </c>
      <c r="Q435" s="208" t="s">
        <v>25</v>
      </c>
      <c r="R435" s="210">
        <v>31455.21</v>
      </c>
      <c r="S435" s="464">
        <v>31455.21</v>
      </c>
    </row>
    <row r="436" spans="1:19" s="10" customFormat="1" ht="82.8">
      <c r="A436" s="187" t="s">
        <v>109</v>
      </c>
      <c r="B436" s="187" t="s">
        <v>551</v>
      </c>
      <c r="C436" s="187" t="s">
        <v>551</v>
      </c>
      <c r="D436" s="206" t="s">
        <v>23</v>
      </c>
      <c r="E436" s="187" t="s">
        <v>24</v>
      </c>
      <c r="F436" s="206" t="s">
        <v>23</v>
      </c>
      <c r="G436" s="207" t="s">
        <v>33</v>
      </c>
      <c r="H436" s="208">
        <v>35101</v>
      </c>
      <c r="I436" s="455" t="s">
        <v>592</v>
      </c>
      <c r="J436" s="208"/>
      <c r="K436" s="230" t="s">
        <v>593</v>
      </c>
      <c r="L436" s="210"/>
      <c r="M436" s="210"/>
      <c r="N436" s="211" t="s">
        <v>26</v>
      </c>
      <c r="O436" s="212">
        <v>1</v>
      </c>
      <c r="P436" s="231">
        <v>3549.6000000000004</v>
      </c>
      <c r="Q436" s="208" t="s">
        <v>25</v>
      </c>
      <c r="R436" s="210">
        <v>3549.6000000000004</v>
      </c>
      <c r="S436" s="464">
        <v>3549.6000000000004</v>
      </c>
    </row>
    <row r="437" spans="1:19" s="10" customFormat="1" ht="82.8">
      <c r="A437" s="213" t="s">
        <v>109</v>
      </c>
      <c r="B437" s="213" t="s">
        <v>551</v>
      </c>
      <c r="C437" s="213" t="s">
        <v>551</v>
      </c>
      <c r="D437" s="214" t="s">
        <v>23</v>
      </c>
      <c r="E437" s="213" t="s">
        <v>24</v>
      </c>
      <c r="F437" s="214" t="s">
        <v>23</v>
      </c>
      <c r="G437" s="215" t="s">
        <v>33</v>
      </c>
      <c r="H437" s="216">
        <v>35801</v>
      </c>
      <c r="I437" s="465" t="s">
        <v>114</v>
      </c>
      <c r="J437" s="216"/>
      <c r="K437" s="232" t="s">
        <v>594</v>
      </c>
      <c r="L437" s="218"/>
      <c r="M437" s="218" t="s">
        <v>590</v>
      </c>
      <c r="N437" s="219" t="s">
        <v>26</v>
      </c>
      <c r="O437" s="220">
        <v>1</v>
      </c>
      <c r="P437" s="233">
        <v>23321.03</v>
      </c>
      <c r="Q437" s="216" t="s">
        <v>25</v>
      </c>
      <c r="R437" s="218">
        <v>23321.03</v>
      </c>
      <c r="S437" s="466">
        <v>23321.03</v>
      </c>
    </row>
    <row r="438" spans="1:19" s="10" customFormat="1">
      <c r="A438" s="458" t="s">
        <v>20</v>
      </c>
      <c r="B438" s="459"/>
      <c r="C438" s="459"/>
      <c r="D438" s="459"/>
      <c r="E438" s="458"/>
      <c r="F438" s="458"/>
      <c r="G438" s="458"/>
      <c r="H438" s="458"/>
      <c r="I438" s="458"/>
      <c r="J438" s="460"/>
      <c r="K438" s="460"/>
      <c r="L438" s="460"/>
      <c r="M438" s="460"/>
      <c r="N438" s="460"/>
      <c r="O438" s="560"/>
      <c r="P438" s="460"/>
      <c r="Q438" s="560"/>
      <c r="R438" s="458">
        <f>SUM(R434:R437)</f>
        <v>192465.49</v>
      </c>
      <c r="S438" s="458">
        <f>SUM(S434:S437)</f>
        <v>192465.49</v>
      </c>
    </row>
    <row r="439" spans="1:19" s="10" customFormat="1">
      <c r="A439" s="460"/>
      <c r="B439" s="460"/>
      <c r="C439" s="460"/>
      <c r="D439" s="460"/>
      <c r="E439" s="460"/>
      <c r="F439" s="460"/>
      <c r="G439" s="460"/>
      <c r="H439" s="460"/>
      <c r="I439" s="460"/>
      <c r="J439" s="460"/>
      <c r="K439" s="460"/>
      <c r="L439" s="460"/>
      <c r="M439" s="460"/>
      <c r="N439" s="460"/>
      <c r="O439" s="560"/>
      <c r="P439" s="460"/>
      <c r="Q439" s="560"/>
      <c r="R439" s="560"/>
      <c r="S439" s="460"/>
    </row>
    <row r="440" spans="1:19" s="10" customFormat="1">
      <c r="A440" s="460"/>
      <c r="B440" s="460"/>
      <c r="C440" s="460"/>
      <c r="D440" s="460"/>
      <c r="E440" s="460"/>
      <c r="F440" s="460"/>
      <c r="G440" s="460"/>
      <c r="H440" s="460"/>
      <c r="I440" s="460"/>
      <c r="J440" s="460"/>
      <c r="K440" s="460"/>
      <c r="L440" s="460"/>
      <c r="M440" s="460"/>
      <c r="N440" s="460"/>
      <c r="O440" s="560"/>
      <c r="P440" s="460"/>
      <c r="Q440" s="560"/>
      <c r="R440" s="618"/>
      <c r="S440" s="460"/>
    </row>
    <row r="441" spans="1:19" s="10" customFormat="1" ht="41.4">
      <c r="A441" s="189" t="s">
        <v>109</v>
      </c>
      <c r="B441" s="189" t="s">
        <v>551</v>
      </c>
      <c r="C441" s="189" t="s">
        <v>551</v>
      </c>
      <c r="D441" s="188" t="s">
        <v>23</v>
      </c>
      <c r="E441" s="189" t="s">
        <v>34</v>
      </c>
      <c r="F441" s="188">
        <v>88</v>
      </c>
      <c r="G441" s="190" t="s">
        <v>45</v>
      </c>
      <c r="H441" s="191">
        <v>29401</v>
      </c>
      <c r="I441" s="467" t="s">
        <v>595</v>
      </c>
      <c r="J441" s="191" t="s">
        <v>596</v>
      </c>
      <c r="K441" s="228" t="s">
        <v>597</v>
      </c>
      <c r="L441" s="193"/>
      <c r="M441" s="193"/>
      <c r="N441" s="194" t="s">
        <v>411</v>
      </c>
      <c r="O441" s="195">
        <v>3</v>
      </c>
      <c r="P441" s="532">
        <v>109.88</v>
      </c>
      <c r="Q441" s="191" t="s">
        <v>25</v>
      </c>
      <c r="R441" s="193">
        <v>329.64</v>
      </c>
      <c r="S441" s="196">
        <v>329.64</v>
      </c>
    </row>
    <row r="442" spans="1:19" s="10" customFormat="1" ht="41.4">
      <c r="A442" s="187" t="s">
        <v>109</v>
      </c>
      <c r="B442" s="187" t="s">
        <v>551</v>
      </c>
      <c r="C442" s="187" t="s">
        <v>551</v>
      </c>
      <c r="D442" s="206" t="s">
        <v>23</v>
      </c>
      <c r="E442" s="468" t="s">
        <v>34</v>
      </c>
      <c r="F442" s="468">
        <v>88</v>
      </c>
      <c r="G442" s="468" t="s">
        <v>45</v>
      </c>
      <c r="H442" s="468">
        <v>29401</v>
      </c>
      <c r="I442" s="467" t="s">
        <v>595</v>
      </c>
      <c r="J442" s="234" t="s">
        <v>596</v>
      </c>
      <c r="K442" s="235" t="s">
        <v>597</v>
      </c>
      <c r="L442" s="210"/>
      <c r="M442" s="210"/>
      <c r="N442" s="234" t="s">
        <v>411</v>
      </c>
      <c r="O442" s="236">
        <v>2</v>
      </c>
      <c r="P442" s="537">
        <v>49.5</v>
      </c>
      <c r="Q442" s="208" t="s">
        <v>25</v>
      </c>
      <c r="R442" s="210">
        <v>99</v>
      </c>
      <c r="S442" s="469">
        <v>99</v>
      </c>
    </row>
    <row r="443" spans="1:19" s="10" customFormat="1" ht="41.4">
      <c r="A443" s="187" t="s">
        <v>109</v>
      </c>
      <c r="B443" s="187" t="s">
        <v>551</v>
      </c>
      <c r="C443" s="187" t="s">
        <v>551</v>
      </c>
      <c r="D443" s="206" t="s">
        <v>23</v>
      </c>
      <c r="E443" s="468" t="s">
        <v>34</v>
      </c>
      <c r="F443" s="468">
        <v>88</v>
      </c>
      <c r="G443" s="468" t="s">
        <v>45</v>
      </c>
      <c r="H443" s="468">
        <v>29401</v>
      </c>
      <c r="I443" s="467" t="s">
        <v>595</v>
      </c>
      <c r="J443" s="234" t="s">
        <v>598</v>
      </c>
      <c r="K443" s="235" t="s">
        <v>599</v>
      </c>
      <c r="L443" s="210"/>
      <c r="M443" s="210"/>
      <c r="N443" s="234" t="s">
        <v>411</v>
      </c>
      <c r="O443" s="234">
        <v>16</v>
      </c>
      <c r="P443" s="538">
        <v>47.29</v>
      </c>
      <c r="Q443" s="208" t="s">
        <v>25</v>
      </c>
      <c r="R443" s="210">
        <v>756.64</v>
      </c>
      <c r="S443" s="469">
        <v>756.64</v>
      </c>
    </row>
    <row r="444" spans="1:19" s="10" customFormat="1" ht="41.4">
      <c r="A444" s="213" t="s">
        <v>109</v>
      </c>
      <c r="B444" s="213" t="s">
        <v>551</v>
      </c>
      <c r="C444" s="213" t="s">
        <v>551</v>
      </c>
      <c r="D444" s="214" t="s">
        <v>23</v>
      </c>
      <c r="E444" s="470" t="s">
        <v>34</v>
      </c>
      <c r="F444" s="470">
        <v>88</v>
      </c>
      <c r="G444" s="470" t="s">
        <v>45</v>
      </c>
      <c r="H444" s="470">
        <v>29401</v>
      </c>
      <c r="I444" s="467" t="s">
        <v>595</v>
      </c>
      <c r="J444" s="237" t="s">
        <v>600</v>
      </c>
      <c r="K444" s="238" t="s">
        <v>601</v>
      </c>
      <c r="L444" s="218"/>
      <c r="M444" s="218"/>
      <c r="N444" s="237" t="s">
        <v>411</v>
      </c>
      <c r="O444" s="237">
        <v>3</v>
      </c>
      <c r="P444" s="539">
        <v>420.44</v>
      </c>
      <c r="Q444" s="216" t="s">
        <v>25</v>
      </c>
      <c r="R444" s="218">
        <v>1261.32</v>
      </c>
      <c r="S444" s="457">
        <v>1261.32</v>
      </c>
    </row>
    <row r="445" spans="1:19" s="10" customFormat="1">
      <c r="A445" s="471" t="s">
        <v>20</v>
      </c>
      <c r="B445" s="472"/>
      <c r="C445" s="472"/>
      <c r="D445" s="472"/>
      <c r="E445" s="472"/>
      <c r="F445" s="472"/>
      <c r="G445" s="472"/>
      <c r="H445" s="472"/>
      <c r="I445" s="472"/>
      <c r="J445" s="460"/>
      <c r="K445" s="460"/>
      <c r="L445" s="460"/>
      <c r="M445" s="460"/>
      <c r="N445" s="460"/>
      <c r="O445" s="560"/>
      <c r="P445" s="460"/>
      <c r="Q445" s="560"/>
      <c r="R445" s="471">
        <f>SUM(R441:R444)</f>
        <v>2446.6</v>
      </c>
      <c r="S445" s="471">
        <f>SUM(S441:S444)</f>
        <v>2446.6</v>
      </c>
    </row>
    <row r="446" spans="1:19" s="10" customFormat="1">
      <c r="A446" s="460"/>
      <c r="B446" s="460"/>
      <c r="C446" s="460"/>
      <c r="D446" s="460"/>
      <c r="E446" s="460"/>
      <c r="F446" s="460"/>
      <c r="G446" s="460"/>
      <c r="H446" s="460"/>
      <c r="I446" s="460"/>
      <c r="J446" s="460"/>
      <c r="K446" s="460"/>
      <c r="L446" s="460"/>
      <c r="M446" s="460"/>
      <c r="N446" s="460"/>
      <c r="O446" s="560"/>
      <c r="P446" s="460"/>
      <c r="Q446" s="560"/>
      <c r="R446" s="560"/>
      <c r="S446" s="460"/>
    </row>
    <row r="447" spans="1:19" s="10" customFormat="1">
      <c r="A447" s="460"/>
      <c r="B447" s="460"/>
      <c r="C447" s="460"/>
      <c r="D447" s="460"/>
      <c r="E447" s="460"/>
      <c r="F447" s="460"/>
      <c r="G447" s="460"/>
      <c r="H447" s="460"/>
      <c r="I447" s="460"/>
      <c r="J447" s="460"/>
      <c r="K447" s="460"/>
      <c r="L447" s="460"/>
      <c r="M447" s="460"/>
      <c r="N447" s="460"/>
      <c r="O447" s="560"/>
      <c r="P447" s="460"/>
      <c r="Q447" s="560"/>
      <c r="R447" s="560"/>
      <c r="S447" s="460"/>
    </row>
    <row r="448" spans="1:19" s="10" customFormat="1">
      <c r="A448" s="460"/>
      <c r="B448" s="460"/>
      <c r="C448" s="460"/>
      <c r="D448" s="460"/>
      <c r="E448" s="460"/>
      <c r="F448" s="460"/>
      <c r="G448" s="460"/>
      <c r="H448" s="460"/>
      <c r="I448" s="460"/>
      <c r="J448" s="460"/>
      <c r="K448" s="460"/>
      <c r="L448" s="460"/>
      <c r="M448" s="460"/>
      <c r="N448" s="460"/>
      <c r="O448" s="560"/>
      <c r="P448" s="460"/>
      <c r="Q448" s="560"/>
      <c r="R448" s="618"/>
      <c r="S448" s="460"/>
    </row>
    <row r="449" spans="1:20" s="10" customFormat="1" ht="57.6">
      <c r="A449" s="2" t="s">
        <v>3</v>
      </c>
      <c r="B449" s="2" t="s">
        <v>461</v>
      </c>
      <c r="C449" s="2" t="s">
        <v>46</v>
      </c>
      <c r="D449" s="2" t="s">
        <v>6</v>
      </c>
      <c r="E449" s="2" t="s">
        <v>7</v>
      </c>
      <c r="F449" s="2" t="s">
        <v>8</v>
      </c>
      <c r="G449" s="2" t="s">
        <v>9</v>
      </c>
      <c r="H449" s="3" t="s">
        <v>10</v>
      </c>
      <c r="I449" s="3" t="s">
        <v>11</v>
      </c>
      <c r="J449" s="3" t="s">
        <v>12</v>
      </c>
      <c r="K449" s="3" t="s">
        <v>13</v>
      </c>
      <c r="L449" s="3" t="s">
        <v>14</v>
      </c>
      <c r="M449" s="3" t="s">
        <v>15</v>
      </c>
      <c r="N449" s="3" t="s">
        <v>16</v>
      </c>
      <c r="O449" s="11" t="s">
        <v>17</v>
      </c>
      <c r="P449" s="524" t="s">
        <v>18</v>
      </c>
      <c r="Q449" s="11" t="s">
        <v>19</v>
      </c>
      <c r="R449" s="11" t="s">
        <v>20</v>
      </c>
      <c r="S449" s="239" t="s">
        <v>21</v>
      </c>
      <c r="T449" s="239" t="s">
        <v>22</v>
      </c>
    </row>
    <row r="450" spans="1:20" s="10" customFormat="1" ht="18">
      <c r="A450" s="638" t="s">
        <v>602</v>
      </c>
      <c r="B450" s="639"/>
      <c r="C450" s="639"/>
      <c r="D450" s="639"/>
      <c r="E450" s="639"/>
      <c r="F450" s="639"/>
      <c r="G450" s="639"/>
      <c r="H450" s="640"/>
      <c r="I450" s="240"/>
      <c r="J450" s="130"/>
      <c r="K450" s="241"/>
      <c r="L450" s="242"/>
      <c r="M450" s="243"/>
      <c r="N450" s="244"/>
      <c r="O450" s="240"/>
      <c r="P450" s="540"/>
      <c r="Q450" s="242"/>
      <c r="R450" s="240"/>
      <c r="S450" s="245"/>
      <c r="T450" s="246"/>
    </row>
    <row r="451" spans="1:20" s="10" customFormat="1" ht="81.599999999999994">
      <c r="A451" s="247" t="s">
        <v>603</v>
      </c>
      <c r="B451" s="248" t="s">
        <v>604</v>
      </c>
      <c r="C451" s="249" t="s">
        <v>604</v>
      </c>
      <c r="D451" s="250" t="s">
        <v>23</v>
      </c>
      <c r="E451" s="251" t="s">
        <v>24</v>
      </c>
      <c r="F451" s="108" t="s">
        <v>23</v>
      </c>
      <c r="G451" s="251" t="s">
        <v>32</v>
      </c>
      <c r="H451" s="252">
        <v>26102</v>
      </c>
      <c r="I451" s="253" t="s">
        <v>605</v>
      </c>
      <c r="J451" s="254" t="s">
        <v>606</v>
      </c>
      <c r="K451" s="254" t="s">
        <v>607</v>
      </c>
      <c r="L451" s="255"/>
      <c r="M451" s="252"/>
      <c r="N451" s="256" t="s">
        <v>58</v>
      </c>
      <c r="O451" s="253"/>
      <c r="P451" s="541">
        <v>1</v>
      </c>
      <c r="Q451" s="255" t="s">
        <v>608</v>
      </c>
      <c r="R451" s="253">
        <v>7250</v>
      </c>
      <c r="S451" s="257">
        <v>5780.11</v>
      </c>
      <c r="T451" s="258"/>
    </row>
    <row r="452" spans="1:20" s="10" customFormat="1" ht="30.6">
      <c r="A452" s="247" t="s">
        <v>603</v>
      </c>
      <c r="B452" s="248" t="s">
        <v>604</v>
      </c>
      <c r="C452" s="249" t="s">
        <v>604</v>
      </c>
      <c r="D452" s="250" t="s">
        <v>23</v>
      </c>
      <c r="E452" s="251" t="s">
        <v>24</v>
      </c>
      <c r="F452" s="108" t="s">
        <v>23</v>
      </c>
      <c r="G452" s="251" t="s">
        <v>32</v>
      </c>
      <c r="H452" s="252">
        <v>31401</v>
      </c>
      <c r="I452" s="259" t="s">
        <v>609</v>
      </c>
      <c r="J452" s="254"/>
      <c r="K452" s="259" t="s">
        <v>609</v>
      </c>
      <c r="L452" s="255"/>
      <c r="M452" s="252"/>
      <c r="N452" s="256" t="s">
        <v>26</v>
      </c>
      <c r="O452" s="253"/>
      <c r="P452" s="541"/>
      <c r="Q452" s="255" t="s">
        <v>608</v>
      </c>
      <c r="R452" s="253">
        <v>531.63</v>
      </c>
      <c r="S452" s="260">
        <v>531.63</v>
      </c>
      <c r="T452" s="258"/>
    </row>
    <row r="453" spans="1:20" s="10" customFormat="1" ht="30.6">
      <c r="A453" s="247" t="s">
        <v>603</v>
      </c>
      <c r="B453" s="248" t="s">
        <v>604</v>
      </c>
      <c r="C453" s="249" t="s">
        <v>604</v>
      </c>
      <c r="D453" s="250" t="s">
        <v>23</v>
      </c>
      <c r="E453" s="251" t="s">
        <v>24</v>
      </c>
      <c r="F453" s="108" t="s">
        <v>23</v>
      </c>
      <c r="G453" s="251" t="s">
        <v>33</v>
      </c>
      <c r="H453" s="252">
        <v>32201</v>
      </c>
      <c r="I453" s="259" t="s">
        <v>116</v>
      </c>
      <c r="J453" s="254"/>
      <c r="K453" s="259" t="s">
        <v>116</v>
      </c>
      <c r="L453" s="255"/>
      <c r="M453" s="252"/>
      <c r="N453" s="256" t="s">
        <v>26</v>
      </c>
      <c r="O453" s="253"/>
      <c r="P453" s="541"/>
      <c r="Q453" s="255" t="s">
        <v>608</v>
      </c>
      <c r="R453" s="253">
        <f>SUM(S453:S453)</f>
        <v>59587</v>
      </c>
      <c r="S453" s="260">
        <v>59587</v>
      </c>
      <c r="T453" s="258"/>
    </row>
    <row r="454" spans="1:20" s="10" customFormat="1" ht="20.399999999999999">
      <c r="A454" s="247" t="s">
        <v>603</v>
      </c>
      <c r="B454" s="248" t="s">
        <v>604</v>
      </c>
      <c r="C454" s="249" t="s">
        <v>604</v>
      </c>
      <c r="D454" s="250" t="s">
        <v>23</v>
      </c>
      <c r="E454" s="251" t="s">
        <v>24</v>
      </c>
      <c r="F454" s="108" t="s">
        <v>23</v>
      </c>
      <c r="G454" s="251" t="s">
        <v>33</v>
      </c>
      <c r="H454" s="252">
        <v>33801</v>
      </c>
      <c r="I454" s="259" t="s">
        <v>194</v>
      </c>
      <c r="J454" s="254"/>
      <c r="K454" s="259" t="s">
        <v>194</v>
      </c>
      <c r="L454" s="255"/>
      <c r="M454" s="252"/>
      <c r="N454" s="256" t="s">
        <v>26</v>
      </c>
      <c r="O454" s="253"/>
      <c r="P454" s="541"/>
      <c r="Q454" s="255" t="s">
        <v>608</v>
      </c>
      <c r="R454" s="253">
        <f>SUM(S454:S454)</f>
        <v>26954</v>
      </c>
      <c r="S454" s="260">
        <v>26954</v>
      </c>
      <c r="T454" s="258"/>
    </row>
    <row r="455" spans="1:20" s="10" customFormat="1" ht="40.799999999999997">
      <c r="A455" s="247" t="s">
        <v>603</v>
      </c>
      <c r="B455" s="248" t="s">
        <v>604</v>
      </c>
      <c r="C455" s="249" t="s">
        <v>604</v>
      </c>
      <c r="D455" s="250" t="s">
        <v>23</v>
      </c>
      <c r="E455" s="251" t="s">
        <v>24</v>
      </c>
      <c r="F455" s="108" t="s">
        <v>23</v>
      </c>
      <c r="G455" s="251" t="s">
        <v>33</v>
      </c>
      <c r="H455" s="252">
        <v>35801</v>
      </c>
      <c r="I455" s="253" t="s">
        <v>610</v>
      </c>
      <c r="J455" s="254"/>
      <c r="K455" s="253" t="s">
        <v>610</v>
      </c>
      <c r="L455" s="255"/>
      <c r="M455" s="252"/>
      <c r="N455" s="256" t="s">
        <v>26</v>
      </c>
      <c r="O455" s="253"/>
      <c r="P455" s="541"/>
      <c r="Q455" s="255" t="s">
        <v>608</v>
      </c>
      <c r="R455" s="253">
        <f>SUM(S455:S455)</f>
        <v>25554</v>
      </c>
      <c r="S455" s="260">
        <v>25554</v>
      </c>
      <c r="T455" s="258"/>
    </row>
    <row r="456" spans="1:20" s="10" customFormat="1" ht="30.6">
      <c r="A456" s="105" t="s">
        <v>603</v>
      </c>
      <c r="B456" s="134" t="s">
        <v>604</v>
      </c>
      <c r="C456" s="134" t="s">
        <v>604</v>
      </c>
      <c r="D456" s="262" t="s">
        <v>23</v>
      </c>
      <c r="E456" s="134" t="s">
        <v>24</v>
      </c>
      <c r="F456" s="108" t="s">
        <v>23</v>
      </c>
      <c r="G456" s="134" t="s">
        <v>32</v>
      </c>
      <c r="H456" s="112">
        <v>22104</v>
      </c>
      <c r="I456" s="110" t="s">
        <v>390</v>
      </c>
      <c r="J456" s="112" t="s">
        <v>611</v>
      </c>
      <c r="K456" s="111" t="s">
        <v>612</v>
      </c>
      <c r="L456" s="255"/>
      <c r="M456" s="252"/>
      <c r="N456" s="256" t="s">
        <v>27</v>
      </c>
      <c r="O456" s="253">
        <v>237</v>
      </c>
      <c r="P456" s="541">
        <v>15</v>
      </c>
      <c r="Q456" s="255" t="s">
        <v>608</v>
      </c>
      <c r="R456" s="261">
        <f>P456*O456</f>
        <v>3555</v>
      </c>
      <c r="S456" s="261">
        <v>3555</v>
      </c>
      <c r="T456" s="258"/>
    </row>
    <row r="457" spans="1:20" s="10" customFormat="1" ht="40.799999999999997">
      <c r="A457" s="105" t="s">
        <v>603</v>
      </c>
      <c r="B457" s="134" t="s">
        <v>604</v>
      </c>
      <c r="C457" s="134" t="s">
        <v>604</v>
      </c>
      <c r="D457" s="262" t="s">
        <v>23</v>
      </c>
      <c r="E457" s="134" t="s">
        <v>24</v>
      </c>
      <c r="F457" s="108" t="s">
        <v>23</v>
      </c>
      <c r="G457" s="134" t="s">
        <v>32</v>
      </c>
      <c r="H457" s="252">
        <v>35101</v>
      </c>
      <c r="I457" s="253" t="s">
        <v>613</v>
      </c>
      <c r="J457" s="254"/>
      <c r="K457" s="253" t="s">
        <v>614</v>
      </c>
      <c r="L457" s="255"/>
      <c r="M457" s="252"/>
      <c r="N457" s="256" t="s">
        <v>26</v>
      </c>
      <c r="O457" s="253"/>
      <c r="P457" s="541"/>
      <c r="Q457" s="255" t="s">
        <v>608</v>
      </c>
      <c r="R457" s="253">
        <v>3016</v>
      </c>
      <c r="S457" s="260">
        <v>3016</v>
      </c>
      <c r="T457" s="258"/>
    </row>
    <row r="458" spans="1:20" s="10" customFormat="1" ht="20.399999999999999">
      <c r="A458" s="105" t="s">
        <v>603</v>
      </c>
      <c r="B458" s="134" t="s">
        <v>604</v>
      </c>
      <c r="C458" s="134" t="s">
        <v>604</v>
      </c>
      <c r="D458" s="262" t="s">
        <v>23</v>
      </c>
      <c r="E458" s="134" t="s">
        <v>24</v>
      </c>
      <c r="F458" s="108" t="s">
        <v>23</v>
      </c>
      <c r="G458" s="134" t="s">
        <v>32</v>
      </c>
      <c r="H458" s="112">
        <v>21101</v>
      </c>
      <c r="I458" s="110" t="s">
        <v>123</v>
      </c>
      <c r="J458" s="112" t="s">
        <v>615</v>
      </c>
      <c r="K458" s="111" t="s">
        <v>616</v>
      </c>
      <c r="L458" s="255"/>
      <c r="M458" s="252"/>
      <c r="N458" s="256" t="s">
        <v>27</v>
      </c>
      <c r="O458" s="253">
        <v>50</v>
      </c>
      <c r="P458" s="541">
        <v>3.83</v>
      </c>
      <c r="Q458" s="255" t="s">
        <v>608</v>
      </c>
      <c r="R458" s="261">
        <f>O458*P458</f>
        <v>191.5</v>
      </c>
      <c r="S458" s="261">
        <f>R458</f>
        <v>191.5</v>
      </c>
      <c r="T458" s="258"/>
    </row>
    <row r="459" spans="1:20" s="10" customFormat="1" ht="30.6">
      <c r="A459" s="105" t="s">
        <v>603</v>
      </c>
      <c r="B459" s="134" t="s">
        <v>604</v>
      </c>
      <c r="C459" s="134" t="s">
        <v>604</v>
      </c>
      <c r="D459" s="262" t="s">
        <v>23</v>
      </c>
      <c r="E459" s="134" t="s">
        <v>24</v>
      </c>
      <c r="F459" s="108" t="s">
        <v>23</v>
      </c>
      <c r="G459" s="134" t="s">
        <v>32</v>
      </c>
      <c r="H459" s="112">
        <v>21101</v>
      </c>
      <c r="I459" s="110" t="s">
        <v>123</v>
      </c>
      <c r="J459" s="112" t="s">
        <v>617</v>
      </c>
      <c r="K459" s="111" t="s">
        <v>618</v>
      </c>
      <c r="L459" s="255"/>
      <c r="M459" s="252"/>
      <c r="N459" s="256" t="s">
        <v>27</v>
      </c>
      <c r="O459" s="253">
        <v>1</v>
      </c>
      <c r="P459" s="541">
        <v>125.05</v>
      </c>
      <c r="Q459" s="255" t="s">
        <v>608</v>
      </c>
      <c r="R459" s="261">
        <f t="shared" ref="R459:R483" si="11">O459*P459</f>
        <v>125.05</v>
      </c>
      <c r="S459" s="261">
        <f t="shared" ref="S459:S483" si="12">R459</f>
        <v>125.05</v>
      </c>
      <c r="T459" s="258"/>
    </row>
    <row r="460" spans="1:20" s="10" customFormat="1" ht="20.399999999999999">
      <c r="A460" s="105" t="s">
        <v>603</v>
      </c>
      <c r="B460" s="134" t="s">
        <v>604</v>
      </c>
      <c r="C460" s="134" t="s">
        <v>604</v>
      </c>
      <c r="D460" s="262" t="s">
        <v>23</v>
      </c>
      <c r="E460" s="134" t="s">
        <v>24</v>
      </c>
      <c r="F460" s="108" t="s">
        <v>23</v>
      </c>
      <c r="G460" s="134" t="s">
        <v>32</v>
      </c>
      <c r="H460" s="112">
        <v>21101</v>
      </c>
      <c r="I460" s="110" t="s">
        <v>123</v>
      </c>
      <c r="J460" s="112" t="s">
        <v>278</v>
      </c>
      <c r="K460" s="111" t="s">
        <v>279</v>
      </c>
      <c r="L460" s="255"/>
      <c r="M460" s="252"/>
      <c r="N460" s="256" t="s">
        <v>27</v>
      </c>
      <c r="O460" s="253">
        <v>2</v>
      </c>
      <c r="P460" s="541">
        <v>13.69</v>
      </c>
      <c r="Q460" s="255" t="s">
        <v>608</v>
      </c>
      <c r="R460" s="261">
        <f t="shared" si="11"/>
        <v>27.38</v>
      </c>
      <c r="S460" s="261">
        <f t="shared" si="12"/>
        <v>27.38</v>
      </c>
      <c r="T460" s="258"/>
    </row>
    <row r="461" spans="1:20" s="10" customFormat="1" ht="20.399999999999999">
      <c r="A461" s="105" t="s">
        <v>603</v>
      </c>
      <c r="B461" s="134" t="s">
        <v>604</v>
      </c>
      <c r="C461" s="134" t="s">
        <v>604</v>
      </c>
      <c r="D461" s="262" t="s">
        <v>23</v>
      </c>
      <c r="E461" s="134" t="s">
        <v>24</v>
      </c>
      <c r="F461" s="108" t="s">
        <v>23</v>
      </c>
      <c r="G461" s="134" t="s">
        <v>32</v>
      </c>
      <c r="H461" s="112">
        <v>21101</v>
      </c>
      <c r="I461" s="110" t="s">
        <v>123</v>
      </c>
      <c r="J461" s="119" t="s">
        <v>174</v>
      </c>
      <c r="K461" s="111" t="s">
        <v>619</v>
      </c>
      <c r="L461" s="255"/>
      <c r="M461" s="252"/>
      <c r="N461" s="256" t="s">
        <v>135</v>
      </c>
      <c r="O461" s="253">
        <v>10</v>
      </c>
      <c r="P461" s="541">
        <v>97.32</v>
      </c>
      <c r="Q461" s="255" t="s">
        <v>608</v>
      </c>
      <c r="R461" s="261">
        <f t="shared" si="11"/>
        <v>973.19999999999993</v>
      </c>
      <c r="S461" s="261">
        <f t="shared" si="12"/>
        <v>973.19999999999993</v>
      </c>
      <c r="T461" s="258"/>
    </row>
    <row r="462" spans="1:20" s="10" customFormat="1" ht="20.399999999999999">
      <c r="A462" s="105" t="s">
        <v>603</v>
      </c>
      <c r="B462" s="134" t="s">
        <v>604</v>
      </c>
      <c r="C462" s="134" t="s">
        <v>604</v>
      </c>
      <c r="D462" s="262" t="s">
        <v>23</v>
      </c>
      <c r="E462" s="134" t="s">
        <v>24</v>
      </c>
      <c r="F462" s="108" t="s">
        <v>23</v>
      </c>
      <c r="G462" s="134" t="s">
        <v>32</v>
      </c>
      <c r="H462" s="112">
        <v>21101</v>
      </c>
      <c r="I462" s="110" t="s">
        <v>123</v>
      </c>
      <c r="J462" s="119" t="s">
        <v>620</v>
      </c>
      <c r="K462" s="111" t="s">
        <v>621</v>
      </c>
      <c r="L462" s="255"/>
      <c r="M462" s="252"/>
      <c r="N462" s="256" t="s">
        <v>27</v>
      </c>
      <c r="O462" s="253">
        <v>2</v>
      </c>
      <c r="P462" s="541">
        <v>10.54</v>
      </c>
      <c r="Q462" s="255" t="s">
        <v>608</v>
      </c>
      <c r="R462" s="261">
        <f t="shared" si="11"/>
        <v>21.08</v>
      </c>
      <c r="S462" s="261">
        <f t="shared" si="12"/>
        <v>21.08</v>
      </c>
      <c r="T462" s="258"/>
    </row>
    <row r="463" spans="1:20" s="10" customFormat="1">
      <c r="A463" s="105" t="s">
        <v>603</v>
      </c>
      <c r="B463" s="134" t="s">
        <v>604</v>
      </c>
      <c r="C463" s="134" t="s">
        <v>604</v>
      </c>
      <c r="D463" s="262" t="s">
        <v>23</v>
      </c>
      <c r="E463" s="134" t="s">
        <v>24</v>
      </c>
      <c r="F463" s="108" t="s">
        <v>23</v>
      </c>
      <c r="G463" s="134" t="s">
        <v>32</v>
      </c>
      <c r="H463" s="112">
        <v>21101</v>
      </c>
      <c r="I463" s="110" t="s">
        <v>123</v>
      </c>
      <c r="J463" s="119" t="s">
        <v>622</v>
      </c>
      <c r="K463" s="111" t="s">
        <v>623</v>
      </c>
      <c r="L463" s="255"/>
      <c r="M463" s="252"/>
      <c r="N463" s="256" t="s">
        <v>27</v>
      </c>
      <c r="O463" s="253">
        <v>2</v>
      </c>
      <c r="P463" s="541">
        <v>13.69</v>
      </c>
      <c r="Q463" s="255" t="s">
        <v>608</v>
      </c>
      <c r="R463" s="261">
        <f t="shared" si="11"/>
        <v>27.38</v>
      </c>
      <c r="S463" s="261">
        <f t="shared" si="12"/>
        <v>27.38</v>
      </c>
      <c r="T463" s="258"/>
    </row>
    <row r="464" spans="1:20" s="10" customFormat="1" ht="20.399999999999999">
      <c r="A464" s="105" t="s">
        <v>603</v>
      </c>
      <c r="B464" s="134" t="s">
        <v>604</v>
      </c>
      <c r="C464" s="134" t="s">
        <v>604</v>
      </c>
      <c r="D464" s="262" t="s">
        <v>23</v>
      </c>
      <c r="E464" s="134" t="s">
        <v>24</v>
      </c>
      <c r="F464" s="108" t="s">
        <v>23</v>
      </c>
      <c r="G464" s="134" t="s">
        <v>32</v>
      </c>
      <c r="H464" s="112">
        <v>21101</v>
      </c>
      <c r="I464" s="110" t="s">
        <v>123</v>
      </c>
      <c r="J464" s="119" t="s">
        <v>624</v>
      </c>
      <c r="K464" s="111" t="s">
        <v>221</v>
      </c>
      <c r="L464" s="255"/>
      <c r="M464" s="252"/>
      <c r="N464" s="256" t="s">
        <v>27</v>
      </c>
      <c r="O464" s="253">
        <v>24</v>
      </c>
      <c r="P464" s="541">
        <v>3.58</v>
      </c>
      <c r="Q464" s="255" t="s">
        <v>608</v>
      </c>
      <c r="R464" s="261">
        <f t="shared" si="11"/>
        <v>85.92</v>
      </c>
      <c r="S464" s="261">
        <f t="shared" si="12"/>
        <v>85.92</v>
      </c>
      <c r="T464" s="258"/>
    </row>
    <row r="465" spans="1:20" s="10" customFormat="1" ht="30.6">
      <c r="A465" s="105" t="s">
        <v>603</v>
      </c>
      <c r="B465" s="134" t="s">
        <v>604</v>
      </c>
      <c r="C465" s="134" t="s">
        <v>604</v>
      </c>
      <c r="D465" s="262" t="s">
        <v>23</v>
      </c>
      <c r="E465" s="134" t="s">
        <v>24</v>
      </c>
      <c r="F465" s="108" t="s">
        <v>23</v>
      </c>
      <c r="G465" s="134" t="s">
        <v>32</v>
      </c>
      <c r="H465" s="112">
        <v>21101</v>
      </c>
      <c r="I465" s="110" t="s">
        <v>123</v>
      </c>
      <c r="J465" s="119" t="s">
        <v>625</v>
      </c>
      <c r="K465" s="111" t="s">
        <v>626</v>
      </c>
      <c r="L465" s="255"/>
      <c r="M465" s="252"/>
      <c r="N465" s="256" t="s">
        <v>27</v>
      </c>
      <c r="O465" s="253">
        <v>2</v>
      </c>
      <c r="P465" s="541">
        <v>252.42</v>
      </c>
      <c r="Q465" s="255" t="s">
        <v>608</v>
      </c>
      <c r="R465" s="261">
        <f t="shared" si="11"/>
        <v>504.84</v>
      </c>
      <c r="S465" s="261">
        <f t="shared" si="12"/>
        <v>504.84</v>
      </c>
      <c r="T465" s="258"/>
    </row>
    <row r="466" spans="1:20" s="10" customFormat="1" ht="20.399999999999999">
      <c r="A466" s="105" t="s">
        <v>603</v>
      </c>
      <c r="B466" s="134" t="s">
        <v>604</v>
      </c>
      <c r="C466" s="134" t="s">
        <v>604</v>
      </c>
      <c r="D466" s="262" t="s">
        <v>23</v>
      </c>
      <c r="E466" s="134" t="s">
        <v>24</v>
      </c>
      <c r="F466" s="108" t="s">
        <v>23</v>
      </c>
      <c r="G466" s="134" t="s">
        <v>32</v>
      </c>
      <c r="H466" s="112">
        <v>21101</v>
      </c>
      <c r="I466" s="110" t="s">
        <v>123</v>
      </c>
      <c r="J466" s="119" t="s">
        <v>627</v>
      </c>
      <c r="K466" s="111" t="s">
        <v>628</v>
      </c>
      <c r="L466" s="255"/>
      <c r="M466" s="252"/>
      <c r="N466" s="256" t="s">
        <v>27</v>
      </c>
      <c r="O466" s="253">
        <v>3</v>
      </c>
      <c r="P466" s="541">
        <v>48.02</v>
      </c>
      <c r="Q466" s="255" t="s">
        <v>608</v>
      </c>
      <c r="R466" s="261">
        <f t="shared" si="11"/>
        <v>144.06</v>
      </c>
      <c r="S466" s="261">
        <f t="shared" si="12"/>
        <v>144.06</v>
      </c>
      <c r="T466" s="258"/>
    </row>
    <row r="467" spans="1:20" s="10" customFormat="1">
      <c r="A467" s="105" t="s">
        <v>603</v>
      </c>
      <c r="B467" s="134" t="s">
        <v>604</v>
      </c>
      <c r="C467" s="134" t="s">
        <v>604</v>
      </c>
      <c r="D467" s="262" t="s">
        <v>23</v>
      </c>
      <c r="E467" s="134" t="s">
        <v>24</v>
      </c>
      <c r="F467" s="108" t="s">
        <v>23</v>
      </c>
      <c r="G467" s="134" t="s">
        <v>32</v>
      </c>
      <c r="H467" s="112">
        <v>21101</v>
      </c>
      <c r="I467" s="110" t="s">
        <v>123</v>
      </c>
      <c r="J467" s="119" t="s">
        <v>569</v>
      </c>
      <c r="K467" s="111" t="s">
        <v>570</v>
      </c>
      <c r="L467" s="255"/>
      <c r="M467" s="252"/>
      <c r="N467" s="256" t="s">
        <v>27</v>
      </c>
      <c r="O467" s="253">
        <v>2</v>
      </c>
      <c r="P467" s="541">
        <v>10.54</v>
      </c>
      <c r="Q467" s="255" t="s">
        <v>608</v>
      </c>
      <c r="R467" s="261">
        <f t="shared" si="11"/>
        <v>21.08</v>
      </c>
      <c r="S467" s="261">
        <f t="shared" si="12"/>
        <v>21.08</v>
      </c>
      <c r="T467" s="258"/>
    </row>
    <row r="468" spans="1:20" s="10" customFormat="1">
      <c r="A468" s="105" t="s">
        <v>603</v>
      </c>
      <c r="B468" s="134" t="s">
        <v>604</v>
      </c>
      <c r="C468" s="134" t="s">
        <v>604</v>
      </c>
      <c r="D468" s="262" t="s">
        <v>23</v>
      </c>
      <c r="E468" s="134" t="s">
        <v>24</v>
      </c>
      <c r="F468" s="108" t="s">
        <v>23</v>
      </c>
      <c r="G468" s="134" t="s">
        <v>32</v>
      </c>
      <c r="H468" s="112">
        <v>21101</v>
      </c>
      <c r="I468" s="110" t="s">
        <v>123</v>
      </c>
      <c r="J468" s="119" t="s">
        <v>629</v>
      </c>
      <c r="K468" s="111" t="s">
        <v>630</v>
      </c>
      <c r="L468" s="255"/>
      <c r="M468" s="252"/>
      <c r="N468" s="256" t="s">
        <v>27</v>
      </c>
      <c r="O468" s="253">
        <v>2</v>
      </c>
      <c r="P468" s="541">
        <v>14.04</v>
      </c>
      <c r="Q468" s="255" t="s">
        <v>608</v>
      </c>
      <c r="R468" s="261">
        <f t="shared" si="11"/>
        <v>28.08</v>
      </c>
      <c r="S468" s="261">
        <f t="shared" si="12"/>
        <v>28.08</v>
      </c>
      <c r="T468" s="258"/>
    </row>
    <row r="469" spans="1:20" s="10" customFormat="1" ht="20.399999999999999">
      <c r="A469" s="105" t="s">
        <v>603</v>
      </c>
      <c r="B469" s="134" t="s">
        <v>604</v>
      </c>
      <c r="C469" s="134" t="s">
        <v>604</v>
      </c>
      <c r="D469" s="262" t="s">
        <v>23</v>
      </c>
      <c r="E469" s="134" t="s">
        <v>24</v>
      </c>
      <c r="F469" s="108" t="s">
        <v>23</v>
      </c>
      <c r="G469" s="134" t="s">
        <v>32</v>
      </c>
      <c r="H469" s="112">
        <v>21101</v>
      </c>
      <c r="I469" s="110" t="s">
        <v>123</v>
      </c>
      <c r="J469" s="119" t="s">
        <v>286</v>
      </c>
      <c r="K469" s="111" t="s">
        <v>631</v>
      </c>
      <c r="L469" s="255"/>
      <c r="M469" s="252"/>
      <c r="N469" s="256" t="s">
        <v>135</v>
      </c>
      <c r="O469" s="253">
        <v>5</v>
      </c>
      <c r="P469" s="541">
        <v>114.38</v>
      </c>
      <c r="Q469" s="255" t="s">
        <v>608</v>
      </c>
      <c r="R469" s="261">
        <f t="shared" si="11"/>
        <v>571.9</v>
      </c>
      <c r="S469" s="261">
        <f t="shared" si="12"/>
        <v>571.9</v>
      </c>
      <c r="T469" s="258"/>
    </row>
    <row r="470" spans="1:20" s="10" customFormat="1" ht="20.399999999999999">
      <c r="A470" s="105" t="s">
        <v>603</v>
      </c>
      <c r="B470" s="134" t="s">
        <v>604</v>
      </c>
      <c r="C470" s="134" t="s">
        <v>604</v>
      </c>
      <c r="D470" s="262" t="s">
        <v>23</v>
      </c>
      <c r="E470" s="134" t="s">
        <v>24</v>
      </c>
      <c r="F470" s="108" t="s">
        <v>23</v>
      </c>
      <c r="G470" s="134" t="s">
        <v>32</v>
      </c>
      <c r="H470" s="112">
        <v>21101</v>
      </c>
      <c r="I470" s="110" t="s">
        <v>123</v>
      </c>
      <c r="J470" s="119" t="s">
        <v>552</v>
      </c>
      <c r="K470" s="111" t="s">
        <v>632</v>
      </c>
      <c r="L470" s="255"/>
      <c r="M470" s="252"/>
      <c r="N470" s="256" t="s">
        <v>554</v>
      </c>
      <c r="O470" s="253">
        <v>3</v>
      </c>
      <c r="P470" s="541">
        <v>53.53</v>
      </c>
      <c r="Q470" s="255" t="s">
        <v>608</v>
      </c>
      <c r="R470" s="261">
        <f t="shared" si="11"/>
        <v>160.59</v>
      </c>
      <c r="S470" s="261">
        <f t="shared" si="12"/>
        <v>160.59</v>
      </c>
      <c r="T470" s="258"/>
    </row>
    <row r="471" spans="1:20" s="10" customFormat="1" ht="20.399999999999999">
      <c r="A471" s="105" t="s">
        <v>603</v>
      </c>
      <c r="B471" s="134" t="s">
        <v>604</v>
      </c>
      <c r="C471" s="134" t="s">
        <v>604</v>
      </c>
      <c r="D471" s="262" t="s">
        <v>23</v>
      </c>
      <c r="E471" s="134" t="s">
        <v>24</v>
      </c>
      <c r="F471" s="108" t="s">
        <v>23</v>
      </c>
      <c r="G471" s="134" t="s">
        <v>32</v>
      </c>
      <c r="H471" s="112">
        <v>21101</v>
      </c>
      <c r="I471" s="110" t="s">
        <v>123</v>
      </c>
      <c r="J471" s="119" t="s">
        <v>174</v>
      </c>
      <c r="K471" s="111" t="s">
        <v>633</v>
      </c>
      <c r="L471" s="255"/>
      <c r="M471" s="252"/>
      <c r="N471" s="256" t="s">
        <v>135</v>
      </c>
      <c r="O471" s="253">
        <v>10</v>
      </c>
      <c r="P471" s="541">
        <v>98.48</v>
      </c>
      <c r="Q471" s="255" t="s">
        <v>608</v>
      </c>
      <c r="R471" s="261">
        <f t="shared" si="11"/>
        <v>984.80000000000007</v>
      </c>
      <c r="S471" s="261">
        <f t="shared" si="12"/>
        <v>984.80000000000007</v>
      </c>
      <c r="T471" s="258"/>
    </row>
    <row r="472" spans="1:20" s="10" customFormat="1" ht="20.399999999999999">
      <c r="A472" s="105" t="s">
        <v>603</v>
      </c>
      <c r="B472" s="134" t="s">
        <v>604</v>
      </c>
      <c r="C472" s="134" t="s">
        <v>604</v>
      </c>
      <c r="D472" s="262" t="s">
        <v>23</v>
      </c>
      <c r="E472" s="134" t="s">
        <v>24</v>
      </c>
      <c r="F472" s="108" t="s">
        <v>23</v>
      </c>
      <c r="G472" s="134" t="s">
        <v>32</v>
      </c>
      <c r="H472" s="112">
        <v>21101</v>
      </c>
      <c r="I472" s="110" t="s">
        <v>123</v>
      </c>
      <c r="J472" s="119" t="s">
        <v>363</v>
      </c>
      <c r="K472" s="111" t="s">
        <v>634</v>
      </c>
      <c r="L472" s="255"/>
      <c r="M472" s="252"/>
      <c r="N472" s="256" t="s">
        <v>27</v>
      </c>
      <c r="O472" s="253">
        <v>2</v>
      </c>
      <c r="P472" s="541">
        <v>40.770000000000003</v>
      </c>
      <c r="Q472" s="255" t="s">
        <v>608</v>
      </c>
      <c r="R472" s="261">
        <f t="shared" si="11"/>
        <v>81.540000000000006</v>
      </c>
      <c r="S472" s="261">
        <f t="shared" si="12"/>
        <v>81.540000000000006</v>
      </c>
      <c r="T472" s="258"/>
    </row>
    <row r="473" spans="1:20" s="10" customFormat="1" ht="20.399999999999999">
      <c r="A473" s="105" t="s">
        <v>603</v>
      </c>
      <c r="B473" s="134" t="s">
        <v>604</v>
      </c>
      <c r="C473" s="134" t="s">
        <v>604</v>
      </c>
      <c r="D473" s="262" t="s">
        <v>23</v>
      </c>
      <c r="E473" s="134" t="s">
        <v>24</v>
      </c>
      <c r="F473" s="108" t="s">
        <v>23</v>
      </c>
      <c r="G473" s="134" t="s">
        <v>32</v>
      </c>
      <c r="H473" s="112">
        <v>21101</v>
      </c>
      <c r="I473" s="110" t="s">
        <v>123</v>
      </c>
      <c r="J473" s="119" t="s">
        <v>278</v>
      </c>
      <c r="K473" s="111" t="s">
        <v>279</v>
      </c>
      <c r="L473" s="255"/>
      <c r="M473" s="252"/>
      <c r="N473" s="256" t="s">
        <v>27</v>
      </c>
      <c r="O473" s="253">
        <v>2</v>
      </c>
      <c r="P473" s="541">
        <v>11.83</v>
      </c>
      <c r="Q473" s="255" t="s">
        <v>608</v>
      </c>
      <c r="R473" s="261">
        <f t="shared" si="11"/>
        <v>23.66</v>
      </c>
      <c r="S473" s="261">
        <f t="shared" si="12"/>
        <v>23.66</v>
      </c>
      <c r="T473" s="258"/>
    </row>
    <row r="474" spans="1:20" s="10" customFormat="1">
      <c r="A474" s="105" t="s">
        <v>603</v>
      </c>
      <c r="B474" s="134" t="s">
        <v>604</v>
      </c>
      <c r="C474" s="134" t="s">
        <v>604</v>
      </c>
      <c r="D474" s="262" t="s">
        <v>23</v>
      </c>
      <c r="E474" s="134" t="s">
        <v>24</v>
      </c>
      <c r="F474" s="108" t="s">
        <v>23</v>
      </c>
      <c r="G474" s="134" t="s">
        <v>32</v>
      </c>
      <c r="H474" s="112">
        <v>21101</v>
      </c>
      <c r="I474" s="110" t="s">
        <v>123</v>
      </c>
      <c r="J474" s="119" t="s">
        <v>635</v>
      </c>
      <c r="K474" s="111" t="s">
        <v>636</v>
      </c>
      <c r="L474" s="255"/>
      <c r="M474" s="252"/>
      <c r="N474" s="256" t="s">
        <v>27</v>
      </c>
      <c r="O474" s="253">
        <v>2</v>
      </c>
      <c r="P474" s="541">
        <v>16.7</v>
      </c>
      <c r="Q474" s="255" t="s">
        <v>608</v>
      </c>
      <c r="R474" s="261">
        <f t="shared" si="11"/>
        <v>33.4</v>
      </c>
      <c r="S474" s="261">
        <f t="shared" si="12"/>
        <v>33.4</v>
      </c>
      <c r="T474" s="258"/>
    </row>
    <row r="475" spans="1:20" s="10" customFormat="1">
      <c r="A475" s="105" t="s">
        <v>603</v>
      </c>
      <c r="B475" s="134" t="s">
        <v>604</v>
      </c>
      <c r="C475" s="134" t="s">
        <v>604</v>
      </c>
      <c r="D475" s="262" t="s">
        <v>23</v>
      </c>
      <c r="E475" s="134" t="s">
        <v>24</v>
      </c>
      <c r="F475" s="108" t="s">
        <v>23</v>
      </c>
      <c r="G475" s="134" t="s">
        <v>32</v>
      </c>
      <c r="H475" s="252">
        <v>21601</v>
      </c>
      <c r="I475" s="253" t="s">
        <v>637</v>
      </c>
      <c r="J475" s="253" t="s">
        <v>638</v>
      </c>
      <c r="K475" s="253" t="s">
        <v>639</v>
      </c>
      <c r="L475" s="255"/>
      <c r="M475" s="252"/>
      <c r="N475" s="256" t="s">
        <v>27</v>
      </c>
      <c r="O475" s="253">
        <v>2</v>
      </c>
      <c r="P475" s="541">
        <v>57.77</v>
      </c>
      <c r="Q475" s="255" t="s">
        <v>608</v>
      </c>
      <c r="R475" s="261">
        <f t="shared" si="11"/>
        <v>115.54</v>
      </c>
      <c r="S475" s="261">
        <f t="shared" si="12"/>
        <v>115.54</v>
      </c>
      <c r="T475" s="258"/>
    </row>
    <row r="476" spans="1:20" s="10" customFormat="1" ht="20.399999999999999">
      <c r="A476" s="105" t="s">
        <v>603</v>
      </c>
      <c r="B476" s="134" t="s">
        <v>604</v>
      </c>
      <c r="C476" s="134" t="s">
        <v>604</v>
      </c>
      <c r="D476" s="262" t="s">
        <v>23</v>
      </c>
      <c r="E476" s="134" t="s">
        <v>24</v>
      </c>
      <c r="F476" s="108" t="s">
        <v>23</v>
      </c>
      <c r="G476" s="134" t="s">
        <v>32</v>
      </c>
      <c r="H476" s="252">
        <v>24601</v>
      </c>
      <c r="I476" s="253" t="s">
        <v>196</v>
      </c>
      <c r="J476" s="253" t="s">
        <v>640</v>
      </c>
      <c r="K476" s="253" t="s">
        <v>641</v>
      </c>
      <c r="L476" s="255"/>
      <c r="M476" s="252"/>
      <c r="N476" s="256" t="s">
        <v>27</v>
      </c>
      <c r="O476" s="253">
        <v>4</v>
      </c>
      <c r="P476" s="541">
        <v>31.2</v>
      </c>
      <c r="Q476" s="255" t="s">
        <v>608</v>
      </c>
      <c r="R476" s="261">
        <f t="shared" si="11"/>
        <v>124.8</v>
      </c>
      <c r="S476" s="261">
        <f t="shared" si="12"/>
        <v>124.8</v>
      </c>
      <c r="T476" s="258"/>
    </row>
    <row r="477" spans="1:20" s="10" customFormat="1" ht="40.799999999999997">
      <c r="A477" s="105" t="s">
        <v>603</v>
      </c>
      <c r="B477" s="134" t="s">
        <v>604</v>
      </c>
      <c r="C477" s="134" t="s">
        <v>604</v>
      </c>
      <c r="D477" s="262" t="s">
        <v>23</v>
      </c>
      <c r="E477" s="134" t="s">
        <v>24</v>
      </c>
      <c r="F477" s="108" t="s">
        <v>23</v>
      </c>
      <c r="G477" s="134" t="s">
        <v>32</v>
      </c>
      <c r="H477" s="112">
        <v>22104</v>
      </c>
      <c r="I477" s="253" t="s">
        <v>642</v>
      </c>
      <c r="J477" s="253" t="s">
        <v>439</v>
      </c>
      <c r="K477" s="253" t="s">
        <v>643</v>
      </c>
      <c r="L477" s="255"/>
      <c r="M477" s="252"/>
      <c r="N477" s="256" t="s">
        <v>27</v>
      </c>
      <c r="O477" s="253">
        <v>72</v>
      </c>
      <c r="P477" s="541">
        <v>4</v>
      </c>
      <c r="Q477" s="255" t="s">
        <v>608</v>
      </c>
      <c r="R477" s="261">
        <f t="shared" si="11"/>
        <v>288</v>
      </c>
      <c r="S477" s="261">
        <f t="shared" si="12"/>
        <v>288</v>
      </c>
      <c r="T477" s="258"/>
    </row>
    <row r="478" spans="1:20" s="10" customFormat="1" ht="40.799999999999997">
      <c r="A478" s="105" t="s">
        <v>603</v>
      </c>
      <c r="B478" s="134" t="s">
        <v>604</v>
      </c>
      <c r="C478" s="134" t="s">
        <v>604</v>
      </c>
      <c r="D478" s="262" t="s">
        <v>23</v>
      </c>
      <c r="E478" s="134" t="s">
        <v>24</v>
      </c>
      <c r="F478" s="108" t="s">
        <v>23</v>
      </c>
      <c r="G478" s="134" t="s">
        <v>32</v>
      </c>
      <c r="H478" s="252">
        <v>22104</v>
      </c>
      <c r="I478" s="253" t="s">
        <v>642</v>
      </c>
      <c r="J478" s="253" t="s">
        <v>644</v>
      </c>
      <c r="K478" s="253" t="s">
        <v>645</v>
      </c>
      <c r="L478" s="255"/>
      <c r="M478" s="252"/>
      <c r="N478" s="256" t="s">
        <v>646</v>
      </c>
      <c r="O478" s="253">
        <v>1</v>
      </c>
      <c r="P478" s="541">
        <v>143</v>
      </c>
      <c r="Q478" s="255" t="s">
        <v>608</v>
      </c>
      <c r="R478" s="261">
        <f t="shared" si="11"/>
        <v>143</v>
      </c>
      <c r="S478" s="261">
        <f t="shared" si="12"/>
        <v>143</v>
      </c>
      <c r="T478" s="258"/>
    </row>
    <row r="479" spans="1:20" s="10" customFormat="1" ht="40.799999999999997">
      <c r="A479" s="105" t="s">
        <v>603</v>
      </c>
      <c r="B479" s="134" t="s">
        <v>604</v>
      </c>
      <c r="C479" s="134" t="s">
        <v>604</v>
      </c>
      <c r="D479" s="262" t="s">
        <v>23</v>
      </c>
      <c r="E479" s="134" t="s">
        <v>24</v>
      </c>
      <c r="F479" s="108" t="s">
        <v>23</v>
      </c>
      <c r="G479" s="134" t="s">
        <v>32</v>
      </c>
      <c r="H479" s="252">
        <v>22104</v>
      </c>
      <c r="I479" s="253" t="s">
        <v>642</v>
      </c>
      <c r="J479" s="253" t="s">
        <v>647</v>
      </c>
      <c r="K479" s="253" t="s">
        <v>648</v>
      </c>
      <c r="L479" s="255"/>
      <c r="M479" s="252"/>
      <c r="N479" s="256" t="s">
        <v>649</v>
      </c>
      <c r="O479" s="253">
        <v>2</v>
      </c>
      <c r="P479" s="541">
        <v>29.8</v>
      </c>
      <c r="Q479" s="255" t="s">
        <v>608</v>
      </c>
      <c r="R479" s="261">
        <f t="shared" si="11"/>
        <v>59.6</v>
      </c>
      <c r="S479" s="261">
        <f t="shared" si="12"/>
        <v>59.6</v>
      </c>
      <c r="T479" s="258"/>
    </row>
    <row r="480" spans="1:20" s="10" customFormat="1" ht="30.6">
      <c r="A480" s="105" t="s">
        <v>603</v>
      </c>
      <c r="B480" s="134" t="s">
        <v>604</v>
      </c>
      <c r="C480" s="134" t="s">
        <v>604</v>
      </c>
      <c r="D480" s="262" t="s">
        <v>23</v>
      </c>
      <c r="E480" s="134" t="s">
        <v>24</v>
      </c>
      <c r="F480" s="108" t="s">
        <v>23</v>
      </c>
      <c r="G480" s="134" t="s">
        <v>32</v>
      </c>
      <c r="H480" s="252">
        <v>29401</v>
      </c>
      <c r="I480" s="253" t="s">
        <v>650</v>
      </c>
      <c r="J480" s="253" t="s">
        <v>651</v>
      </c>
      <c r="K480" s="253" t="s">
        <v>652</v>
      </c>
      <c r="L480" s="255"/>
      <c r="M480" s="252"/>
      <c r="N480" s="256" t="s">
        <v>27</v>
      </c>
      <c r="O480" s="253">
        <v>1</v>
      </c>
      <c r="P480" s="541">
        <v>75.400000000000006</v>
      </c>
      <c r="Q480" s="255" t="s">
        <v>608</v>
      </c>
      <c r="R480" s="261">
        <f t="shared" si="11"/>
        <v>75.400000000000006</v>
      </c>
      <c r="S480" s="261">
        <f t="shared" si="12"/>
        <v>75.400000000000006</v>
      </c>
      <c r="T480" s="258"/>
    </row>
    <row r="481" spans="1:20" s="10" customFormat="1" ht="30.6">
      <c r="A481" s="105" t="s">
        <v>603</v>
      </c>
      <c r="B481" s="134" t="s">
        <v>604</v>
      </c>
      <c r="C481" s="134" t="s">
        <v>604</v>
      </c>
      <c r="D481" s="262" t="s">
        <v>23</v>
      </c>
      <c r="E481" s="134" t="s">
        <v>24</v>
      </c>
      <c r="F481" s="108" t="s">
        <v>23</v>
      </c>
      <c r="G481" s="134" t="s">
        <v>32</v>
      </c>
      <c r="H481" s="252">
        <v>29401</v>
      </c>
      <c r="I481" s="253" t="s">
        <v>650</v>
      </c>
      <c r="J481" s="253" t="s">
        <v>653</v>
      </c>
      <c r="K481" s="253" t="s">
        <v>597</v>
      </c>
      <c r="L481" s="255"/>
      <c r="M481" s="252"/>
      <c r="N481" s="256" t="s">
        <v>27</v>
      </c>
      <c r="O481" s="253">
        <v>3</v>
      </c>
      <c r="P481" s="541">
        <v>87</v>
      </c>
      <c r="Q481" s="255" t="s">
        <v>608</v>
      </c>
      <c r="R481" s="261">
        <f t="shared" si="11"/>
        <v>261</v>
      </c>
      <c r="S481" s="261">
        <f t="shared" si="12"/>
        <v>261</v>
      </c>
      <c r="T481" s="258"/>
    </row>
    <row r="482" spans="1:20" s="10" customFormat="1" ht="30.6">
      <c r="A482" s="105" t="s">
        <v>603</v>
      </c>
      <c r="B482" s="134" t="s">
        <v>604</v>
      </c>
      <c r="C482" s="134" t="s">
        <v>604</v>
      </c>
      <c r="D482" s="262" t="s">
        <v>23</v>
      </c>
      <c r="E482" s="134" t="s">
        <v>24</v>
      </c>
      <c r="F482" s="108" t="s">
        <v>23</v>
      </c>
      <c r="G482" s="134" t="s">
        <v>32</v>
      </c>
      <c r="H482" s="252">
        <v>29401</v>
      </c>
      <c r="I482" s="253" t="s">
        <v>650</v>
      </c>
      <c r="J482" s="253" t="s">
        <v>654</v>
      </c>
      <c r="K482" s="253" t="s">
        <v>655</v>
      </c>
      <c r="L482" s="255"/>
      <c r="M482" s="252"/>
      <c r="N482" s="256" t="s">
        <v>27</v>
      </c>
      <c r="O482" s="253">
        <v>1</v>
      </c>
      <c r="P482" s="541">
        <v>1505.68</v>
      </c>
      <c r="Q482" s="255" t="s">
        <v>608</v>
      </c>
      <c r="R482" s="261">
        <f t="shared" si="11"/>
        <v>1505.68</v>
      </c>
      <c r="S482" s="261">
        <f t="shared" si="12"/>
        <v>1505.68</v>
      </c>
      <c r="T482" s="258"/>
    </row>
    <row r="483" spans="1:20" s="10" customFormat="1">
      <c r="A483" s="105" t="s">
        <v>603</v>
      </c>
      <c r="B483" s="134" t="s">
        <v>604</v>
      </c>
      <c r="C483" s="134" t="s">
        <v>604</v>
      </c>
      <c r="D483" s="262" t="s">
        <v>23</v>
      </c>
      <c r="E483" s="107" t="s">
        <v>24</v>
      </c>
      <c r="F483" s="108" t="s">
        <v>23</v>
      </c>
      <c r="G483" s="107" t="s">
        <v>32</v>
      </c>
      <c r="H483" s="112">
        <v>39202</v>
      </c>
      <c r="I483" s="110" t="s">
        <v>656</v>
      </c>
      <c r="J483" s="263"/>
      <c r="K483" s="131" t="s">
        <v>657</v>
      </c>
      <c r="L483" s="255"/>
      <c r="M483" s="252"/>
      <c r="N483" s="113" t="s">
        <v>26</v>
      </c>
      <c r="O483" s="110">
        <v>1</v>
      </c>
      <c r="P483" s="300">
        <v>731</v>
      </c>
      <c r="Q483" s="114" t="s">
        <v>608</v>
      </c>
      <c r="R483" s="261">
        <f t="shared" si="11"/>
        <v>731</v>
      </c>
      <c r="S483" s="261">
        <f t="shared" si="12"/>
        <v>731</v>
      </c>
      <c r="T483" s="258"/>
    </row>
    <row r="484" spans="1:20" s="10" customFormat="1">
      <c r="A484" s="264"/>
      <c r="B484" s="473"/>
      <c r="C484" s="473"/>
      <c r="D484" s="474"/>
      <c r="E484" s="473"/>
      <c r="F484" s="265"/>
      <c r="G484" s="473"/>
      <c r="H484" s="266"/>
      <c r="I484" s="267"/>
      <c r="J484" s="268"/>
      <c r="K484" s="267"/>
      <c r="L484" s="269"/>
      <c r="M484" s="270"/>
      <c r="N484" s="271"/>
      <c r="O484" s="267"/>
      <c r="P484" s="542"/>
      <c r="Q484" s="269"/>
      <c r="R484" s="267"/>
      <c r="S484" s="272"/>
      <c r="T484" s="258"/>
    </row>
    <row r="485" spans="1:20" s="10" customFormat="1" ht="18">
      <c r="A485" s="644" t="s">
        <v>658</v>
      </c>
      <c r="B485" s="644"/>
      <c r="C485" s="644"/>
      <c r="D485" s="644"/>
      <c r="E485" s="644"/>
      <c r="F485" s="644"/>
      <c r="G485" s="644"/>
      <c r="H485" s="644"/>
      <c r="I485" s="273"/>
      <c r="J485" s="274"/>
      <c r="K485" s="273"/>
      <c r="L485" s="274"/>
      <c r="M485" s="273"/>
      <c r="N485" s="274"/>
      <c r="O485" s="275"/>
      <c r="P485" s="540"/>
      <c r="Q485" s="242"/>
      <c r="R485" s="267"/>
      <c r="S485" s="276"/>
      <c r="T485" s="274"/>
    </row>
    <row r="486" spans="1:20" s="10" customFormat="1" ht="20.399999999999999">
      <c r="A486" s="105" t="s">
        <v>603</v>
      </c>
      <c r="B486" s="134" t="s">
        <v>604</v>
      </c>
      <c r="C486" s="134" t="s">
        <v>604</v>
      </c>
      <c r="D486" s="262" t="s">
        <v>23</v>
      </c>
      <c r="E486" s="107" t="s">
        <v>38</v>
      </c>
      <c r="F486" s="108" t="s">
        <v>39</v>
      </c>
      <c r="G486" s="107" t="s">
        <v>32</v>
      </c>
      <c r="H486" s="112">
        <v>21101</v>
      </c>
      <c r="I486" s="277" t="s">
        <v>123</v>
      </c>
      <c r="J486" s="278" t="s">
        <v>659</v>
      </c>
      <c r="K486" s="279" t="s">
        <v>660</v>
      </c>
      <c r="L486" s="280"/>
      <c r="M486" s="112"/>
      <c r="N486" s="113" t="s">
        <v>27</v>
      </c>
      <c r="O486" s="110">
        <v>2</v>
      </c>
      <c r="P486" s="300">
        <f>46.15*1.16</f>
        <v>53.533999999999992</v>
      </c>
      <c r="Q486" s="601" t="s">
        <v>608</v>
      </c>
      <c r="R486" s="253">
        <f>O486*P486</f>
        <v>107.06799999999998</v>
      </c>
      <c r="S486" s="281">
        <f>R486</f>
        <v>107.06799999999998</v>
      </c>
      <c r="T486" s="274"/>
    </row>
    <row r="487" spans="1:20" s="10" customFormat="1" ht="20.399999999999999">
      <c r="A487" s="105" t="s">
        <v>603</v>
      </c>
      <c r="B487" s="134" t="s">
        <v>604</v>
      </c>
      <c r="C487" s="134" t="s">
        <v>604</v>
      </c>
      <c r="D487" s="262" t="s">
        <v>23</v>
      </c>
      <c r="E487" s="107" t="s">
        <v>38</v>
      </c>
      <c r="F487" s="108" t="s">
        <v>39</v>
      </c>
      <c r="G487" s="107" t="s">
        <v>32</v>
      </c>
      <c r="H487" s="112">
        <v>21101</v>
      </c>
      <c r="I487" s="277" t="s">
        <v>123</v>
      </c>
      <c r="J487" s="278" t="s">
        <v>624</v>
      </c>
      <c r="K487" s="282" t="s">
        <v>221</v>
      </c>
      <c r="L487" s="280"/>
      <c r="M487" s="112"/>
      <c r="N487" s="113" t="s">
        <v>27</v>
      </c>
      <c r="O487" s="110">
        <v>32</v>
      </c>
      <c r="P487" s="300">
        <f>3.1*1.6</f>
        <v>4.9600000000000009</v>
      </c>
      <c r="Q487" s="601" t="s">
        <v>608</v>
      </c>
      <c r="R487" s="253">
        <f t="shared" ref="R487:R503" si="13">O487*P487</f>
        <v>158.72000000000003</v>
      </c>
      <c r="S487" s="281">
        <f t="shared" ref="S487:S503" si="14">R487</f>
        <v>158.72000000000003</v>
      </c>
      <c r="T487" s="274"/>
    </row>
    <row r="488" spans="1:20" s="10" customFormat="1">
      <c r="A488" s="105" t="s">
        <v>603</v>
      </c>
      <c r="B488" s="134" t="s">
        <v>604</v>
      </c>
      <c r="C488" s="134" t="s">
        <v>604</v>
      </c>
      <c r="D488" s="262" t="s">
        <v>23</v>
      </c>
      <c r="E488" s="107" t="s">
        <v>38</v>
      </c>
      <c r="F488" s="108" t="s">
        <v>39</v>
      </c>
      <c r="G488" s="107" t="s">
        <v>32</v>
      </c>
      <c r="H488" s="112">
        <v>21101</v>
      </c>
      <c r="I488" s="277" t="s">
        <v>123</v>
      </c>
      <c r="J488" s="278" t="s">
        <v>622</v>
      </c>
      <c r="K488" s="282" t="s">
        <v>661</v>
      </c>
      <c r="L488" s="280"/>
      <c r="M488" s="112"/>
      <c r="N488" s="283" t="s">
        <v>27</v>
      </c>
      <c r="O488" s="284">
        <v>1</v>
      </c>
      <c r="P488" s="300">
        <v>16</v>
      </c>
      <c r="Q488" s="602" t="s">
        <v>608</v>
      </c>
      <c r="R488" s="253">
        <f t="shared" si="13"/>
        <v>16</v>
      </c>
      <c r="S488" s="281">
        <f t="shared" si="14"/>
        <v>16</v>
      </c>
      <c r="T488" s="274"/>
    </row>
    <row r="489" spans="1:20" s="10" customFormat="1">
      <c r="A489" s="105" t="s">
        <v>603</v>
      </c>
      <c r="B489" s="134" t="s">
        <v>604</v>
      </c>
      <c r="C489" s="134" t="s">
        <v>604</v>
      </c>
      <c r="D489" s="262" t="s">
        <v>23</v>
      </c>
      <c r="E489" s="107" t="s">
        <v>38</v>
      </c>
      <c r="F489" s="108" t="s">
        <v>39</v>
      </c>
      <c r="G489" s="107" t="s">
        <v>32</v>
      </c>
      <c r="H489" s="112">
        <v>21101</v>
      </c>
      <c r="I489" s="277" t="s">
        <v>123</v>
      </c>
      <c r="J489" s="278" t="s">
        <v>620</v>
      </c>
      <c r="K489" s="282" t="s">
        <v>360</v>
      </c>
      <c r="L489" s="280"/>
      <c r="M489" s="112"/>
      <c r="N489" s="113" t="s">
        <v>27</v>
      </c>
      <c r="O489" s="110">
        <v>2</v>
      </c>
      <c r="P489" s="300">
        <v>10</v>
      </c>
      <c r="Q489" s="602" t="s">
        <v>608</v>
      </c>
      <c r="R489" s="253">
        <f t="shared" si="13"/>
        <v>20</v>
      </c>
      <c r="S489" s="281">
        <f t="shared" si="14"/>
        <v>20</v>
      </c>
      <c r="T489" s="274"/>
    </row>
    <row r="490" spans="1:20" s="10" customFormat="1" ht="20.399999999999999">
      <c r="A490" s="105" t="s">
        <v>603</v>
      </c>
      <c r="B490" s="134" t="s">
        <v>604</v>
      </c>
      <c r="C490" s="134" t="s">
        <v>604</v>
      </c>
      <c r="D490" s="262" t="s">
        <v>23</v>
      </c>
      <c r="E490" s="107" t="s">
        <v>38</v>
      </c>
      <c r="F490" s="108" t="s">
        <v>39</v>
      </c>
      <c r="G490" s="107" t="s">
        <v>32</v>
      </c>
      <c r="H490" s="112">
        <v>21101</v>
      </c>
      <c r="I490" s="277" t="s">
        <v>123</v>
      </c>
      <c r="J490" s="278" t="s">
        <v>620</v>
      </c>
      <c r="K490" s="282" t="s">
        <v>662</v>
      </c>
      <c r="L490" s="280"/>
      <c r="M490" s="112"/>
      <c r="N490" s="113" t="s">
        <v>27</v>
      </c>
      <c r="O490" s="110">
        <v>2</v>
      </c>
      <c r="P490" s="300">
        <v>10</v>
      </c>
      <c r="Q490" s="602" t="s">
        <v>608</v>
      </c>
      <c r="R490" s="253">
        <f t="shared" si="13"/>
        <v>20</v>
      </c>
      <c r="S490" s="281">
        <f t="shared" si="14"/>
        <v>20</v>
      </c>
      <c r="T490" s="274"/>
    </row>
    <row r="491" spans="1:20" s="10" customFormat="1">
      <c r="A491" s="105" t="s">
        <v>603</v>
      </c>
      <c r="B491" s="134" t="s">
        <v>604</v>
      </c>
      <c r="C491" s="134" t="s">
        <v>604</v>
      </c>
      <c r="D491" s="262" t="s">
        <v>23</v>
      </c>
      <c r="E491" s="107" t="s">
        <v>38</v>
      </c>
      <c r="F491" s="108" t="s">
        <v>39</v>
      </c>
      <c r="G491" s="107" t="s">
        <v>32</v>
      </c>
      <c r="H491" s="112">
        <v>21101</v>
      </c>
      <c r="I491" s="277" t="s">
        <v>123</v>
      </c>
      <c r="J491" s="278" t="s">
        <v>620</v>
      </c>
      <c r="K491" s="282" t="s">
        <v>663</v>
      </c>
      <c r="L491" s="280"/>
      <c r="M491" s="112"/>
      <c r="N491" s="113" t="s">
        <v>27</v>
      </c>
      <c r="O491" s="110">
        <v>2</v>
      </c>
      <c r="P491" s="300">
        <v>10</v>
      </c>
      <c r="Q491" s="602" t="s">
        <v>608</v>
      </c>
      <c r="R491" s="253">
        <f t="shared" si="13"/>
        <v>20</v>
      </c>
      <c r="S491" s="281">
        <f t="shared" si="14"/>
        <v>20</v>
      </c>
      <c r="T491" s="274"/>
    </row>
    <row r="492" spans="1:20" s="10" customFormat="1">
      <c r="A492" s="105" t="s">
        <v>603</v>
      </c>
      <c r="B492" s="134" t="s">
        <v>604</v>
      </c>
      <c r="C492" s="134" t="s">
        <v>604</v>
      </c>
      <c r="D492" s="262" t="s">
        <v>23</v>
      </c>
      <c r="E492" s="107" t="s">
        <v>38</v>
      </c>
      <c r="F492" s="108" t="s">
        <v>39</v>
      </c>
      <c r="G492" s="107" t="s">
        <v>32</v>
      </c>
      <c r="H492" s="112">
        <v>21101</v>
      </c>
      <c r="I492" s="277" t="s">
        <v>123</v>
      </c>
      <c r="J492" s="278" t="s">
        <v>620</v>
      </c>
      <c r="K492" s="282" t="s">
        <v>570</v>
      </c>
      <c r="L492" s="280"/>
      <c r="M492" s="112"/>
      <c r="N492" s="113" t="s">
        <v>27</v>
      </c>
      <c r="O492" s="110">
        <v>2</v>
      </c>
      <c r="P492" s="300">
        <v>10</v>
      </c>
      <c r="Q492" s="602" t="s">
        <v>608</v>
      </c>
      <c r="R492" s="253">
        <f t="shared" si="13"/>
        <v>20</v>
      </c>
      <c r="S492" s="281">
        <f t="shared" si="14"/>
        <v>20</v>
      </c>
      <c r="T492" s="274"/>
    </row>
    <row r="493" spans="1:20" s="10" customFormat="1">
      <c r="A493" s="105" t="s">
        <v>603</v>
      </c>
      <c r="B493" s="134" t="s">
        <v>604</v>
      </c>
      <c r="C493" s="134" t="s">
        <v>604</v>
      </c>
      <c r="D493" s="262" t="s">
        <v>23</v>
      </c>
      <c r="E493" s="107" t="s">
        <v>38</v>
      </c>
      <c r="F493" s="108" t="s">
        <v>39</v>
      </c>
      <c r="G493" s="107" t="s">
        <v>32</v>
      </c>
      <c r="H493" s="112">
        <v>21101</v>
      </c>
      <c r="I493" s="277" t="s">
        <v>219</v>
      </c>
      <c r="J493" s="278" t="s">
        <v>664</v>
      </c>
      <c r="K493" s="282" t="s">
        <v>665</v>
      </c>
      <c r="L493" s="280"/>
      <c r="M493" s="280"/>
      <c r="N493" s="113" t="s">
        <v>135</v>
      </c>
      <c r="O493" s="110">
        <v>3</v>
      </c>
      <c r="P493" s="300">
        <f>169.8*1.16</f>
        <v>196.96799999999999</v>
      </c>
      <c r="Q493" s="602" t="s">
        <v>608</v>
      </c>
      <c r="R493" s="253">
        <f t="shared" si="13"/>
        <v>590.904</v>
      </c>
      <c r="S493" s="281">
        <f t="shared" si="14"/>
        <v>590.904</v>
      </c>
      <c r="T493" s="274"/>
    </row>
    <row r="494" spans="1:20" s="10" customFormat="1" ht="40.799999999999997">
      <c r="A494" s="105" t="s">
        <v>603</v>
      </c>
      <c r="B494" s="134" t="s">
        <v>604</v>
      </c>
      <c r="C494" s="134" t="s">
        <v>604</v>
      </c>
      <c r="D494" s="262" t="s">
        <v>23</v>
      </c>
      <c r="E494" s="107" t="s">
        <v>38</v>
      </c>
      <c r="F494" s="108" t="s">
        <v>39</v>
      </c>
      <c r="G494" s="107" t="s">
        <v>32</v>
      </c>
      <c r="H494" s="112">
        <v>21101</v>
      </c>
      <c r="I494" s="277" t="s">
        <v>123</v>
      </c>
      <c r="J494" s="278" t="s">
        <v>627</v>
      </c>
      <c r="K494" s="282" t="s">
        <v>666</v>
      </c>
      <c r="L494" s="280"/>
      <c r="M494" s="112"/>
      <c r="N494" s="113" t="s">
        <v>27</v>
      </c>
      <c r="O494" s="110">
        <v>3</v>
      </c>
      <c r="P494" s="300">
        <v>48</v>
      </c>
      <c r="Q494" s="114" t="s">
        <v>608</v>
      </c>
      <c r="R494" s="253">
        <f t="shared" si="13"/>
        <v>144</v>
      </c>
      <c r="S494" s="281">
        <f t="shared" si="14"/>
        <v>144</v>
      </c>
      <c r="T494" s="274"/>
    </row>
    <row r="495" spans="1:20" s="10" customFormat="1">
      <c r="A495" s="105" t="s">
        <v>603</v>
      </c>
      <c r="B495" s="134" t="s">
        <v>604</v>
      </c>
      <c r="C495" s="134" t="s">
        <v>604</v>
      </c>
      <c r="D495" s="262" t="s">
        <v>23</v>
      </c>
      <c r="E495" s="107" t="s">
        <v>38</v>
      </c>
      <c r="F495" s="108" t="s">
        <v>39</v>
      </c>
      <c r="G495" s="107" t="s">
        <v>32</v>
      </c>
      <c r="H495" s="112">
        <v>21101</v>
      </c>
      <c r="I495" s="277" t="s">
        <v>123</v>
      </c>
      <c r="J495" s="278" t="s">
        <v>571</v>
      </c>
      <c r="K495" s="282" t="s">
        <v>667</v>
      </c>
      <c r="L495" s="280"/>
      <c r="M495" s="112"/>
      <c r="N495" s="113" t="s">
        <v>27</v>
      </c>
      <c r="O495" s="110">
        <v>4</v>
      </c>
      <c r="P495" s="300">
        <v>45</v>
      </c>
      <c r="Q495" s="114" t="s">
        <v>608</v>
      </c>
      <c r="R495" s="253">
        <f t="shared" si="13"/>
        <v>180</v>
      </c>
      <c r="S495" s="281">
        <f t="shared" si="14"/>
        <v>180</v>
      </c>
      <c r="T495" s="274"/>
    </row>
    <row r="496" spans="1:20" s="10" customFormat="1" ht="20.399999999999999">
      <c r="A496" s="105" t="s">
        <v>603</v>
      </c>
      <c r="B496" s="134" t="s">
        <v>604</v>
      </c>
      <c r="C496" s="134" t="s">
        <v>604</v>
      </c>
      <c r="D496" s="262" t="s">
        <v>23</v>
      </c>
      <c r="E496" s="107" t="s">
        <v>38</v>
      </c>
      <c r="F496" s="108" t="s">
        <v>39</v>
      </c>
      <c r="G496" s="107" t="s">
        <v>32</v>
      </c>
      <c r="H496" s="112">
        <v>21101</v>
      </c>
      <c r="I496" s="277" t="s">
        <v>123</v>
      </c>
      <c r="J496" s="278" t="s">
        <v>571</v>
      </c>
      <c r="K496" s="282" t="s">
        <v>668</v>
      </c>
      <c r="L496" s="280"/>
      <c r="M496" s="112"/>
      <c r="N496" s="113" t="s">
        <v>135</v>
      </c>
      <c r="O496" s="110">
        <v>1</v>
      </c>
      <c r="P496" s="300">
        <v>87</v>
      </c>
      <c r="Q496" s="114" t="s">
        <v>608</v>
      </c>
      <c r="R496" s="253">
        <f t="shared" si="13"/>
        <v>87</v>
      </c>
      <c r="S496" s="281">
        <f t="shared" si="14"/>
        <v>87</v>
      </c>
      <c r="T496" s="274"/>
    </row>
    <row r="497" spans="1:20" s="10" customFormat="1" ht="30.6">
      <c r="A497" s="105" t="s">
        <v>603</v>
      </c>
      <c r="B497" s="134" t="s">
        <v>604</v>
      </c>
      <c r="C497" s="134" t="s">
        <v>604</v>
      </c>
      <c r="D497" s="262" t="s">
        <v>23</v>
      </c>
      <c r="E497" s="107" t="s">
        <v>38</v>
      </c>
      <c r="F497" s="108" t="s">
        <v>39</v>
      </c>
      <c r="G497" s="107" t="s">
        <v>32</v>
      </c>
      <c r="H497" s="112">
        <v>21401</v>
      </c>
      <c r="I497" s="277" t="s">
        <v>669</v>
      </c>
      <c r="J497" s="278" t="s">
        <v>670</v>
      </c>
      <c r="K497" s="282" t="s">
        <v>671</v>
      </c>
      <c r="L497" s="280"/>
      <c r="M497" s="280"/>
      <c r="N497" s="285" t="s">
        <v>27</v>
      </c>
      <c r="O497" s="110">
        <v>2</v>
      </c>
      <c r="P497" s="300">
        <v>500</v>
      </c>
      <c r="Q497" s="114" t="s">
        <v>25</v>
      </c>
      <c r="R497" s="253">
        <f t="shared" si="13"/>
        <v>1000</v>
      </c>
      <c r="S497" s="281">
        <f t="shared" si="14"/>
        <v>1000</v>
      </c>
      <c r="T497" s="274"/>
    </row>
    <row r="498" spans="1:20" s="10" customFormat="1" ht="61.2">
      <c r="A498" s="105" t="s">
        <v>603</v>
      </c>
      <c r="B498" s="297" t="s">
        <v>604</v>
      </c>
      <c r="C498" s="297" t="s">
        <v>604</v>
      </c>
      <c r="D498" s="298" t="s">
        <v>23</v>
      </c>
      <c r="E498" s="107" t="s">
        <v>38</v>
      </c>
      <c r="F498" s="108" t="s">
        <v>39</v>
      </c>
      <c r="G498" s="107" t="s">
        <v>32</v>
      </c>
      <c r="H498" s="112">
        <v>26102</v>
      </c>
      <c r="I498" s="277" t="s">
        <v>605</v>
      </c>
      <c r="J498" s="278" t="s">
        <v>606</v>
      </c>
      <c r="K498" s="282" t="s">
        <v>672</v>
      </c>
      <c r="L498" s="280"/>
      <c r="M498" s="280"/>
      <c r="N498" s="285" t="s">
        <v>58</v>
      </c>
      <c r="O498" s="110">
        <v>1</v>
      </c>
      <c r="P498" s="300">
        <v>4000</v>
      </c>
      <c r="Q498" s="114" t="s">
        <v>608</v>
      </c>
      <c r="R498" s="253">
        <f t="shared" si="13"/>
        <v>4000</v>
      </c>
      <c r="S498" s="281">
        <f t="shared" si="14"/>
        <v>4000</v>
      </c>
      <c r="T498" s="274"/>
    </row>
    <row r="499" spans="1:20" s="10" customFormat="1" ht="20.399999999999999">
      <c r="A499" s="105" t="s">
        <v>603</v>
      </c>
      <c r="B499" s="134" t="s">
        <v>604</v>
      </c>
      <c r="C499" s="134" t="s">
        <v>604</v>
      </c>
      <c r="D499" s="262" t="s">
        <v>23</v>
      </c>
      <c r="E499" s="107" t="s">
        <v>38</v>
      </c>
      <c r="F499" s="108" t="s">
        <v>39</v>
      </c>
      <c r="G499" s="107" t="s">
        <v>32</v>
      </c>
      <c r="H499" s="112">
        <v>29401</v>
      </c>
      <c r="I499" s="286" t="s">
        <v>673</v>
      </c>
      <c r="J499" s="287" t="s">
        <v>674</v>
      </c>
      <c r="K499" s="288" t="s">
        <v>675</v>
      </c>
      <c r="L499" s="289"/>
      <c r="M499" s="289"/>
      <c r="N499" s="290" t="s">
        <v>27</v>
      </c>
      <c r="O499" s="281">
        <v>3</v>
      </c>
      <c r="P499" s="321">
        <v>62.1</v>
      </c>
      <c r="Q499" s="137" t="s">
        <v>25</v>
      </c>
      <c r="R499" s="253">
        <f t="shared" si="13"/>
        <v>186.3</v>
      </c>
      <c r="S499" s="281">
        <f t="shared" si="14"/>
        <v>186.3</v>
      </c>
      <c r="T499" s="274"/>
    </row>
    <row r="500" spans="1:20" s="10" customFormat="1" ht="20.399999999999999">
      <c r="A500" s="105" t="s">
        <v>603</v>
      </c>
      <c r="B500" s="134" t="s">
        <v>604</v>
      </c>
      <c r="C500" s="134" t="s">
        <v>604</v>
      </c>
      <c r="D500" s="262" t="s">
        <v>23</v>
      </c>
      <c r="E500" s="107" t="s">
        <v>38</v>
      </c>
      <c r="F500" s="108" t="s">
        <v>39</v>
      </c>
      <c r="G500" s="107" t="s">
        <v>32</v>
      </c>
      <c r="H500" s="112">
        <v>29401</v>
      </c>
      <c r="I500" s="277" t="s">
        <v>673</v>
      </c>
      <c r="J500" s="278" t="s">
        <v>596</v>
      </c>
      <c r="K500" s="282" t="s">
        <v>676</v>
      </c>
      <c r="L500" s="280"/>
      <c r="M500" s="280"/>
      <c r="N500" s="113" t="s">
        <v>27</v>
      </c>
      <c r="O500" s="281">
        <v>3</v>
      </c>
      <c r="P500" s="321">
        <v>96</v>
      </c>
      <c r="Q500" s="114" t="s">
        <v>25</v>
      </c>
      <c r="R500" s="253">
        <f t="shared" si="13"/>
        <v>288</v>
      </c>
      <c r="S500" s="281">
        <f t="shared" si="14"/>
        <v>288</v>
      </c>
      <c r="T500" s="274"/>
    </row>
    <row r="501" spans="1:20" s="10" customFormat="1" ht="20.399999999999999">
      <c r="A501" s="105" t="s">
        <v>603</v>
      </c>
      <c r="B501" s="134" t="s">
        <v>604</v>
      </c>
      <c r="C501" s="134" t="s">
        <v>604</v>
      </c>
      <c r="D501" s="262" t="s">
        <v>23</v>
      </c>
      <c r="E501" s="107" t="s">
        <v>38</v>
      </c>
      <c r="F501" s="108" t="s">
        <v>39</v>
      </c>
      <c r="G501" s="107" t="s">
        <v>32</v>
      </c>
      <c r="H501" s="112">
        <v>29401</v>
      </c>
      <c r="I501" s="277" t="s">
        <v>673</v>
      </c>
      <c r="J501" s="278" t="s">
        <v>653</v>
      </c>
      <c r="K501" s="282" t="s">
        <v>677</v>
      </c>
      <c r="L501" s="280"/>
      <c r="M501" s="280"/>
      <c r="N501" s="113" t="s">
        <v>27</v>
      </c>
      <c r="O501" s="281">
        <v>3</v>
      </c>
      <c r="P501" s="321">
        <v>70</v>
      </c>
      <c r="Q501" s="114" t="s">
        <v>25</v>
      </c>
      <c r="R501" s="253">
        <f t="shared" si="13"/>
        <v>210</v>
      </c>
      <c r="S501" s="281">
        <f t="shared" si="14"/>
        <v>210</v>
      </c>
      <c r="T501" s="274"/>
    </row>
    <row r="502" spans="1:20" s="10" customFormat="1" ht="20.399999999999999">
      <c r="A502" s="105" t="s">
        <v>603</v>
      </c>
      <c r="B502" s="134" t="s">
        <v>604</v>
      </c>
      <c r="C502" s="134" t="s">
        <v>604</v>
      </c>
      <c r="D502" s="262" t="s">
        <v>23</v>
      </c>
      <c r="E502" s="107" t="s">
        <v>38</v>
      </c>
      <c r="F502" s="108" t="s">
        <v>39</v>
      </c>
      <c r="G502" s="107" t="s">
        <v>32</v>
      </c>
      <c r="H502" s="112">
        <v>29401</v>
      </c>
      <c r="I502" s="277" t="s">
        <v>673</v>
      </c>
      <c r="J502" s="278" t="s">
        <v>678</v>
      </c>
      <c r="K502" s="282" t="s">
        <v>679</v>
      </c>
      <c r="L502" s="280"/>
      <c r="M502" s="280"/>
      <c r="N502" s="113" t="s">
        <v>27</v>
      </c>
      <c r="O502" s="281">
        <v>1</v>
      </c>
      <c r="P502" s="321">
        <v>180</v>
      </c>
      <c r="Q502" s="114" t="s">
        <v>25</v>
      </c>
      <c r="R502" s="253">
        <f t="shared" si="13"/>
        <v>180</v>
      </c>
      <c r="S502" s="281">
        <f t="shared" si="14"/>
        <v>180</v>
      </c>
      <c r="T502" s="274"/>
    </row>
    <row r="503" spans="1:20" s="10" customFormat="1" ht="20.399999999999999">
      <c r="A503" s="105" t="s">
        <v>603</v>
      </c>
      <c r="B503" s="134" t="s">
        <v>604</v>
      </c>
      <c r="C503" s="134" t="s">
        <v>604</v>
      </c>
      <c r="D503" s="262" t="s">
        <v>23</v>
      </c>
      <c r="E503" s="107" t="s">
        <v>38</v>
      </c>
      <c r="F503" s="108" t="s">
        <v>39</v>
      </c>
      <c r="G503" s="107" t="s">
        <v>32</v>
      </c>
      <c r="H503" s="112">
        <v>29401</v>
      </c>
      <c r="I503" s="277" t="s">
        <v>673</v>
      </c>
      <c r="J503" s="278" t="s">
        <v>680</v>
      </c>
      <c r="K503" s="282" t="s">
        <v>681</v>
      </c>
      <c r="L503" s="280"/>
      <c r="M503" s="280"/>
      <c r="N503" s="113" t="s">
        <v>27</v>
      </c>
      <c r="O503" s="281">
        <v>3</v>
      </c>
      <c r="P503" s="321">
        <f>38.9*1.16</f>
        <v>45.123999999999995</v>
      </c>
      <c r="Q503" s="114" t="s">
        <v>682</v>
      </c>
      <c r="R503" s="253">
        <f t="shared" si="13"/>
        <v>135.37199999999999</v>
      </c>
      <c r="S503" s="281">
        <f t="shared" si="14"/>
        <v>135.37199999999999</v>
      </c>
      <c r="T503" s="274"/>
    </row>
    <row r="504" spans="1:20" s="10" customFormat="1">
      <c r="A504" s="274"/>
      <c r="B504" s="274"/>
      <c r="C504" s="274"/>
      <c r="D504" s="274"/>
      <c r="E504" s="274"/>
      <c r="F504" s="274"/>
      <c r="G504" s="274"/>
      <c r="H504" s="274"/>
      <c r="I504" s="274"/>
      <c r="J504" s="274"/>
      <c r="K504" s="274"/>
      <c r="L504" s="274"/>
      <c r="M504" s="274"/>
      <c r="N504" s="274"/>
      <c r="O504" s="275"/>
      <c r="P504" s="543"/>
      <c r="Q504" s="274"/>
      <c r="R504" s="274"/>
      <c r="S504" s="274"/>
      <c r="T504" s="274"/>
    </row>
    <row r="505" spans="1:20" s="10" customFormat="1" ht="18">
      <c r="A505" s="638" t="s">
        <v>683</v>
      </c>
      <c r="B505" s="639"/>
      <c r="C505" s="639"/>
      <c r="D505" s="639"/>
      <c r="E505" s="639"/>
      <c r="F505" s="639"/>
      <c r="G505" s="639"/>
      <c r="H505" s="640"/>
      <c r="I505" s="240"/>
      <c r="J505" s="291"/>
      <c r="K505" s="241"/>
      <c r="L505" s="242"/>
      <c r="M505" s="242"/>
      <c r="N505" s="244"/>
      <c r="O505" s="240"/>
      <c r="P505" s="540"/>
      <c r="Q505" s="242"/>
      <c r="R505" s="267"/>
      <c r="S505" s="276"/>
      <c r="T505" s="274"/>
    </row>
    <row r="506" spans="1:20" s="10" customFormat="1" ht="20.399999999999999">
      <c r="A506" s="105" t="s">
        <v>603</v>
      </c>
      <c r="B506" s="134" t="s">
        <v>604</v>
      </c>
      <c r="C506" s="134" t="s">
        <v>604</v>
      </c>
      <c r="D506" s="262" t="s">
        <v>23</v>
      </c>
      <c r="E506" s="107" t="s">
        <v>38</v>
      </c>
      <c r="F506" s="108" t="s">
        <v>39</v>
      </c>
      <c r="G506" s="107" t="s">
        <v>492</v>
      </c>
      <c r="H506" s="112">
        <v>29101</v>
      </c>
      <c r="I506" s="277" t="s">
        <v>401</v>
      </c>
      <c r="J506" s="278" t="s">
        <v>684</v>
      </c>
      <c r="K506" s="282" t="s">
        <v>685</v>
      </c>
      <c r="L506" s="280"/>
      <c r="M506" s="280"/>
      <c r="N506" s="113" t="s">
        <v>27</v>
      </c>
      <c r="O506" s="110">
        <v>2</v>
      </c>
      <c r="P506" s="300">
        <v>1331.3789999999999</v>
      </c>
      <c r="Q506" s="114" t="s">
        <v>25</v>
      </c>
      <c r="R506" s="253">
        <f>O506*P506</f>
        <v>2662.7579999999998</v>
      </c>
      <c r="S506" s="281">
        <f>R506</f>
        <v>2662.7579999999998</v>
      </c>
      <c r="T506" s="274"/>
    </row>
    <row r="507" spans="1:20" s="10" customFormat="1" ht="18">
      <c r="A507" s="292"/>
      <c r="B507" s="293"/>
      <c r="C507" s="293"/>
      <c r="D507" s="293"/>
      <c r="E507" s="293"/>
      <c r="F507" s="293"/>
      <c r="G507" s="293"/>
      <c r="H507" s="294"/>
      <c r="I507" s="240"/>
      <c r="J507" s="291"/>
      <c r="K507" s="241"/>
      <c r="L507" s="242"/>
      <c r="M507" s="242"/>
      <c r="N507" s="244"/>
      <c r="O507" s="240"/>
      <c r="P507" s="540"/>
      <c r="Q507" s="242"/>
      <c r="R507" s="267"/>
      <c r="S507" s="276"/>
      <c r="T507" s="274"/>
    </row>
    <row r="508" spans="1:20" s="10" customFormat="1" ht="18">
      <c r="A508" s="638" t="s">
        <v>686</v>
      </c>
      <c r="B508" s="639"/>
      <c r="C508" s="639"/>
      <c r="D508" s="639"/>
      <c r="E508" s="639"/>
      <c r="F508" s="639"/>
      <c r="G508" s="639"/>
      <c r="H508" s="640"/>
      <c r="I508" s="240"/>
      <c r="J508" s="291"/>
      <c r="K508" s="241"/>
      <c r="L508" s="242"/>
      <c r="M508" s="242"/>
      <c r="N508" s="244"/>
      <c r="O508" s="240"/>
      <c r="P508" s="540"/>
      <c r="Q508" s="242"/>
      <c r="R508" s="267"/>
      <c r="S508" s="276"/>
      <c r="T508" s="274"/>
    </row>
    <row r="509" spans="1:20" s="10" customFormat="1" ht="20.399999999999999">
      <c r="A509" s="105" t="s">
        <v>603</v>
      </c>
      <c r="B509" s="297" t="s">
        <v>604</v>
      </c>
      <c r="C509" s="297" t="s">
        <v>604</v>
      </c>
      <c r="D509" s="298" t="s">
        <v>23</v>
      </c>
      <c r="E509" s="107" t="s">
        <v>35</v>
      </c>
      <c r="F509" s="295" t="s">
        <v>36</v>
      </c>
      <c r="G509" s="134" t="s">
        <v>32</v>
      </c>
      <c r="H509" s="278">
        <v>21101</v>
      </c>
      <c r="I509" s="277" t="s">
        <v>123</v>
      </c>
      <c r="J509" s="278" t="s">
        <v>624</v>
      </c>
      <c r="K509" s="282" t="s">
        <v>221</v>
      </c>
      <c r="L509" s="280"/>
      <c r="M509" s="112"/>
      <c r="N509" s="285" t="s">
        <v>27</v>
      </c>
      <c r="O509" s="281">
        <v>42</v>
      </c>
      <c r="P509" s="321">
        <v>3.57</v>
      </c>
      <c r="Q509" s="114" t="s">
        <v>25</v>
      </c>
      <c r="R509" s="253">
        <f>O509*P509</f>
        <v>149.94</v>
      </c>
      <c r="S509" s="281">
        <f>R509</f>
        <v>149.94</v>
      </c>
      <c r="T509" s="274"/>
    </row>
    <row r="510" spans="1:20" s="10" customFormat="1">
      <c r="A510" s="105" t="s">
        <v>603</v>
      </c>
      <c r="B510" s="297" t="s">
        <v>604</v>
      </c>
      <c r="C510" s="297" t="s">
        <v>604</v>
      </c>
      <c r="D510" s="298" t="s">
        <v>23</v>
      </c>
      <c r="E510" s="107" t="s">
        <v>35</v>
      </c>
      <c r="F510" s="295" t="s">
        <v>36</v>
      </c>
      <c r="G510" s="134" t="s">
        <v>32</v>
      </c>
      <c r="H510" s="278">
        <v>21101</v>
      </c>
      <c r="I510" s="277" t="s">
        <v>123</v>
      </c>
      <c r="J510" s="278" t="s">
        <v>230</v>
      </c>
      <c r="K510" s="282" t="s">
        <v>687</v>
      </c>
      <c r="L510" s="280"/>
      <c r="M510" s="112"/>
      <c r="N510" s="285" t="s">
        <v>232</v>
      </c>
      <c r="O510" s="281">
        <v>1</v>
      </c>
      <c r="P510" s="321">
        <v>10.02</v>
      </c>
      <c r="Q510" s="114" t="s">
        <v>25</v>
      </c>
      <c r="R510" s="253">
        <f t="shared" ref="R510:R527" si="15">O510*P510</f>
        <v>10.02</v>
      </c>
      <c r="S510" s="281">
        <f t="shared" ref="S510:S527" si="16">R510</f>
        <v>10.02</v>
      </c>
      <c r="T510" s="274"/>
    </row>
    <row r="511" spans="1:20" s="10" customFormat="1">
      <c r="A511" s="105" t="s">
        <v>603</v>
      </c>
      <c r="B511" s="297" t="s">
        <v>604</v>
      </c>
      <c r="C511" s="297" t="s">
        <v>604</v>
      </c>
      <c r="D511" s="298" t="s">
        <v>23</v>
      </c>
      <c r="E511" s="107" t="s">
        <v>35</v>
      </c>
      <c r="F511" s="295" t="s">
        <v>36</v>
      </c>
      <c r="G511" s="134" t="s">
        <v>32</v>
      </c>
      <c r="H511" s="278">
        <v>21101</v>
      </c>
      <c r="I511" s="277" t="s">
        <v>123</v>
      </c>
      <c r="J511" s="278" t="s">
        <v>561</v>
      </c>
      <c r="K511" s="282" t="s">
        <v>562</v>
      </c>
      <c r="L511" s="280"/>
      <c r="M511" s="112"/>
      <c r="N511" s="285" t="s">
        <v>27</v>
      </c>
      <c r="O511" s="281">
        <v>1</v>
      </c>
      <c r="P511" s="321">
        <v>15.66</v>
      </c>
      <c r="Q511" s="114" t="s">
        <v>25</v>
      </c>
      <c r="R511" s="253">
        <f t="shared" si="15"/>
        <v>15.66</v>
      </c>
      <c r="S511" s="281">
        <f t="shared" si="16"/>
        <v>15.66</v>
      </c>
      <c r="T511" s="274"/>
    </row>
    <row r="512" spans="1:20" s="10" customFormat="1">
      <c r="A512" s="105" t="s">
        <v>603</v>
      </c>
      <c r="B512" s="297" t="s">
        <v>604</v>
      </c>
      <c r="C512" s="297" t="s">
        <v>604</v>
      </c>
      <c r="D512" s="298" t="s">
        <v>23</v>
      </c>
      <c r="E512" s="107" t="s">
        <v>35</v>
      </c>
      <c r="F512" s="295" t="s">
        <v>36</v>
      </c>
      <c r="G512" s="134" t="s">
        <v>32</v>
      </c>
      <c r="H512" s="278">
        <v>21101</v>
      </c>
      <c r="I512" s="277" t="s">
        <v>123</v>
      </c>
      <c r="J512" s="278" t="s">
        <v>688</v>
      </c>
      <c r="K512" s="278" t="s">
        <v>689</v>
      </c>
      <c r="L512" s="280"/>
      <c r="M512" s="112"/>
      <c r="N512" s="285" t="s">
        <v>135</v>
      </c>
      <c r="O512" s="281">
        <v>3</v>
      </c>
      <c r="P512" s="321">
        <v>195.92</v>
      </c>
      <c r="Q512" s="114" t="s">
        <v>25</v>
      </c>
      <c r="R512" s="253">
        <f t="shared" si="15"/>
        <v>587.76</v>
      </c>
      <c r="S512" s="281">
        <f t="shared" si="16"/>
        <v>587.76</v>
      </c>
      <c r="T512" s="274"/>
    </row>
    <row r="513" spans="1:20" s="10" customFormat="1" ht="30.6">
      <c r="A513" s="105" t="s">
        <v>603</v>
      </c>
      <c r="B513" s="297" t="s">
        <v>604</v>
      </c>
      <c r="C513" s="297" t="s">
        <v>604</v>
      </c>
      <c r="D513" s="298" t="s">
        <v>23</v>
      </c>
      <c r="E513" s="107" t="s">
        <v>35</v>
      </c>
      <c r="F513" s="295" t="s">
        <v>36</v>
      </c>
      <c r="G513" s="134" t="s">
        <v>32</v>
      </c>
      <c r="H513" s="278">
        <v>21101</v>
      </c>
      <c r="I513" s="277" t="s">
        <v>123</v>
      </c>
      <c r="J513" s="278" t="s">
        <v>567</v>
      </c>
      <c r="K513" s="282" t="s">
        <v>690</v>
      </c>
      <c r="L513" s="280"/>
      <c r="M513" s="112"/>
      <c r="N513" s="285" t="s">
        <v>27</v>
      </c>
      <c r="O513" s="281">
        <v>5</v>
      </c>
      <c r="P513" s="321">
        <v>14.09</v>
      </c>
      <c r="Q513" s="114" t="s">
        <v>25</v>
      </c>
      <c r="R513" s="253">
        <f t="shared" si="15"/>
        <v>70.45</v>
      </c>
      <c r="S513" s="281">
        <f t="shared" si="16"/>
        <v>70.45</v>
      </c>
      <c r="T513" s="274"/>
    </row>
    <row r="514" spans="1:20" s="10" customFormat="1">
      <c r="A514" s="105" t="s">
        <v>603</v>
      </c>
      <c r="B514" s="297" t="s">
        <v>604</v>
      </c>
      <c r="C514" s="297" t="s">
        <v>604</v>
      </c>
      <c r="D514" s="298" t="s">
        <v>23</v>
      </c>
      <c r="E514" s="107" t="s">
        <v>35</v>
      </c>
      <c r="F514" s="295" t="s">
        <v>36</v>
      </c>
      <c r="G514" s="134" t="s">
        <v>32</v>
      </c>
      <c r="H514" s="278">
        <v>21101</v>
      </c>
      <c r="I514" s="277" t="s">
        <v>219</v>
      </c>
      <c r="J514" s="278" t="s">
        <v>691</v>
      </c>
      <c r="K514" s="282" t="s">
        <v>665</v>
      </c>
      <c r="L514" s="280"/>
      <c r="M514" s="280"/>
      <c r="N514" s="285" t="s">
        <v>135</v>
      </c>
      <c r="O514" s="281">
        <v>2</v>
      </c>
      <c r="P514" s="321">
        <v>97.32</v>
      </c>
      <c r="Q514" s="114" t="s">
        <v>25</v>
      </c>
      <c r="R514" s="253">
        <f t="shared" si="15"/>
        <v>194.64</v>
      </c>
      <c r="S514" s="281">
        <f t="shared" si="16"/>
        <v>194.64</v>
      </c>
      <c r="T514" s="274"/>
    </row>
    <row r="515" spans="1:20" s="10" customFormat="1">
      <c r="A515" s="105" t="s">
        <v>603</v>
      </c>
      <c r="B515" s="297" t="s">
        <v>604</v>
      </c>
      <c r="C515" s="297" t="s">
        <v>604</v>
      </c>
      <c r="D515" s="298" t="s">
        <v>23</v>
      </c>
      <c r="E515" s="107" t="s">
        <v>35</v>
      </c>
      <c r="F515" s="295" t="s">
        <v>36</v>
      </c>
      <c r="G515" s="134" t="s">
        <v>32</v>
      </c>
      <c r="H515" s="278">
        <v>21101</v>
      </c>
      <c r="I515" s="277" t="s">
        <v>123</v>
      </c>
      <c r="J515" s="278" t="s">
        <v>692</v>
      </c>
      <c r="K515" s="282" t="s">
        <v>693</v>
      </c>
      <c r="L515" s="280"/>
      <c r="M515" s="112"/>
      <c r="N515" s="285" t="s">
        <v>232</v>
      </c>
      <c r="O515" s="281">
        <v>3</v>
      </c>
      <c r="P515" s="321">
        <v>21.92</v>
      </c>
      <c r="Q515" s="114" t="s">
        <v>25</v>
      </c>
      <c r="R515" s="253">
        <f t="shared" si="15"/>
        <v>65.760000000000005</v>
      </c>
      <c r="S515" s="281">
        <f t="shared" si="16"/>
        <v>65.760000000000005</v>
      </c>
      <c r="T515" s="274"/>
    </row>
    <row r="516" spans="1:20" s="10" customFormat="1" ht="20.399999999999999">
      <c r="A516" s="105" t="s">
        <v>603</v>
      </c>
      <c r="B516" s="297" t="s">
        <v>604</v>
      </c>
      <c r="C516" s="297" t="s">
        <v>604</v>
      </c>
      <c r="D516" s="298" t="s">
        <v>23</v>
      </c>
      <c r="E516" s="107" t="s">
        <v>35</v>
      </c>
      <c r="F516" s="295" t="s">
        <v>36</v>
      </c>
      <c r="G516" s="134" t="s">
        <v>32</v>
      </c>
      <c r="H516" s="278">
        <v>21101</v>
      </c>
      <c r="I516" s="277" t="s">
        <v>123</v>
      </c>
      <c r="J516" s="278" t="s">
        <v>363</v>
      </c>
      <c r="K516" s="282" t="s">
        <v>577</v>
      </c>
      <c r="L516" s="280"/>
      <c r="M516" s="112"/>
      <c r="N516" s="285" t="s">
        <v>27</v>
      </c>
      <c r="O516" s="281">
        <v>1</v>
      </c>
      <c r="P516" s="321">
        <v>40.78</v>
      </c>
      <c r="Q516" s="114" t="s">
        <v>25</v>
      </c>
      <c r="R516" s="253">
        <f t="shared" si="15"/>
        <v>40.78</v>
      </c>
      <c r="S516" s="281">
        <f t="shared" si="16"/>
        <v>40.78</v>
      </c>
      <c r="T516" s="274"/>
    </row>
    <row r="517" spans="1:20" s="10" customFormat="1" ht="40.799999999999997">
      <c r="A517" s="105" t="s">
        <v>603</v>
      </c>
      <c r="B517" s="297" t="s">
        <v>604</v>
      </c>
      <c r="C517" s="297" t="s">
        <v>604</v>
      </c>
      <c r="D517" s="298" t="s">
        <v>23</v>
      </c>
      <c r="E517" s="107" t="s">
        <v>35</v>
      </c>
      <c r="F517" s="295" t="s">
        <v>36</v>
      </c>
      <c r="G517" s="134" t="s">
        <v>32</v>
      </c>
      <c r="H517" s="278">
        <v>21101</v>
      </c>
      <c r="I517" s="277" t="s">
        <v>123</v>
      </c>
      <c r="J517" s="278" t="s">
        <v>694</v>
      </c>
      <c r="K517" s="282" t="s">
        <v>666</v>
      </c>
      <c r="L517" s="280"/>
      <c r="M517" s="112"/>
      <c r="N517" s="285" t="s">
        <v>27</v>
      </c>
      <c r="O517" s="281">
        <v>3</v>
      </c>
      <c r="P517" s="321">
        <v>48.02</v>
      </c>
      <c r="Q517" s="114" t="s">
        <v>25</v>
      </c>
      <c r="R517" s="253">
        <f t="shared" si="15"/>
        <v>144.06</v>
      </c>
      <c r="S517" s="281">
        <f t="shared" si="16"/>
        <v>144.06</v>
      </c>
      <c r="T517" s="274"/>
    </row>
    <row r="518" spans="1:20" s="10" customFormat="1">
      <c r="A518" s="105" t="s">
        <v>603</v>
      </c>
      <c r="B518" s="297" t="s">
        <v>604</v>
      </c>
      <c r="C518" s="297" t="s">
        <v>604</v>
      </c>
      <c r="D518" s="298" t="s">
        <v>23</v>
      </c>
      <c r="E518" s="107" t="s">
        <v>35</v>
      </c>
      <c r="F518" s="295" t="s">
        <v>36</v>
      </c>
      <c r="G518" s="134" t="s">
        <v>32</v>
      </c>
      <c r="H518" s="278">
        <v>21101</v>
      </c>
      <c r="I518" s="277" t="s">
        <v>123</v>
      </c>
      <c r="J518" s="278" t="s">
        <v>695</v>
      </c>
      <c r="K518" s="282" t="s">
        <v>696</v>
      </c>
      <c r="L518" s="280"/>
      <c r="M518" s="112"/>
      <c r="N518" s="285" t="s">
        <v>27</v>
      </c>
      <c r="O518" s="281">
        <v>1</v>
      </c>
      <c r="P518" s="321">
        <v>113.68</v>
      </c>
      <c r="Q518" s="114" t="s">
        <v>25</v>
      </c>
      <c r="R518" s="253">
        <f t="shared" si="15"/>
        <v>113.68</v>
      </c>
      <c r="S518" s="281">
        <f t="shared" si="16"/>
        <v>113.68</v>
      </c>
      <c r="T518" s="274"/>
    </row>
    <row r="519" spans="1:20" s="10" customFormat="1" ht="20.399999999999999">
      <c r="A519" s="105" t="s">
        <v>603</v>
      </c>
      <c r="B519" s="297" t="s">
        <v>604</v>
      </c>
      <c r="C519" s="297" t="s">
        <v>604</v>
      </c>
      <c r="D519" s="298" t="s">
        <v>23</v>
      </c>
      <c r="E519" s="107" t="s">
        <v>35</v>
      </c>
      <c r="F519" s="295" t="s">
        <v>36</v>
      </c>
      <c r="G519" s="134" t="s">
        <v>32</v>
      </c>
      <c r="H519" s="278">
        <v>21101</v>
      </c>
      <c r="I519" s="277" t="s">
        <v>123</v>
      </c>
      <c r="J519" s="278" t="s">
        <v>697</v>
      </c>
      <c r="K519" s="282" t="s">
        <v>698</v>
      </c>
      <c r="L519" s="280"/>
      <c r="M519" s="112"/>
      <c r="N519" s="285" t="s">
        <v>135</v>
      </c>
      <c r="O519" s="281">
        <v>2</v>
      </c>
      <c r="P519" s="321">
        <v>53.53</v>
      </c>
      <c r="Q519" s="114" t="s">
        <v>25</v>
      </c>
      <c r="R519" s="253">
        <f t="shared" si="15"/>
        <v>107.06</v>
      </c>
      <c r="S519" s="281">
        <f t="shared" si="16"/>
        <v>107.06</v>
      </c>
      <c r="T519" s="274"/>
    </row>
    <row r="520" spans="1:20" s="10" customFormat="1" ht="30.6">
      <c r="A520" s="105" t="s">
        <v>603</v>
      </c>
      <c r="B520" s="297" t="s">
        <v>604</v>
      </c>
      <c r="C520" s="297" t="s">
        <v>604</v>
      </c>
      <c r="D520" s="298" t="s">
        <v>23</v>
      </c>
      <c r="E520" s="107" t="s">
        <v>699</v>
      </c>
      <c r="F520" s="295" t="s">
        <v>36</v>
      </c>
      <c r="G520" s="134" t="s">
        <v>32</v>
      </c>
      <c r="H520" s="278">
        <v>21401</v>
      </c>
      <c r="I520" s="277" t="s">
        <v>669</v>
      </c>
      <c r="J520" s="278" t="s">
        <v>700</v>
      </c>
      <c r="K520" s="282" t="s">
        <v>701</v>
      </c>
      <c r="L520" s="280"/>
      <c r="M520" s="280"/>
      <c r="N520" s="285" t="s">
        <v>27</v>
      </c>
      <c r="O520" s="114">
        <v>1</v>
      </c>
      <c r="P520" s="280">
        <v>113.68</v>
      </c>
      <c r="Q520" s="114" t="s">
        <v>25</v>
      </c>
      <c r="R520" s="253">
        <f t="shared" si="15"/>
        <v>113.68</v>
      </c>
      <c r="S520" s="281">
        <f t="shared" si="16"/>
        <v>113.68</v>
      </c>
      <c r="T520" s="274"/>
    </row>
    <row r="521" spans="1:20" s="10" customFormat="1" ht="30.6">
      <c r="A521" s="105" t="s">
        <v>603</v>
      </c>
      <c r="B521" s="297" t="s">
        <v>604</v>
      </c>
      <c r="C521" s="297" t="s">
        <v>604</v>
      </c>
      <c r="D521" s="298" t="s">
        <v>23</v>
      </c>
      <c r="E521" s="107" t="s">
        <v>43</v>
      </c>
      <c r="F521" s="295" t="s">
        <v>36</v>
      </c>
      <c r="G521" s="134" t="s">
        <v>32</v>
      </c>
      <c r="H521" s="278">
        <v>21401</v>
      </c>
      <c r="I521" s="277" t="s">
        <v>669</v>
      </c>
      <c r="J521" s="310" t="s">
        <v>670</v>
      </c>
      <c r="K521" s="282" t="s">
        <v>702</v>
      </c>
      <c r="L521" s="280"/>
      <c r="M521" s="280"/>
      <c r="N521" s="285" t="s">
        <v>27</v>
      </c>
      <c r="O521" s="114">
        <v>1</v>
      </c>
      <c r="P521" s="280">
        <v>106.8</v>
      </c>
      <c r="Q521" s="114" t="s">
        <v>25</v>
      </c>
      <c r="R521" s="253">
        <f t="shared" si="15"/>
        <v>106.8</v>
      </c>
      <c r="S521" s="281">
        <f t="shared" si="16"/>
        <v>106.8</v>
      </c>
      <c r="T521" s="274"/>
    </row>
    <row r="522" spans="1:20" s="10" customFormat="1" ht="30.6">
      <c r="A522" s="105" t="s">
        <v>603</v>
      </c>
      <c r="B522" s="297" t="s">
        <v>604</v>
      </c>
      <c r="C522" s="297" t="s">
        <v>604</v>
      </c>
      <c r="D522" s="298" t="s">
        <v>23</v>
      </c>
      <c r="E522" s="107" t="s">
        <v>43</v>
      </c>
      <c r="F522" s="295" t="s">
        <v>36</v>
      </c>
      <c r="G522" s="134" t="s">
        <v>32</v>
      </c>
      <c r="H522" s="278">
        <v>21401</v>
      </c>
      <c r="I522" s="277" t="s">
        <v>669</v>
      </c>
      <c r="J522" s="278" t="s">
        <v>703</v>
      </c>
      <c r="K522" s="282" t="s">
        <v>704</v>
      </c>
      <c r="L522" s="296"/>
      <c r="M522" s="296"/>
      <c r="N522" s="285" t="s">
        <v>27</v>
      </c>
      <c r="O522" s="114">
        <v>1</v>
      </c>
      <c r="P522" s="280">
        <v>194.8</v>
      </c>
      <c r="Q522" s="114" t="s">
        <v>25</v>
      </c>
      <c r="R522" s="253">
        <f t="shared" si="15"/>
        <v>194.8</v>
      </c>
      <c r="S522" s="281">
        <f t="shared" si="16"/>
        <v>194.8</v>
      </c>
      <c r="T522" s="274"/>
    </row>
    <row r="523" spans="1:20" s="10" customFormat="1" ht="30.6">
      <c r="A523" s="105" t="s">
        <v>603</v>
      </c>
      <c r="B523" s="297" t="s">
        <v>604</v>
      </c>
      <c r="C523" s="297" t="s">
        <v>604</v>
      </c>
      <c r="D523" s="298" t="s">
        <v>23</v>
      </c>
      <c r="E523" s="107" t="s">
        <v>705</v>
      </c>
      <c r="F523" s="295" t="s">
        <v>36</v>
      </c>
      <c r="G523" s="134" t="s">
        <v>32</v>
      </c>
      <c r="H523" s="278">
        <v>21401</v>
      </c>
      <c r="I523" s="277" t="s">
        <v>669</v>
      </c>
      <c r="J523" s="278" t="s">
        <v>706</v>
      </c>
      <c r="K523" s="282" t="s">
        <v>707</v>
      </c>
      <c r="L523" s="296"/>
      <c r="M523" s="296"/>
      <c r="N523" s="285" t="s">
        <v>27</v>
      </c>
      <c r="O523" s="114">
        <v>1</v>
      </c>
      <c r="P523" s="280">
        <v>194.8</v>
      </c>
      <c r="Q523" s="114" t="s">
        <v>25</v>
      </c>
      <c r="R523" s="253">
        <f t="shared" si="15"/>
        <v>194.8</v>
      </c>
      <c r="S523" s="281">
        <f t="shared" si="16"/>
        <v>194.8</v>
      </c>
      <c r="T523" s="274"/>
    </row>
    <row r="524" spans="1:20" s="10" customFormat="1" ht="30.6">
      <c r="A524" s="105" t="s">
        <v>603</v>
      </c>
      <c r="B524" s="297" t="s">
        <v>604</v>
      </c>
      <c r="C524" s="297" t="s">
        <v>604</v>
      </c>
      <c r="D524" s="298" t="s">
        <v>23</v>
      </c>
      <c r="E524" s="107" t="s">
        <v>708</v>
      </c>
      <c r="F524" s="295" t="s">
        <v>36</v>
      </c>
      <c r="G524" s="134" t="s">
        <v>32</v>
      </c>
      <c r="H524" s="278">
        <v>21401</v>
      </c>
      <c r="I524" s="277" t="s">
        <v>669</v>
      </c>
      <c r="J524" s="278" t="s">
        <v>709</v>
      </c>
      <c r="K524" s="282" t="s">
        <v>710</v>
      </c>
      <c r="L524" s="296"/>
      <c r="M524" s="296"/>
      <c r="N524" s="285" t="s">
        <v>27</v>
      </c>
      <c r="O524" s="114">
        <v>1</v>
      </c>
      <c r="P524" s="280">
        <v>194.88</v>
      </c>
      <c r="Q524" s="114" t="s">
        <v>25</v>
      </c>
      <c r="R524" s="253">
        <f t="shared" si="15"/>
        <v>194.88</v>
      </c>
      <c r="S524" s="281">
        <f t="shared" si="16"/>
        <v>194.88</v>
      </c>
      <c r="T524" s="274"/>
    </row>
    <row r="525" spans="1:20" s="10" customFormat="1" ht="30.6">
      <c r="A525" s="105" t="s">
        <v>603</v>
      </c>
      <c r="B525" s="297" t="s">
        <v>604</v>
      </c>
      <c r="C525" s="297" t="s">
        <v>604</v>
      </c>
      <c r="D525" s="298" t="s">
        <v>23</v>
      </c>
      <c r="E525" s="107" t="s">
        <v>708</v>
      </c>
      <c r="F525" s="295" t="s">
        <v>36</v>
      </c>
      <c r="G525" s="134" t="s">
        <v>32</v>
      </c>
      <c r="H525" s="278">
        <v>21401</v>
      </c>
      <c r="I525" s="277" t="s">
        <v>669</v>
      </c>
      <c r="J525" s="278" t="s">
        <v>711</v>
      </c>
      <c r="K525" s="282" t="s">
        <v>712</v>
      </c>
      <c r="L525" s="296"/>
      <c r="M525" s="296"/>
      <c r="N525" s="285" t="s">
        <v>27</v>
      </c>
      <c r="O525" s="114">
        <v>1</v>
      </c>
      <c r="P525" s="280">
        <v>194.87</v>
      </c>
      <c r="Q525" s="114" t="s">
        <v>25</v>
      </c>
      <c r="R525" s="253">
        <f t="shared" si="15"/>
        <v>194.87</v>
      </c>
      <c r="S525" s="281">
        <f t="shared" si="16"/>
        <v>194.87</v>
      </c>
      <c r="T525" s="274"/>
    </row>
    <row r="526" spans="1:20" s="10" customFormat="1" ht="61.2">
      <c r="A526" s="105" t="s">
        <v>603</v>
      </c>
      <c r="B526" s="297" t="s">
        <v>604</v>
      </c>
      <c r="C526" s="297" t="s">
        <v>604</v>
      </c>
      <c r="D526" s="298" t="s">
        <v>23</v>
      </c>
      <c r="E526" s="107" t="s">
        <v>34</v>
      </c>
      <c r="F526" s="106" t="s">
        <v>42</v>
      </c>
      <c r="G526" s="107" t="s">
        <v>32</v>
      </c>
      <c r="H526" s="278">
        <v>26102</v>
      </c>
      <c r="I526" s="277" t="s">
        <v>605</v>
      </c>
      <c r="J526" s="299" t="s">
        <v>606</v>
      </c>
      <c r="K526" s="282" t="s">
        <v>607</v>
      </c>
      <c r="L526" s="280"/>
      <c r="M526" s="112"/>
      <c r="N526" s="285" t="s">
        <v>58</v>
      </c>
      <c r="O526" s="110">
        <v>1</v>
      </c>
      <c r="P526" s="280">
        <v>4000</v>
      </c>
      <c r="Q526" s="114" t="s">
        <v>608</v>
      </c>
      <c r="R526" s="253">
        <f t="shared" si="15"/>
        <v>4000</v>
      </c>
      <c r="S526" s="281">
        <f t="shared" si="16"/>
        <v>4000</v>
      </c>
      <c r="T526" s="274"/>
    </row>
    <row r="527" spans="1:20" s="10" customFormat="1" ht="20.399999999999999">
      <c r="A527" s="105" t="s">
        <v>603</v>
      </c>
      <c r="B527" s="297" t="s">
        <v>604</v>
      </c>
      <c r="C527" s="297" t="s">
        <v>604</v>
      </c>
      <c r="D527" s="298" t="s">
        <v>23</v>
      </c>
      <c r="E527" s="107" t="s">
        <v>34</v>
      </c>
      <c r="F527" s="106">
        <v>45</v>
      </c>
      <c r="G527" s="107" t="s">
        <v>32</v>
      </c>
      <c r="H527" s="278">
        <v>37501</v>
      </c>
      <c r="I527" s="277" t="s">
        <v>713</v>
      </c>
      <c r="J527" s="263">
        <v>37501</v>
      </c>
      <c r="K527" s="299" t="s">
        <v>714</v>
      </c>
      <c r="L527" s="280"/>
      <c r="M527" s="112"/>
      <c r="N527" s="285" t="s">
        <v>51</v>
      </c>
      <c r="O527" s="110">
        <v>1</v>
      </c>
      <c r="P527" s="280">
        <v>2000</v>
      </c>
      <c r="Q527" s="114" t="s">
        <v>608</v>
      </c>
      <c r="R527" s="253">
        <f t="shared" si="15"/>
        <v>2000</v>
      </c>
      <c r="S527" s="281">
        <f t="shared" si="16"/>
        <v>2000</v>
      </c>
      <c r="T527" s="274"/>
    </row>
    <row r="528" spans="1:20" s="10" customFormat="1">
      <c r="A528" s="301"/>
      <c r="B528" s="313"/>
      <c r="C528" s="313"/>
      <c r="D528" s="314"/>
      <c r="E528" s="302"/>
      <c r="F528" s="303"/>
      <c r="G528" s="475"/>
      <c r="H528" s="304"/>
      <c r="I528" s="305"/>
      <c r="J528" s="291"/>
      <c r="K528" s="306"/>
      <c r="L528" s="307"/>
      <c r="M528" s="307"/>
      <c r="N528" s="308"/>
      <c r="O528" s="242"/>
      <c r="P528" s="307"/>
      <c r="Q528" s="242"/>
      <c r="R528" s="267"/>
      <c r="S528" s="276"/>
      <c r="T528" s="274"/>
    </row>
    <row r="529" spans="1:20" s="10" customFormat="1" ht="18">
      <c r="A529" s="638" t="s">
        <v>686</v>
      </c>
      <c r="B529" s="639"/>
      <c r="C529" s="639"/>
      <c r="D529" s="639"/>
      <c r="E529" s="639"/>
      <c r="F529" s="639"/>
      <c r="G529" s="639"/>
      <c r="H529" s="640"/>
      <c r="I529" s="305"/>
      <c r="J529" s="291"/>
      <c r="K529" s="306"/>
      <c r="L529" s="307"/>
      <c r="M529" s="307"/>
      <c r="N529" s="308"/>
      <c r="O529" s="242"/>
      <c r="P529" s="307"/>
      <c r="Q529" s="242"/>
      <c r="R529" s="267"/>
      <c r="S529" s="276"/>
      <c r="T529" s="274"/>
    </row>
    <row r="530" spans="1:20" s="10" customFormat="1" ht="61.2">
      <c r="A530" s="105" t="s">
        <v>603</v>
      </c>
      <c r="B530" s="297" t="s">
        <v>604</v>
      </c>
      <c r="C530" s="297" t="s">
        <v>604</v>
      </c>
      <c r="D530" s="298" t="s">
        <v>23</v>
      </c>
      <c r="E530" s="107" t="s">
        <v>34</v>
      </c>
      <c r="F530" s="106" t="s">
        <v>42</v>
      </c>
      <c r="G530" s="107" t="s">
        <v>37</v>
      </c>
      <c r="H530" s="278">
        <v>26102</v>
      </c>
      <c r="I530" s="277" t="s">
        <v>605</v>
      </c>
      <c r="J530" s="299" t="s">
        <v>606</v>
      </c>
      <c r="K530" s="282" t="s">
        <v>607</v>
      </c>
      <c r="L530" s="280"/>
      <c r="M530" s="112"/>
      <c r="N530" s="285" t="s">
        <v>58</v>
      </c>
      <c r="O530" s="110">
        <v>1</v>
      </c>
      <c r="P530" s="280">
        <v>1114</v>
      </c>
      <c r="Q530" s="114" t="s">
        <v>608</v>
      </c>
      <c r="R530" s="253">
        <f t="shared" ref="R530" si="17">O530*P530</f>
        <v>1114</v>
      </c>
      <c r="S530" s="281">
        <f t="shared" ref="S530" si="18">R530</f>
        <v>1114</v>
      </c>
      <c r="T530" s="274"/>
    </row>
    <row r="531" spans="1:20" s="10" customFormat="1">
      <c r="A531" s="301"/>
      <c r="B531" s="313"/>
      <c r="C531" s="313"/>
      <c r="D531" s="314"/>
      <c r="E531" s="302"/>
      <c r="F531" s="303"/>
      <c r="G531" s="475"/>
      <c r="H531" s="304"/>
      <c r="I531" s="305"/>
      <c r="J531" s="291"/>
      <c r="K531" s="306"/>
      <c r="L531" s="307"/>
      <c r="M531" s="307"/>
      <c r="N531" s="308"/>
      <c r="O531" s="242"/>
      <c r="P531" s="307"/>
      <c r="Q531" s="242"/>
      <c r="R531" s="267"/>
      <c r="S531" s="276"/>
      <c r="T531" s="274"/>
    </row>
    <row r="532" spans="1:20" s="10" customFormat="1" ht="18">
      <c r="A532" s="638" t="s">
        <v>715</v>
      </c>
      <c r="B532" s="639"/>
      <c r="C532" s="639"/>
      <c r="D532" s="639"/>
      <c r="E532" s="639"/>
      <c r="F532" s="639"/>
      <c r="G532" s="639"/>
      <c r="H532" s="640"/>
      <c r="I532" s="240"/>
      <c r="J532" s="291"/>
      <c r="K532" s="241"/>
      <c r="L532" s="242"/>
      <c r="M532" s="242"/>
      <c r="N532" s="244"/>
      <c r="O532" s="240"/>
      <c r="P532" s="540"/>
      <c r="Q532" s="242"/>
      <c r="R532" s="267"/>
      <c r="S532" s="276"/>
      <c r="T532" s="274"/>
    </row>
    <row r="533" spans="1:20" s="10" customFormat="1" ht="20.399999999999999">
      <c r="A533" s="105" t="s">
        <v>603</v>
      </c>
      <c r="B533" s="297" t="s">
        <v>604</v>
      </c>
      <c r="C533" s="297" t="s">
        <v>604</v>
      </c>
      <c r="D533" s="298" t="s">
        <v>23</v>
      </c>
      <c r="E533" s="107" t="s">
        <v>34</v>
      </c>
      <c r="F533" s="106" t="s">
        <v>42</v>
      </c>
      <c r="G533" s="107" t="s">
        <v>32</v>
      </c>
      <c r="H533" s="278">
        <v>21101</v>
      </c>
      <c r="I533" s="277" t="s">
        <v>123</v>
      </c>
      <c r="J533" s="278" t="s">
        <v>624</v>
      </c>
      <c r="K533" s="282" t="s">
        <v>221</v>
      </c>
      <c r="L533" s="280"/>
      <c r="M533" s="280"/>
      <c r="N533" s="285" t="s">
        <v>27</v>
      </c>
      <c r="O533" s="110">
        <v>42</v>
      </c>
      <c r="P533" s="300">
        <v>6</v>
      </c>
      <c r="Q533" s="114" t="s">
        <v>608</v>
      </c>
      <c r="R533" s="619">
        <f>O533*P533</f>
        <v>252</v>
      </c>
      <c r="S533" s="309">
        <f>R533</f>
        <v>252</v>
      </c>
      <c r="T533" s="274"/>
    </row>
    <row r="534" spans="1:20" s="10" customFormat="1" ht="20.399999999999999">
      <c r="A534" s="105" t="s">
        <v>603</v>
      </c>
      <c r="B534" s="297" t="s">
        <v>604</v>
      </c>
      <c r="C534" s="297" t="s">
        <v>604</v>
      </c>
      <c r="D534" s="298" t="s">
        <v>23</v>
      </c>
      <c r="E534" s="107" t="s">
        <v>34</v>
      </c>
      <c r="F534" s="106" t="s">
        <v>42</v>
      </c>
      <c r="G534" s="107" t="s">
        <v>32</v>
      </c>
      <c r="H534" s="278">
        <v>21101</v>
      </c>
      <c r="I534" s="277" t="s">
        <v>123</v>
      </c>
      <c r="J534" s="278" t="s">
        <v>716</v>
      </c>
      <c r="K534" s="282" t="s">
        <v>717</v>
      </c>
      <c r="L534" s="280"/>
      <c r="M534" s="280"/>
      <c r="N534" s="285" t="s">
        <v>27</v>
      </c>
      <c r="O534" s="110">
        <v>22</v>
      </c>
      <c r="P534" s="300">
        <v>5</v>
      </c>
      <c r="Q534" s="114" t="s">
        <v>608</v>
      </c>
      <c r="R534" s="619">
        <f t="shared" ref="R534:R544" si="19">O534*P534</f>
        <v>110</v>
      </c>
      <c r="S534" s="309">
        <f t="shared" ref="S534:S552" si="20">R534</f>
        <v>110</v>
      </c>
      <c r="T534" s="274"/>
    </row>
    <row r="535" spans="1:20" s="10" customFormat="1" ht="20.399999999999999">
      <c r="A535" s="105" t="s">
        <v>603</v>
      </c>
      <c r="B535" s="297" t="s">
        <v>604</v>
      </c>
      <c r="C535" s="297" t="s">
        <v>604</v>
      </c>
      <c r="D535" s="298" t="s">
        <v>23</v>
      </c>
      <c r="E535" s="107" t="s">
        <v>34</v>
      </c>
      <c r="F535" s="106" t="s">
        <v>42</v>
      </c>
      <c r="G535" s="107" t="s">
        <v>32</v>
      </c>
      <c r="H535" s="278">
        <v>21101</v>
      </c>
      <c r="I535" s="277" t="s">
        <v>123</v>
      </c>
      <c r="J535" s="278" t="s">
        <v>224</v>
      </c>
      <c r="K535" s="282" t="s">
        <v>718</v>
      </c>
      <c r="L535" s="280"/>
      <c r="M535" s="280"/>
      <c r="N535" s="285" t="s">
        <v>27</v>
      </c>
      <c r="O535" s="110">
        <v>22</v>
      </c>
      <c r="P535" s="300">
        <v>5</v>
      </c>
      <c r="Q535" s="114" t="s">
        <v>608</v>
      </c>
      <c r="R535" s="619">
        <f t="shared" si="19"/>
        <v>110</v>
      </c>
      <c r="S535" s="309">
        <f t="shared" si="20"/>
        <v>110</v>
      </c>
      <c r="T535" s="274"/>
    </row>
    <row r="536" spans="1:20" s="10" customFormat="1">
      <c r="A536" s="105" t="s">
        <v>603</v>
      </c>
      <c r="B536" s="297" t="s">
        <v>604</v>
      </c>
      <c r="C536" s="297" t="s">
        <v>604</v>
      </c>
      <c r="D536" s="298" t="s">
        <v>23</v>
      </c>
      <c r="E536" s="107" t="s">
        <v>34</v>
      </c>
      <c r="F536" s="106" t="s">
        <v>42</v>
      </c>
      <c r="G536" s="107" t="s">
        <v>32</v>
      </c>
      <c r="H536" s="278">
        <v>21101</v>
      </c>
      <c r="I536" s="277" t="s">
        <v>123</v>
      </c>
      <c r="J536" s="278" t="s">
        <v>635</v>
      </c>
      <c r="K536" s="282" t="s">
        <v>719</v>
      </c>
      <c r="L536" s="280"/>
      <c r="M536" s="280"/>
      <c r="N536" s="285" t="s">
        <v>27</v>
      </c>
      <c r="O536" s="110">
        <v>5</v>
      </c>
      <c r="P536" s="300">
        <v>33</v>
      </c>
      <c r="Q536" s="114" t="s">
        <v>608</v>
      </c>
      <c r="R536" s="619">
        <f t="shared" si="19"/>
        <v>165</v>
      </c>
      <c r="S536" s="309">
        <f t="shared" si="20"/>
        <v>165</v>
      </c>
      <c r="T536" s="274"/>
    </row>
    <row r="537" spans="1:20" s="10" customFormat="1">
      <c r="A537" s="105" t="s">
        <v>603</v>
      </c>
      <c r="B537" s="297" t="s">
        <v>604</v>
      </c>
      <c r="C537" s="297" t="s">
        <v>604</v>
      </c>
      <c r="D537" s="298" t="s">
        <v>23</v>
      </c>
      <c r="E537" s="107" t="s">
        <v>34</v>
      </c>
      <c r="F537" s="106" t="s">
        <v>42</v>
      </c>
      <c r="G537" s="107" t="s">
        <v>32</v>
      </c>
      <c r="H537" s="278">
        <v>21101</v>
      </c>
      <c r="I537" s="277" t="s">
        <v>123</v>
      </c>
      <c r="J537" s="278" t="s">
        <v>312</v>
      </c>
      <c r="K537" s="278" t="s">
        <v>687</v>
      </c>
      <c r="L537" s="280"/>
      <c r="M537" s="280"/>
      <c r="N537" s="285" t="s">
        <v>232</v>
      </c>
      <c r="O537" s="110">
        <v>10</v>
      </c>
      <c r="P537" s="300">
        <v>18</v>
      </c>
      <c r="Q537" s="114" t="s">
        <v>608</v>
      </c>
      <c r="R537" s="619">
        <f t="shared" si="19"/>
        <v>180</v>
      </c>
      <c r="S537" s="309">
        <f t="shared" si="20"/>
        <v>180</v>
      </c>
      <c r="T537" s="274"/>
    </row>
    <row r="538" spans="1:20" s="10" customFormat="1" ht="20.399999999999999">
      <c r="A538" s="105" t="s">
        <v>603</v>
      </c>
      <c r="B538" s="297" t="s">
        <v>604</v>
      </c>
      <c r="C538" s="297" t="s">
        <v>604</v>
      </c>
      <c r="D538" s="298" t="s">
        <v>23</v>
      </c>
      <c r="E538" s="107" t="s">
        <v>34</v>
      </c>
      <c r="F538" s="106" t="s">
        <v>42</v>
      </c>
      <c r="G538" s="107" t="s">
        <v>32</v>
      </c>
      <c r="H538" s="278">
        <v>21101</v>
      </c>
      <c r="I538" s="277" t="s">
        <v>123</v>
      </c>
      <c r="J538" s="278" t="s">
        <v>720</v>
      </c>
      <c r="K538" s="282" t="s">
        <v>721</v>
      </c>
      <c r="L538" s="280"/>
      <c r="M538" s="280"/>
      <c r="N538" s="285" t="s">
        <v>27</v>
      </c>
      <c r="O538" s="110">
        <v>5</v>
      </c>
      <c r="P538" s="300">
        <v>32</v>
      </c>
      <c r="Q538" s="114" t="s">
        <v>608</v>
      </c>
      <c r="R538" s="619">
        <f t="shared" si="19"/>
        <v>160</v>
      </c>
      <c r="S538" s="309">
        <f t="shared" si="20"/>
        <v>160</v>
      </c>
      <c r="T538" s="274"/>
    </row>
    <row r="539" spans="1:20" s="10" customFormat="1">
      <c r="A539" s="105" t="s">
        <v>603</v>
      </c>
      <c r="B539" s="297" t="s">
        <v>604</v>
      </c>
      <c r="C539" s="297" t="s">
        <v>604</v>
      </c>
      <c r="D539" s="298" t="s">
        <v>23</v>
      </c>
      <c r="E539" s="107" t="s">
        <v>34</v>
      </c>
      <c r="F539" s="106" t="s">
        <v>42</v>
      </c>
      <c r="G539" s="107" t="s">
        <v>32</v>
      </c>
      <c r="H539" s="278">
        <v>21101</v>
      </c>
      <c r="I539" s="277" t="s">
        <v>123</v>
      </c>
      <c r="J539" s="278" t="s">
        <v>688</v>
      </c>
      <c r="K539" s="278" t="s">
        <v>689</v>
      </c>
      <c r="L539" s="280"/>
      <c r="M539" s="280"/>
      <c r="N539" s="285" t="s">
        <v>135</v>
      </c>
      <c r="O539" s="110">
        <v>2</v>
      </c>
      <c r="P539" s="300">
        <v>271</v>
      </c>
      <c r="Q539" s="114" t="s">
        <v>608</v>
      </c>
      <c r="R539" s="619">
        <f t="shared" si="19"/>
        <v>542</v>
      </c>
      <c r="S539" s="309">
        <f t="shared" si="20"/>
        <v>542</v>
      </c>
      <c r="T539" s="274"/>
    </row>
    <row r="540" spans="1:20" s="10" customFormat="1">
      <c r="A540" s="105" t="s">
        <v>603</v>
      </c>
      <c r="B540" s="297" t="s">
        <v>604</v>
      </c>
      <c r="C540" s="297" t="s">
        <v>604</v>
      </c>
      <c r="D540" s="298" t="s">
        <v>23</v>
      </c>
      <c r="E540" s="107" t="s">
        <v>34</v>
      </c>
      <c r="F540" s="106" t="s">
        <v>42</v>
      </c>
      <c r="G540" s="107" t="s">
        <v>32</v>
      </c>
      <c r="H540" s="278">
        <v>21101</v>
      </c>
      <c r="I540" s="277" t="s">
        <v>123</v>
      </c>
      <c r="J540" s="278" t="s">
        <v>722</v>
      </c>
      <c r="K540" s="282" t="s">
        <v>723</v>
      </c>
      <c r="L540" s="280"/>
      <c r="M540" s="280"/>
      <c r="N540" s="285" t="s">
        <v>27</v>
      </c>
      <c r="O540" s="110">
        <v>4</v>
      </c>
      <c r="P540" s="300">
        <v>10</v>
      </c>
      <c r="Q540" s="114" t="s">
        <v>608</v>
      </c>
      <c r="R540" s="619">
        <f t="shared" si="19"/>
        <v>40</v>
      </c>
      <c r="S540" s="309">
        <f t="shared" si="20"/>
        <v>40</v>
      </c>
      <c r="T540" s="274"/>
    </row>
    <row r="541" spans="1:20" s="10" customFormat="1">
      <c r="A541" s="105" t="s">
        <v>603</v>
      </c>
      <c r="B541" s="297" t="s">
        <v>604</v>
      </c>
      <c r="C541" s="297" t="s">
        <v>604</v>
      </c>
      <c r="D541" s="298" t="s">
        <v>23</v>
      </c>
      <c r="E541" s="107" t="s">
        <v>34</v>
      </c>
      <c r="F541" s="106" t="s">
        <v>42</v>
      </c>
      <c r="G541" s="107" t="s">
        <v>32</v>
      </c>
      <c r="H541" s="278">
        <v>21101</v>
      </c>
      <c r="I541" s="277" t="s">
        <v>123</v>
      </c>
      <c r="J541" s="278" t="s">
        <v>542</v>
      </c>
      <c r="K541" s="282" t="s">
        <v>543</v>
      </c>
      <c r="L541" s="280"/>
      <c r="M541" s="280"/>
      <c r="N541" s="285" t="s">
        <v>27</v>
      </c>
      <c r="O541" s="110">
        <v>18</v>
      </c>
      <c r="P541" s="300">
        <v>5</v>
      </c>
      <c r="Q541" s="114" t="s">
        <v>608</v>
      </c>
      <c r="R541" s="619">
        <f t="shared" si="19"/>
        <v>90</v>
      </c>
      <c r="S541" s="309">
        <f t="shared" si="20"/>
        <v>90</v>
      </c>
      <c r="T541" s="274"/>
    </row>
    <row r="542" spans="1:20" s="10" customFormat="1">
      <c r="A542" s="105" t="s">
        <v>603</v>
      </c>
      <c r="B542" s="297" t="s">
        <v>604</v>
      </c>
      <c r="C542" s="297" t="s">
        <v>604</v>
      </c>
      <c r="D542" s="298" t="s">
        <v>23</v>
      </c>
      <c r="E542" s="107" t="s">
        <v>34</v>
      </c>
      <c r="F542" s="106" t="s">
        <v>42</v>
      </c>
      <c r="G542" s="107" t="s">
        <v>32</v>
      </c>
      <c r="H542" s="278">
        <v>21101</v>
      </c>
      <c r="I542" s="277" t="s">
        <v>219</v>
      </c>
      <c r="J542" s="278" t="s">
        <v>691</v>
      </c>
      <c r="K542" s="282" t="s">
        <v>665</v>
      </c>
      <c r="L542" s="280"/>
      <c r="M542" s="280"/>
      <c r="N542" s="285" t="s">
        <v>135</v>
      </c>
      <c r="O542" s="110">
        <v>21</v>
      </c>
      <c r="P542" s="300">
        <v>109</v>
      </c>
      <c r="Q542" s="114" t="s">
        <v>608</v>
      </c>
      <c r="R542" s="619">
        <f t="shared" si="19"/>
        <v>2289</v>
      </c>
      <c r="S542" s="309">
        <f t="shared" si="20"/>
        <v>2289</v>
      </c>
      <c r="T542" s="274"/>
    </row>
    <row r="543" spans="1:20" s="10" customFormat="1">
      <c r="A543" s="105" t="s">
        <v>603</v>
      </c>
      <c r="B543" s="297" t="s">
        <v>604</v>
      </c>
      <c r="C543" s="297" t="s">
        <v>604</v>
      </c>
      <c r="D543" s="298" t="s">
        <v>23</v>
      </c>
      <c r="E543" s="107" t="s">
        <v>34</v>
      </c>
      <c r="F543" s="106" t="s">
        <v>42</v>
      </c>
      <c r="G543" s="107" t="s">
        <v>32</v>
      </c>
      <c r="H543" s="278">
        <v>21101</v>
      </c>
      <c r="I543" s="277" t="s">
        <v>219</v>
      </c>
      <c r="J543" s="278" t="s">
        <v>724</v>
      </c>
      <c r="K543" s="282" t="s">
        <v>725</v>
      </c>
      <c r="L543" s="280"/>
      <c r="M543" s="280"/>
      <c r="N543" s="285" t="s">
        <v>135</v>
      </c>
      <c r="O543" s="110">
        <v>4</v>
      </c>
      <c r="P543" s="300">
        <v>135</v>
      </c>
      <c r="Q543" s="114" t="s">
        <v>608</v>
      </c>
      <c r="R543" s="619">
        <f t="shared" si="19"/>
        <v>540</v>
      </c>
      <c r="S543" s="309">
        <f t="shared" si="20"/>
        <v>540</v>
      </c>
      <c r="T543" s="274"/>
    </row>
    <row r="544" spans="1:20" s="10" customFormat="1" ht="20.399999999999999">
      <c r="A544" s="105" t="s">
        <v>603</v>
      </c>
      <c r="B544" s="297" t="s">
        <v>604</v>
      </c>
      <c r="C544" s="297" t="s">
        <v>604</v>
      </c>
      <c r="D544" s="298" t="s">
        <v>23</v>
      </c>
      <c r="E544" s="107" t="s">
        <v>34</v>
      </c>
      <c r="F544" s="106" t="s">
        <v>42</v>
      </c>
      <c r="G544" s="107" t="s">
        <v>32</v>
      </c>
      <c r="H544" s="278">
        <v>21101</v>
      </c>
      <c r="I544" s="277" t="s">
        <v>123</v>
      </c>
      <c r="J544" s="278" t="s">
        <v>363</v>
      </c>
      <c r="K544" s="282" t="s">
        <v>577</v>
      </c>
      <c r="L544" s="280"/>
      <c r="M544" s="280"/>
      <c r="N544" s="285" t="s">
        <v>27</v>
      </c>
      <c r="O544" s="110">
        <v>14</v>
      </c>
      <c r="P544" s="300">
        <v>30</v>
      </c>
      <c r="Q544" s="114" t="s">
        <v>608</v>
      </c>
      <c r="R544" s="619">
        <f t="shared" si="19"/>
        <v>420</v>
      </c>
      <c r="S544" s="309">
        <f t="shared" si="20"/>
        <v>420</v>
      </c>
      <c r="T544" s="274"/>
    </row>
    <row r="545" spans="1:20" s="10" customFormat="1" ht="21.6">
      <c r="A545" s="105" t="s">
        <v>603</v>
      </c>
      <c r="B545" s="297" t="s">
        <v>604</v>
      </c>
      <c r="C545" s="297" t="s">
        <v>604</v>
      </c>
      <c r="D545" s="298" t="s">
        <v>23</v>
      </c>
      <c r="E545" s="107" t="s">
        <v>34</v>
      </c>
      <c r="F545" s="106" t="s">
        <v>42</v>
      </c>
      <c r="G545" s="107" t="s">
        <v>32</v>
      </c>
      <c r="H545" s="278">
        <v>21101</v>
      </c>
      <c r="I545" s="277" t="s">
        <v>123</v>
      </c>
      <c r="J545" s="310" t="s">
        <v>726</v>
      </c>
      <c r="K545" s="310" t="s">
        <v>727</v>
      </c>
      <c r="L545" s="280"/>
      <c r="M545" s="280"/>
      <c r="N545" s="285" t="s">
        <v>232</v>
      </c>
      <c r="O545" s="110">
        <v>4</v>
      </c>
      <c r="P545" s="300">
        <v>19</v>
      </c>
      <c r="Q545" s="114" t="s">
        <v>608</v>
      </c>
      <c r="R545" s="619">
        <f>O545*P545</f>
        <v>76</v>
      </c>
      <c r="S545" s="309">
        <f>R545</f>
        <v>76</v>
      </c>
      <c r="T545" s="274"/>
    </row>
    <row r="546" spans="1:20" s="10" customFormat="1" ht="21.6">
      <c r="A546" s="105" t="s">
        <v>603</v>
      </c>
      <c r="B546" s="297" t="s">
        <v>604</v>
      </c>
      <c r="C546" s="297" t="s">
        <v>604</v>
      </c>
      <c r="D546" s="298" t="s">
        <v>23</v>
      </c>
      <c r="E546" s="107" t="s">
        <v>34</v>
      </c>
      <c r="F546" s="106" t="s">
        <v>42</v>
      </c>
      <c r="G546" s="107" t="s">
        <v>32</v>
      </c>
      <c r="H546" s="278">
        <v>21101</v>
      </c>
      <c r="I546" s="277" t="s">
        <v>123</v>
      </c>
      <c r="J546" s="310" t="s">
        <v>728</v>
      </c>
      <c r="K546" s="310" t="s">
        <v>729</v>
      </c>
      <c r="L546" s="280"/>
      <c r="M546" s="280"/>
      <c r="N546" s="285" t="s">
        <v>232</v>
      </c>
      <c r="O546" s="110">
        <v>2</v>
      </c>
      <c r="P546" s="300">
        <v>91</v>
      </c>
      <c r="Q546" s="114" t="s">
        <v>608</v>
      </c>
      <c r="R546" s="619">
        <f t="shared" ref="R546:R552" si="21">O546*P546</f>
        <v>182</v>
      </c>
      <c r="S546" s="309">
        <f t="shared" si="20"/>
        <v>182</v>
      </c>
      <c r="T546" s="274"/>
    </row>
    <row r="547" spans="1:20" s="10" customFormat="1" ht="31.8">
      <c r="A547" s="105" t="s">
        <v>603</v>
      </c>
      <c r="B547" s="297" t="s">
        <v>604</v>
      </c>
      <c r="C547" s="297" t="s">
        <v>604</v>
      </c>
      <c r="D547" s="298" t="s">
        <v>23</v>
      </c>
      <c r="E547" s="107" t="s">
        <v>34</v>
      </c>
      <c r="F547" s="106" t="s">
        <v>42</v>
      </c>
      <c r="G547" s="107" t="s">
        <v>32</v>
      </c>
      <c r="H547" s="278">
        <v>21101</v>
      </c>
      <c r="I547" s="277" t="s">
        <v>123</v>
      </c>
      <c r="J547" s="310" t="s">
        <v>730</v>
      </c>
      <c r="K547" s="310" t="s">
        <v>731</v>
      </c>
      <c r="L547" s="280"/>
      <c r="M547" s="280"/>
      <c r="N547" s="285" t="s">
        <v>232</v>
      </c>
      <c r="O547" s="110">
        <v>3</v>
      </c>
      <c r="P547" s="300">
        <v>33</v>
      </c>
      <c r="Q547" s="114" t="s">
        <v>608</v>
      </c>
      <c r="R547" s="619">
        <f t="shared" si="21"/>
        <v>99</v>
      </c>
      <c r="S547" s="309">
        <f t="shared" si="20"/>
        <v>99</v>
      </c>
      <c r="T547" s="274"/>
    </row>
    <row r="548" spans="1:20" s="10" customFormat="1" ht="30.6">
      <c r="A548" s="105" t="s">
        <v>603</v>
      </c>
      <c r="B548" s="297" t="s">
        <v>604</v>
      </c>
      <c r="C548" s="297" t="s">
        <v>604</v>
      </c>
      <c r="D548" s="298" t="s">
        <v>23</v>
      </c>
      <c r="E548" s="107" t="s">
        <v>34</v>
      </c>
      <c r="F548" s="106" t="s">
        <v>42</v>
      </c>
      <c r="G548" s="107" t="s">
        <v>32</v>
      </c>
      <c r="H548" s="278">
        <v>21401</v>
      </c>
      <c r="I548" s="311" t="s">
        <v>732</v>
      </c>
      <c r="J548" s="312" t="s">
        <v>733</v>
      </c>
      <c r="K548" s="299" t="s">
        <v>734</v>
      </c>
      <c r="L548" s="280"/>
      <c r="M548" s="112"/>
      <c r="N548" s="285" t="s">
        <v>411</v>
      </c>
      <c r="O548" s="110">
        <v>8</v>
      </c>
      <c r="P548" s="300">
        <v>207</v>
      </c>
      <c r="Q548" s="114" t="s">
        <v>608</v>
      </c>
      <c r="R548" s="619">
        <f t="shared" si="21"/>
        <v>1656</v>
      </c>
      <c r="S548" s="309">
        <f t="shared" si="20"/>
        <v>1656</v>
      </c>
      <c r="T548" s="274"/>
    </row>
    <row r="549" spans="1:20" s="10" customFormat="1" ht="61.2">
      <c r="A549" s="105" t="s">
        <v>603</v>
      </c>
      <c r="B549" s="297" t="s">
        <v>604</v>
      </c>
      <c r="C549" s="297" t="s">
        <v>604</v>
      </c>
      <c r="D549" s="298" t="s">
        <v>23</v>
      </c>
      <c r="E549" s="107" t="s">
        <v>34</v>
      </c>
      <c r="F549" s="106" t="s">
        <v>42</v>
      </c>
      <c r="G549" s="107" t="s">
        <v>32</v>
      </c>
      <c r="H549" s="278">
        <v>26102</v>
      </c>
      <c r="I549" s="277" t="s">
        <v>605</v>
      </c>
      <c r="J549" s="299" t="s">
        <v>606</v>
      </c>
      <c r="K549" s="299" t="s">
        <v>735</v>
      </c>
      <c r="L549" s="280"/>
      <c r="M549" s="112"/>
      <c r="N549" s="285" t="s">
        <v>736</v>
      </c>
      <c r="O549" s="110">
        <v>1</v>
      </c>
      <c r="P549" s="300">
        <v>4000</v>
      </c>
      <c r="Q549" s="114" t="s">
        <v>608</v>
      </c>
      <c r="R549" s="619">
        <f t="shared" si="21"/>
        <v>4000</v>
      </c>
      <c r="S549" s="309">
        <f t="shared" si="20"/>
        <v>4000</v>
      </c>
      <c r="T549" s="274"/>
    </row>
    <row r="550" spans="1:20" s="10" customFormat="1" ht="30.6">
      <c r="A550" s="105" t="s">
        <v>603</v>
      </c>
      <c r="B550" s="297" t="s">
        <v>604</v>
      </c>
      <c r="C550" s="297" t="s">
        <v>604</v>
      </c>
      <c r="D550" s="298" t="s">
        <v>23</v>
      </c>
      <c r="E550" s="107" t="s">
        <v>34</v>
      </c>
      <c r="F550" s="106" t="s">
        <v>42</v>
      </c>
      <c r="G550" s="107" t="s">
        <v>32</v>
      </c>
      <c r="H550" s="278">
        <v>29401</v>
      </c>
      <c r="I550" s="277" t="s">
        <v>650</v>
      </c>
      <c r="J550" s="299" t="s">
        <v>737</v>
      </c>
      <c r="K550" s="282" t="s">
        <v>738</v>
      </c>
      <c r="L550" s="280"/>
      <c r="M550" s="280"/>
      <c r="N550" s="285" t="s">
        <v>411</v>
      </c>
      <c r="O550" s="110">
        <v>4</v>
      </c>
      <c r="P550" s="300">
        <v>81</v>
      </c>
      <c r="Q550" s="114" t="s">
        <v>608</v>
      </c>
      <c r="R550" s="619">
        <f t="shared" si="21"/>
        <v>324</v>
      </c>
      <c r="S550" s="309">
        <f t="shared" si="20"/>
        <v>324</v>
      </c>
      <c r="T550" s="274"/>
    </row>
    <row r="551" spans="1:20" s="10" customFormat="1" ht="30.6">
      <c r="A551" s="105" t="s">
        <v>603</v>
      </c>
      <c r="B551" s="297" t="s">
        <v>604</v>
      </c>
      <c r="C551" s="297" t="s">
        <v>604</v>
      </c>
      <c r="D551" s="298" t="s">
        <v>23</v>
      </c>
      <c r="E551" s="107" t="s">
        <v>34</v>
      </c>
      <c r="F551" s="106" t="s">
        <v>42</v>
      </c>
      <c r="G551" s="107" t="s">
        <v>32</v>
      </c>
      <c r="H551" s="278">
        <v>29401</v>
      </c>
      <c r="I551" s="277" t="s">
        <v>650</v>
      </c>
      <c r="J551" s="299" t="s">
        <v>739</v>
      </c>
      <c r="K551" s="282" t="s">
        <v>258</v>
      </c>
      <c r="L551" s="280"/>
      <c r="M551" s="280"/>
      <c r="N551" s="285" t="s">
        <v>411</v>
      </c>
      <c r="O551" s="110" t="s">
        <v>740</v>
      </c>
      <c r="P551" s="300">
        <v>49.56</v>
      </c>
      <c r="Q551" s="114" t="s">
        <v>608</v>
      </c>
      <c r="R551" s="619">
        <f t="shared" si="21"/>
        <v>446.04</v>
      </c>
      <c r="S551" s="309">
        <f t="shared" si="20"/>
        <v>446.04</v>
      </c>
      <c r="T551" s="274"/>
    </row>
    <row r="552" spans="1:20" s="10" customFormat="1" ht="20.399999999999999">
      <c r="A552" s="105" t="s">
        <v>603</v>
      </c>
      <c r="B552" s="297" t="s">
        <v>604</v>
      </c>
      <c r="C552" s="297" t="s">
        <v>604</v>
      </c>
      <c r="D552" s="298" t="s">
        <v>23</v>
      </c>
      <c r="E552" s="107" t="s">
        <v>34</v>
      </c>
      <c r="F552" s="106">
        <v>45</v>
      </c>
      <c r="G552" s="107" t="s">
        <v>32</v>
      </c>
      <c r="H552" s="278">
        <v>37501</v>
      </c>
      <c r="I552" s="277" t="s">
        <v>713</v>
      </c>
      <c r="J552" s="263">
        <v>37501</v>
      </c>
      <c r="K552" s="299" t="s">
        <v>714</v>
      </c>
      <c r="L552" s="280"/>
      <c r="M552" s="112"/>
      <c r="N552" s="285"/>
      <c r="O552" s="110">
        <v>1</v>
      </c>
      <c r="P552" s="300">
        <v>400</v>
      </c>
      <c r="Q552" s="114" t="s">
        <v>608</v>
      </c>
      <c r="R552" s="620">
        <f t="shared" si="21"/>
        <v>400</v>
      </c>
      <c r="S552" s="309">
        <f t="shared" si="20"/>
        <v>400</v>
      </c>
      <c r="T552" s="274"/>
    </row>
    <row r="553" spans="1:20" s="10" customFormat="1">
      <c r="A553" s="301"/>
      <c r="B553" s="313"/>
      <c r="C553" s="313"/>
      <c r="D553" s="314"/>
      <c r="E553" s="302"/>
      <c r="F553" s="315"/>
      <c r="G553" s="302"/>
      <c r="H553" s="304"/>
      <c r="I553" s="305"/>
      <c r="J553" s="316"/>
      <c r="K553" s="317"/>
      <c r="L553" s="307"/>
      <c r="M553" s="243"/>
      <c r="N553" s="308"/>
      <c r="O553" s="240"/>
      <c r="P553" s="540"/>
      <c r="Q553" s="242"/>
      <c r="R553" s="246"/>
      <c r="S553" s="318"/>
      <c r="T553" s="274"/>
    </row>
    <row r="554" spans="1:20" s="10" customFormat="1" ht="18">
      <c r="A554" s="638" t="s">
        <v>741</v>
      </c>
      <c r="B554" s="639"/>
      <c r="C554" s="639"/>
      <c r="D554" s="639"/>
      <c r="E554" s="639"/>
      <c r="F554" s="639"/>
      <c r="G554" s="639"/>
      <c r="H554" s="640"/>
      <c r="I554" s="240"/>
      <c r="J554" s="316"/>
      <c r="K554" s="319"/>
      <c r="L554" s="242"/>
      <c r="M554" s="243"/>
      <c r="N554" s="244"/>
      <c r="O554" s="240"/>
      <c r="P554" s="540"/>
      <c r="Q554" s="242"/>
      <c r="R554" s="267"/>
      <c r="S554" s="276"/>
      <c r="T554" s="274"/>
    </row>
    <row r="555" spans="1:20" s="10" customFormat="1">
      <c r="A555" s="105" t="s">
        <v>603</v>
      </c>
      <c r="B555" s="297" t="s">
        <v>604</v>
      </c>
      <c r="C555" s="297" t="s">
        <v>604</v>
      </c>
      <c r="D555" s="298" t="s">
        <v>23</v>
      </c>
      <c r="E555" s="107" t="s">
        <v>34</v>
      </c>
      <c r="F555" s="106" t="s">
        <v>42</v>
      </c>
      <c r="G555" s="107" t="s">
        <v>45</v>
      </c>
      <c r="H555" s="278">
        <v>21101</v>
      </c>
      <c r="I555" s="277" t="s">
        <v>123</v>
      </c>
      <c r="J555" s="278" t="s">
        <v>742</v>
      </c>
      <c r="K555" s="320" t="s">
        <v>743</v>
      </c>
      <c r="L555" s="280"/>
      <c r="M555" s="280"/>
      <c r="N555" s="285" t="s">
        <v>27</v>
      </c>
      <c r="O555" s="281">
        <v>6</v>
      </c>
      <c r="P555" s="300">
        <v>195</v>
      </c>
      <c r="Q555" s="114" t="s">
        <v>608</v>
      </c>
      <c r="R555" s="253">
        <f>O555*P555</f>
        <v>1170</v>
      </c>
      <c r="S555" s="281">
        <f>R555</f>
        <v>1170</v>
      </c>
      <c r="T555" s="274"/>
    </row>
    <row r="556" spans="1:20" s="10" customFormat="1" ht="20.399999999999999">
      <c r="A556" s="105" t="s">
        <v>603</v>
      </c>
      <c r="B556" s="297" t="s">
        <v>604</v>
      </c>
      <c r="C556" s="297" t="s">
        <v>604</v>
      </c>
      <c r="D556" s="298" t="s">
        <v>23</v>
      </c>
      <c r="E556" s="107" t="s">
        <v>34</v>
      </c>
      <c r="F556" s="106" t="s">
        <v>42</v>
      </c>
      <c r="G556" s="107" t="s">
        <v>45</v>
      </c>
      <c r="H556" s="278">
        <v>21101</v>
      </c>
      <c r="I556" s="277" t="s">
        <v>123</v>
      </c>
      <c r="J556" s="278" t="s">
        <v>744</v>
      </c>
      <c r="K556" s="282" t="s">
        <v>745</v>
      </c>
      <c r="L556" s="280"/>
      <c r="M556" s="280"/>
      <c r="N556" s="285" t="s">
        <v>554</v>
      </c>
      <c r="O556" s="281">
        <v>28</v>
      </c>
      <c r="P556" s="300">
        <v>66</v>
      </c>
      <c r="Q556" s="114" t="s">
        <v>608</v>
      </c>
      <c r="R556" s="253">
        <f t="shared" ref="R556:R569" si="22">O556*P556</f>
        <v>1848</v>
      </c>
      <c r="S556" s="281">
        <f t="shared" ref="S556:S598" si="23">R556</f>
        <v>1848</v>
      </c>
      <c r="T556" s="274"/>
    </row>
    <row r="557" spans="1:20" s="10" customFormat="1" ht="20.399999999999999">
      <c r="A557" s="105" t="s">
        <v>603</v>
      </c>
      <c r="B557" s="297" t="s">
        <v>604</v>
      </c>
      <c r="C557" s="297" t="s">
        <v>604</v>
      </c>
      <c r="D557" s="298" t="s">
        <v>23</v>
      </c>
      <c r="E557" s="107" t="s">
        <v>34</v>
      </c>
      <c r="F557" s="106" t="s">
        <v>42</v>
      </c>
      <c r="G557" s="107" t="s">
        <v>45</v>
      </c>
      <c r="H557" s="278">
        <v>21101</v>
      </c>
      <c r="I557" s="277" t="s">
        <v>123</v>
      </c>
      <c r="J557" s="278" t="s">
        <v>624</v>
      </c>
      <c r="K557" s="282" t="s">
        <v>221</v>
      </c>
      <c r="L557" s="280"/>
      <c r="M557" s="280"/>
      <c r="N557" s="285" t="s">
        <v>27</v>
      </c>
      <c r="O557" s="281">
        <v>350</v>
      </c>
      <c r="P557" s="300">
        <v>6</v>
      </c>
      <c r="Q557" s="114" t="s">
        <v>608</v>
      </c>
      <c r="R557" s="253">
        <f t="shared" si="22"/>
        <v>2100</v>
      </c>
      <c r="S557" s="281">
        <f t="shared" si="23"/>
        <v>2100</v>
      </c>
      <c r="T557" s="274"/>
    </row>
    <row r="558" spans="1:20" s="10" customFormat="1" ht="20.399999999999999">
      <c r="A558" s="105" t="s">
        <v>603</v>
      </c>
      <c r="B558" s="297" t="s">
        <v>604</v>
      </c>
      <c r="C558" s="297" t="s">
        <v>604</v>
      </c>
      <c r="D558" s="298" t="s">
        <v>23</v>
      </c>
      <c r="E558" s="107" t="s">
        <v>34</v>
      </c>
      <c r="F558" s="106" t="s">
        <v>42</v>
      </c>
      <c r="G558" s="107" t="s">
        <v>45</v>
      </c>
      <c r="H558" s="278">
        <v>21101</v>
      </c>
      <c r="I558" s="277" t="s">
        <v>123</v>
      </c>
      <c r="J558" s="278" t="s">
        <v>716</v>
      </c>
      <c r="K558" s="282" t="s">
        <v>717</v>
      </c>
      <c r="L558" s="280"/>
      <c r="M558" s="280"/>
      <c r="N558" s="285" t="s">
        <v>27</v>
      </c>
      <c r="O558" s="281">
        <v>230</v>
      </c>
      <c r="P558" s="300">
        <v>5</v>
      </c>
      <c r="Q558" s="114" t="s">
        <v>608</v>
      </c>
      <c r="R558" s="253">
        <f t="shared" si="22"/>
        <v>1150</v>
      </c>
      <c r="S558" s="281">
        <f t="shared" si="23"/>
        <v>1150</v>
      </c>
      <c r="T558" s="274"/>
    </row>
    <row r="559" spans="1:20" s="10" customFormat="1" ht="20.399999999999999">
      <c r="A559" s="105" t="s">
        <v>603</v>
      </c>
      <c r="B559" s="297" t="s">
        <v>604</v>
      </c>
      <c r="C559" s="297" t="s">
        <v>604</v>
      </c>
      <c r="D559" s="298" t="s">
        <v>23</v>
      </c>
      <c r="E559" s="107" t="s">
        <v>34</v>
      </c>
      <c r="F559" s="106" t="s">
        <v>42</v>
      </c>
      <c r="G559" s="107" t="s">
        <v>45</v>
      </c>
      <c r="H559" s="278">
        <v>21101</v>
      </c>
      <c r="I559" s="277" t="s">
        <v>123</v>
      </c>
      <c r="J559" s="278" t="s">
        <v>224</v>
      </c>
      <c r="K559" s="282" t="s">
        <v>718</v>
      </c>
      <c r="L559" s="280"/>
      <c r="M559" s="280"/>
      <c r="N559" s="285" t="s">
        <v>27</v>
      </c>
      <c r="O559" s="281">
        <v>90</v>
      </c>
      <c r="P559" s="300">
        <v>5</v>
      </c>
      <c r="Q559" s="114" t="s">
        <v>608</v>
      </c>
      <c r="R559" s="253">
        <f t="shared" si="22"/>
        <v>450</v>
      </c>
      <c r="S559" s="281">
        <f t="shared" si="23"/>
        <v>450</v>
      </c>
      <c r="T559" s="274"/>
    </row>
    <row r="560" spans="1:20" s="10" customFormat="1" ht="20.399999999999999">
      <c r="A560" s="105" t="s">
        <v>603</v>
      </c>
      <c r="B560" s="297" t="s">
        <v>604</v>
      </c>
      <c r="C560" s="297" t="s">
        <v>604</v>
      </c>
      <c r="D560" s="298" t="s">
        <v>23</v>
      </c>
      <c r="E560" s="107" t="s">
        <v>34</v>
      </c>
      <c r="F560" s="106" t="s">
        <v>42</v>
      </c>
      <c r="G560" s="107" t="s">
        <v>45</v>
      </c>
      <c r="H560" s="278">
        <v>21101</v>
      </c>
      <c r="I560" s="277" t="s">
        <v>123</v>
      </c>
      <c r="J560" s="278" t="s">
        <v>278</v>
      </c>
      <c r="K560" s="282" t="s">
        <v>279</v>
      </c>
      <c r="L560" s="280"/>
      <c r="M560" s="280"/>
      <c r="N560" s="285" t="s">
        <v>27</v>
      </c>
      <c r="O560" s="281">
        <v>30</v>
      </c>
      <c r="P560" s="300">
        <v>23</v>
      </c>
      <c r="Q560" s="114" t="s">
        <v>608</v>
      </c>
      <c r="R560" s="253">
        <f t="shared" si="22"/>
        <v>690</v>
      </c>
      <c r="S560" s="281">
        <f t="shared" si="23"/>
        <v>690</v>
      </c>
      <c r="T560" s="274"/>
    </row>
    <row r="561" spans="1:20" s="10" customFormat="1">
      <c r="A561" s="105" t="s">
        <v>603</v>
      </c>
      <c r="B561" s="297" t="s">
        <v>604</v>
      </c>
      <c r="C561" s="297" t="s">
        <v>604</v>
      </c>
      <c r="D561" s="298" t="s">
        <v>23</v>
      </c>
      <c r="E561" s="107" t="s">
        <v>34</v>
      </c>
      <c r="F561" s="106" t="s">
        <v>42</v>
      </c>
      <c r="G561" s="107" t="s">
        <v>45</v>
      </c>
      <c r="H561" s="278">
        <v>21101</v>
      </c>
      <c r="I561" s="277" t="s">
        <v>123</v>
      </c>
      <c r="J561" s="278" t="s">
        <v>622</v>
      </c>
      <c r="K561" s="282" t="s">
        <v>661</v>
      </c>
      <c r="L561" s="280"/>
      <c r="M561" s="280"/>
      <c r="N561" s="285" t="s">
        <v>27</v>
      </c>
      <c r="O561" s="281">
        <v>30</v>
      </c>
      <c r="P561" s="300">
        <v>23</v>
      </c>
      <c r="Q561" s="114" t="s">
        <v>608</v>
      </c>
      <c r="R561" s="253">
        <f t="shared" si="22"/>
        <v>690</v>
      </c>
      <c r="S561" s="281">
        <f t="shared" si="23"/>
        <v>690</v>
      </c>
      <c r="T561" s="274"/>
    </row>
    <row r="562" spans="1:20" s="10" customFormat="1">
      <c r="A562" s="105" t="s">
        <v>603</v>
      </c>
      <c r="B562" s="297" t="s">
        <v>604</v>
      </c>
      <c r="C562" s="297" t="s">
        <v>604</v>
      </c>
      <c r="D562" s="298" t="s">
        <v>23</v>
      </c>
      <c r="E562" s="107" t="s">
        <v>34</v>
      </c>
      <c r="F562" s="106" t="s">
        <v>42</v>
      </c>
      <c r="G562" s="107" t="s">
        <v>45</v>
      </c>
      <c r="H562" s="278">
        <v>21101</v>
      </c>
      <c r="I562" s="277" t="s">
        <v>123</v>
      </c>
      <c r="J562" s="278" t="s">
        <v>635</v>
      </c>
      <c r="K562" s="282" t="s">
        <v>719</v>
      </c>
      <c r="L562" s="280"/>
      <c r="M562" s="280"/>
      <c r="N562" s="285" t="s">
        <v>27</v>
      </c>
      <c r="O562" s="281">
        <v>30</v>
      </c>
      <c r="P562" s="300">
        <v>33</v>
      </c>
      <c r="Q562" s="114" t="s">
        <v>608</v>
      </c>
      <c r="R562" s="253">
        <f t="shared" si="22"/>
        <v>990</v>
      </c>
      <c r="S562" s="281">
        <f t="shared" si="23"/>
        <v>990</v>
      </c>
      <c r="T562" s="274"/>
    </row>
    <row r="563" spans="1:20" s="10" customFormat="1" ht="20.399999999999999">
      <c r="A563" s="105" t="s">
        <v>603</v>
      </c>
      <c r="B563" s="297" t="s">
        <v>604</v>
      </c>
      <c r="C563" s="297" t="s">
        <v>604</v>
      </c>
      <c r="D563" s="298" t="s">
        <v>23</v>
      </c>
      <c r="E563" s="107" t="s">
        <v>34</v>
      </c>
      <c r="F563" s="106" t="s">
        <v>42</v>
      </c>
      <c r="G563" s="107" t="s">
        <v>45</v>
      </c>
      <c r="H563" s="278">
        <v>21101</v>
      </c>
      <c r="I563" s="277" t="s">
        <v>123</v>
      </c>
      <c r="J563" s="278" t="s">
        <v>746</v>
      </c>
      <c r="K563" s="282" t="s">
        <v>747</v>
      </c>
      <c r="L563" s="280"/>
      <c r="M563" s="280"/>
      <c r="N563" s="285" t="s">
        <v>27</v>
      </c>
      <c r="O563" s="281">
        <v>24</v>
      </c>
      <c r="P563" s="300">
        <v>51</v>
      </c>
      <c r="Q563" s="114" t="s">
        <v>608</v>
      </c>
      <c r="R563" s="253">
        <f t="shared" si="22"/>
        <v>1224</v>
      </c>
      <c r="S563" s="281">
        <f t="shared" si="23"/>
        <v>1224</v>
      </c>
      <c r="T563" s="274"/>
    </row>
    <row r="564" spans="1:20" s="10" customFormat="1">
      <c r="A564" s="105" t="s">
        <v>603</v>
      </c>
      <c r="B564" s="297" t="s">
        <v>604</v>
      </c>
      <c r="C564" s="297" t="s">
        <v>604</v>
      </c>
      <c r="D564" s="298" t="s">
        <v>23</v>
      </c>
      <c r="E564" s="107" t="s">
        <v>34</v>
      </c>
      <c r="F564" s="106" t="s">
        <v>42</v>
      </c>
      <c r="G564" s="107" t="s">
        <v>45</v>
      </c>
      <c r="H564" s="278">
        <v>21101</v>
      </c>
      <c r="I564" s="277" t="s">
        <v>123</v>
      </c>
      <c r="J564" s="278" t="s">
        <v>312</v>
      </c>
      <c r="K564" s="278" t="s">
        <v>687</v>
      </c>
      <c r="L564" s="280"/>
      <c r="M564" s="280"/>
      <c r="N564" s="285" t="s">
        <v>232</v>
      </c>
      <c r="O564" s="281">
        <v>60</v>
      </c>
      <c r="P564" s="300">
        <v>18</v>
      </c>
      <c r="Q564" s="114" t="s">
        <v>608</v>
      </c>
      <c r="R564" s="253">
        <f t="shared" si="22"/>
        <v>1080</v>
      </c>
      <c r="S564" s="281">
        <f t="shared" si="23"/>
        <v>1080</v>
      </c>
      <c r="T564" s="274"/>
    </row>
    <row r="565" spans="1:20" s="10" customFormat="1" ht="20.399999999999999">
      <c r="A565" s="105" t="s">
        <v>603</v>
      </c>
      <c r="B565" s="297" t="s">
        <v>604</v>
      </c>
      <c r="C565" s="297" t="s">
        <v>604</v>
      </c>
      <c r="D565" s="298" t="s">
        <v>23</v>
      </c>
      <c r="E565" s="107" t="s">
        <v>34</v>
      </c>
      <c r="F565" s="106" t="s">
        <v>42</v>
      </c>
      <c r="G565" s="107" t="s">
        <v>45</v>
      </c>
      <c r="H565" s="278">
        <v>21101</v>
      </c>
      <c r="I565" s="277" t="s">
        <v>123</v>
      </c>
      <c r="J565" s="278" t="s">
        <v>720</v>
      </c>
      <c r="K565" s="282" t="s">
        <v>721</v>
      </c>
      <c r="L565" s="280"/>
      <c r="M565" s="280"/>
      <c r="N565" s="285" t="s">
        <v>27</v>
      </c>
      <c r="O565" s="281">
        <v>24</v>
      </c>
      <c r="P565" s="300">
        <v>32</v>
      </c>
      <c r="Q565" s="114" t="s">
        <v>608</v>
      </c>
      <c r="R565" s="253">
        <f t="shared" si="22"/>
        <v>768</v>
      </c>
      <c r="S565" s="281">
        <f t="shared" si="23"/>
        <v>768</v>
      </c>
      <c r="T565" s="274"/>
    </row>
    <row r="566" spans="1:20" s="10" customFormat="1" ht="20.399999999999999">
      <c r="A566" s="105" t="s">
        <v>603</v>
      </c>
      <c r="B566" s="297" t="s">
        <v>604</v>
      </c>
      <c r="C566" s="297" t="s">
        <v>604</v>
      </c>
      <c r="D566" s="298" t="s">
        <v>23</v>
      </c>
      <c r="E566" s="107" t="s">
        <v>34</v>
      </c>
      <c r="F566" s="106" t="s">
        <v>42</v>
      </c>
      <c r="G566" s="107" t="s">
        <v>45</v>
      </c>
      <c r="H566" s="278">
        <v>21101</v>
      </c>
      <c r="I566" s="277" t="s">
        <v>123</v>
      </c>
      <c r="J566" s="278" t="s">
        <v>748</v>
      </c>
      <c r="K566" s="282" t="s">
        <v>749</v>
      </c>
      <c r="L566" s="280"/>
      <c r="M566" s="280"/>
      <c r="N566" s="285" t="s">
        <v>27</v>
      </c>
      <c r="O566" s="281">
        <v>17</v>
      </c>
      <c r="P566" s="300">
        <v>14</v>
      </c>
      <c r="Q566" s="114" t="s">
        <v>608</v>
      </c>
      <c r="R566" s="253">
        <f t="shared" si="22"/>
        <v>238</v>
      </c>
      <c r="S566" s="281">
        <f t="shared" si="23"/>
        <v>238</v>
      </c>
      <c r="T566" s="274"/>
    </row>
    <row r="567" spans="1:20" s="10" customFormat="1">
      <c r="A567" s="105" t="s">
        <v>603</v>
      </c>
      <c r="B567" s="297" t="s">
        <v>604</v>
      </c>
      <c r="C567" s="297" t="s">
        <v>604</v>
      </c>
      <c r="D567" s="298" t="s">
        <v>23</v>
      </c>
      <c r="E567" s="107" t="s">
        <v>34</v>
      </c>
      <c r="F567" s="106" t="s">
        <v>42</v>
      </c>
      <c r="G567" s="107" t="s">
        <v>45</v>
      </c>
      <c r="H567" s="278">
        <v>21101</v>
      </c>
      <c r="I567" s="277" t="s">
        <v>123</v>
      </c>
      <c r="J567" s="278" t="s">
        <v>561</v>
      </c>
      <c r="K567" s="282" t="s">
        <v>562</v>
      </c>
      <c r="L567" s="280"/>
      <c r="M567" s="280"/>
      <c r="N567" s="285" t="s">
        <v>27</v>
      </c>
      <c r="O567" s="281">
        <v>10</v>
      </c>
      <c r="P567" s="300">
        <v>57</v>
      </c>
      <c r="Q567" s="114" t="s">
        <v>608</v>
      </c>
      <c r="R567" s="253">
        <f t="shared" si="22"/>
        <v>570</v>
      </c>
      <c r="S567" s="281">
        <f t="shared" si="23"/>
        <v>570</v>
      </c>
      <c r="T567" s="274"/>
    </row>
    <row r="568" spans="1:20" s="10" customFormat="1">
      <c r="A568" s="105" t="s">
        <v>603</v>
      </c>
      <c r="B568" s="297" t="s">
        <v>604</v>
      </c>
      <c r="C568" s="297" t="s">
        <v>604</v>
      </c>
      <c r="D568" s="298" t="s">
        <v>23</v>
      </c>
      <c r="E568" s="107" t="s">
        <v>34</v>
      </c>
      <c r="F568" s="106" t="s">
        <v>42</v>
      </c>
      <c r="G568" s="107" t="s">
        <v>45</v>
      </c>
      <c r="H568" s="278">
        <v>21101</v>
      </c>
      <c r="I568" s="277" t="s">
        <v>123</v>
      </c>
      <c r="J568" s="278" t="s">
        <v>750</v>
      </c>
      <c r="K568" s="282" t="s">
        <v>751</v>
      </c>
      <c r="L568" s="280"/>
      <c r="M568" s="280"/>
      <c r="N568" s="285" t="s">
        <v>27</v>
      </c>
      <c r="O568" s="281">
        <v>63</v>
      </c>
      <c r="P568" s="300">
        <v>4</v>
      </c>
      <c r="Q568" s="114" t="s">
        <v>608</v>
      </c>
      <c r="R568" s="253">
        <f t="shared" si="22"/>
        <v>252</v>
      </c>
      <c r="S568" s="281">
        <f t="shared" si="23"/>
        <v>252</v>
      </c>
      <c r="T568" s="274"/>
    </row>
    <row r="569" spans="1:20" s="10" customFormat="1">
      <c r="A569" s="105" t="s">
        <v>603</v>
      </c>
      <c r="B569" s="297" t="s">
        <v>604</v>
      </c>
      <c r="C569" s="297" t="s">
        <v>604</v>
      </c>
      <c r="D569" s="298" t="s">
        <v>23</v>
      </c>
      <c r="E569" s="107" t="s">
        <v>34</v>
      </c>
      <c r="F569" s="106" t="s">
        <v>42</v>
      </c>
      <c r="G569" s="107" t="s">
        <v>45</v>
      </c>
      <c r="H569" s="278">
        <v>21101</v>
      </c>
      <c r="I569" s="277" t="s">
        <v>123</v>
      </c>
      <c r="J569" s="278" t="s">
        <v>752</v>
      </c>
      <c r="K569" s="282" t="s">
        <v>753</v>
      </c>
      <c r="L569" s="280"/>
      <c r="M569" s="280"/>
      <c r="N569" s="285" t="s">
        <v>27</v>
      </c>
      <c r="O569" s="281">
        <v>6</v>
      </c>
      <c r="P569" s="300">
        <v>165</v>
      </c>
      <c r="Q569" s="114" t="s">
        <v>608</v>
      </c>
      <c r="R569" s="253">
        <f t="shared" si="22"/>
        <v>990</v>
      </c>
      <c r="S569" s="281">
        <f t="shared" si="23"/>
        <v>990</v>
      </c>
      <c r="T569" s="274"/>
    </row>
    <row r="570" spans="1:20" s="10" customFormat="1">
      <c r="A570" s="105" t="s">
        <v>603</v>
      </c>
      <c r="B570" s="297" t="s">
        <v>604</v>
      </c>
      <c r="C570" s="297" t="s">
        <v>604</v>
      </c>
      <c r="D570" s="298" t="s">
        <v>23</v>
      </c>
      <c r="E570" s="107" t="s">
        <v>34</v>
      </c>
      <c r="F570" s="106" t="s">
        <v>42</v>
      </c>
      <c r="G570" s="107" t="s">
        <v>45</v>
      </c>
      <c r="H570" s="278">
        <v>21101</v>
      </c>
      <c r="I570" s="277" t="s">
        <v>123</v>
      </c>
      <c r="J570" s="278" t="s">
        <v>688</v>
      </c>
      <c r="K570" s="278" t="s">
        <v>689</v>
      </c>
      <c r="L570" s="280"/>
      <c r="M570" s="280"/>
      <c r="N570" s="285" t="s">
        <v>135</v>
      </c>
      <c r="O570" s="281">
        <v>10</v>
      </c>
      <c r="P570" s="300">
        <v>271</v>
      </c>
      <c r="Q570" s="114" t="s">
        <v>608</v>
      </c>
      <c r="R570" s="253">
        <f>O570*P570</f>
        <v>2710</v>
      </c>
      <c r="S570" s="281">
        <f>R570</f>
        <v>2710</v>
      </c>
      <c r="T570" s="274"/>
    </row>
    <row r="571" spans="1:20" s="10" customFormat="1">
      <c r="A571" s="105" t="s">
        <v>603</v>
      </c>
      <c r="B571" s="297" t="s">
        <v>604</v>
      </c>
      <c r="C571" s="297" t="s">
        <v>604</v>
      </c>
      <c r="D571" s="298" t="s">
        <v>23</v>
      </c>
      <c r="E571" s="107" t="s">
        <v>34</v>
      </c>
      <c r="F571" s="106" t="s">
        <v>42</v>
      </c>
      <c r="G571" s="107" t="s">
        <v>45</v>
      </c>
      <c r="H571" s="278">
        <v>21101</v>
      </c>
      <c r="I571" s="277" t="s">
        <v>123</v>
      </c>
      <c r="J571" s="278" t="s">
        <v>754</v>
      </c>
      <c r="K571" s="282" t="s">
        <v>755</v>
      </c>
      <c r="L571" s="280"/>
      <c r="M571" s="280"/>
      <c r="N571" s="285" t="s">
        <v>135</v>
      </c>
      <c r="O571" s="281">
        <v>10</v>
      </c>
      <c r="P571" s="300">
        <v>327</v>
      </c>
      <c r="Q571" s="114" t="s">
        <v>608</v>
      </c>
      <c r="R571" s="253">
        <f t="shared" ref="R571:R598" si="24">O571*P571</f>
        <v>3270</v>
      </c>
      <c r="S571" s="281">
        <f t="shared" si="23"/>
        <v>3270</v>
      </c>
      <c r="T571" s="274"/>
    </row>
    <row r="572" spans="1:20" s="10" customFormat="1">
      <c r="A572" s="105" t="s">
        <v>603</v>
      </c>
      <c r="B572" s="297" t="s">
        <v>604</v>
      </c>
      <c r="C572" s="297" t="s">
        <v>604</v>
      </c>
      <c r="D572" s="298" t="s">
        <v>23</v>
      </c>
      <c r="E572" s="107" t="s">
        <v>34</v>
      </c>
      <c r="F572" s="106" t="s">
        <v>42</v>
      </c>
      <c r="G572" s="107" t="s">
        <v>45</v>
      </c>
      <c r="H572" s="278">
        <v>21101</v>
      </c>
      <c r="I572" s="277" t="s">
        <v>123</v>
      </c>
      <c r="J572" s="278" t="s">
        <v>722</v>
      </c>
      <c r="K572" s="282" t="s">
        <v>723</v>
      </c>
      <c r="L572" s="280"/>
      <c r="M572" s="280"/>
      <c r="N572" s="285" t="s">
        <v>27</v>
      </c>
      <c r="O572" s="281">
        <v>30</v>
      </c>
      <c r="P572" s="300">
        <v>10</v>
      </c>
      <c r="Q572" s="114" t="s">
        <v>608</v>
      </c>
      <c r="R572" s="253">
        <f t="shared" si="24"/>
        <v>300</v>
      </c>
      <c r="S572" s="281">
        <f t="shared" si="23"/>
        <v>300</v>
      </c>
      <c r="T572" s="274"/>
    </row>
    <row r="573" spans="1:20" s="10" customFormat="1">
      <c r="A573" s="105" t="s">
        <v>603</v>
      </c>
      <c r="B573" s="297" t="s">
        <v>604</v>
      </c>
      <c r="C573" s="297" t="s">
        <v>604</v>
      </c>
      <c r="D573" s="298" t="s">
        <v>23</v>
      </c>
      <c r="E573" s="107" t="s">
        <v>34</v>
      </c>
      <c r="F573" s="106" t="s">
        <v>42</v>
      </c>
      <c r="G573" s="107" t="s">
        <v>45</v>
      </c>
      <c r="H573" s="278">
        <v>21101</v>
      </c>
      <c r="I573" s="277" t="s">
        <v>123</v>
      </c>
      <c r="J573" s="278" t="s">
        <v>542</v>
      </c>
      <c r="K573" s="282" t="s">
        <v>543</v>
      </c>
      <c r="L573" s="280"/>
      <c r="M573" s="280"/>
      <c r="N573" s="285" t="s">
        <v>27</v>
      </c>
      <c r="O573" s="281">
        <v>70</v>
      </c>
      <c r="P573" s="300">
        <v>5</v>
      </c>
      <c r="Q573" s="114" t="s">
        <v>608</v>
      </c>
      <c r="R573" s="253">
        <f t="shared" si="24"/>
        <v>350</v>
      </c>
      <c r="S573" s="281">
        <f t="shared" si="23"/>
        <v>350</v>
      </c>
      <c r="T573" s="274"/>
    </row>
    <row r="574" spans="1:20" s="10" customFormat="1" ht="30.6">
      <c r="A574" s="105" t="s">
        <v>603</v>
      </c>
      <c r="B574" s="297" t="s">
        <v>604</v>
      </c>
      <c r="C574" s="297" t="s">
        <v>604</v>
      </c>
      <c r="D574" s="298" t="s">
        <v>23</v>
      </c>
      <c r="E574" s="107" t="s">
        <v>34</v>
      </c>
      <c r="F574" s="106" t="s">
        <v>42</v>
      </c>
      <c r="G574" s="107" t="s">
        <v>45</v>
      </c>
      <c r="H574" s="278">
        <v>21101</v>
      </c>
      <c r="I574" s="277" t="s">
        <v>123</v>
      </c>
      <c r="J574" s="278" t="s">
        <v>567</v>
      </c>
      <c r="K574" s="278" t="s">
        <v>756</v>
      </c>
      <c r="L574" s="280"/>
      <c r="M574" s="280"/>
      <c r="N574" s="285" t="s">
        <v>27</v>
      </c>
      <c r="O574" s="281">
        <v>28</v>
      </c>
      <c r="P574" s="300">
        <v>25</v>
      </c>
      <c r="Q574" s="114" t="s">
        <v>608</v>
      </c>
      <c r="R574" s="253">
        <f t="shared" si="24"/>
        <v>700</v>
      </c>
      <c r="S574" s="281">
        <f t="shared" si="23"/>
        <v>700</v>
      </c>
      <c r="T574" s="274"/>
    </row>
    <row r="575" spans="1:20" s="10" customFormat="1">
      <c r="A575" s="105" t="s">
        <v>603</v>
      </c>
      <c r="B575" s="297" t="s">
        <v>604</v>
      </c>
      <c r="C575" s="297" t="s">
        <v>604</v>
      </c>
      <c r="D575" s="298" t="s">
        <v>23</v>
      </c>
      <c r="E575" s="107" t="s">
        <v>34</v>
      </c>
      <c r="F575" s="106" t="s">
        <v>42</v>
      </c>
      <c r="G575" s="107" t="s">
        <v>45</v>
      </c>
      <c r="H575" s="278">
        <v>21101</v>
      </c>
      <c r="I575" s="277" t="s">
        <v>219</v>
      </c>
      <c r="J575" s="278" t="s">
        <v>691</v>
      </c>
      <c r="K575" s="282" t="s">
        <v>665</v>
      </c>
      <c r="L575" s="280"/>
      <c r="M575" s="280"/>
      <c r="N575" s="285" t="s">
        <v>135</v>
      </c>
      <c r="O575" s="281">
        <v>105</v>
      </c>
      <c r="P575" s="300">
        <v>109</v>
      </c>
      <c r="Q575" s="114" t="s">
        <v>608</v>
      </c>
      <c r="R575" s="253">
        <f t="shared" si="24"/>
        <v>11445</v>
      </c>
      <c r="S575" s="281">
        <f t="shared" si="23"/>
        <v>11445</v>
      </c>
      <c r="T575" s="274"/>
    </row>
    <row r="576" spans="1:20" s="10" customFormat="1">
      <c r="A576" s="105" t="s">
        <v>603</v>
      </c>
      <c r="B576" s="297" t="s">
        <v>604</v>
      </c>
      <c r="C576" s="297" t="s">
        <v>604</v>
      </c>
      <c r="D576" s="298" t="s">
        <v>23</v>
      </c>
      <c r="E576" s="107" t="s">
        <v>34</v>
      </c>
      <c r="F576" s="106" t="s">
        <v>42</v>
      </c>
      <c r="G576" s="107" t="s">
        <v>45</v>
      </c>
      <c r="H576" s="278">
        <v>21101</v>
      </c>
      <c r="I576" s="277" t="s">
        <v>219</v>
      </c>
      <c r="J576" s="278" t="s">
        <v>724</v>
      </c>
      <c r="K576" s="282" t="s">
        <v>725</v>
      </c>
      <c r="L576" s="280"/>
      <c r="M576" s="280"/>
      <c r="N576" s="285" t="s">
        <v>135</v>
      </c>
      <c r="O576" s="281">
        <v>60</v>
      </c>
      <c r="P576" s="300">
        <v>135</v>
      </c>
      <c r="Q576" s="114" t="s">
        <v>608</v>
      </c>
      <c r="R576" s="253">
        <f t="shared" si="24"/>
        <v>8100</v>
      </c>
      <c r="S576" s="281">
        <f t="shared" si="23"/>
        <v>8100</v>
      </c>
      <c r="T576" s="274"/>
    </row>
    <row r="577" spans="1:20" s="10" customFormat="1" ht="20.399999999999999">
      <c r="A577" s="105" t="s">
        <v>603</v>
      </c>
      <c r="B577" s="297" t="s">
        <v>604</v>
      </c>
      <c r="C577" s="297" t="s">
        <v>604</v>
      </c>
      <c r="D577" s="298" t="s">
        <v>23</v>
      </c>
      <c r="E577" s="107" t="s">
        <v>34</v>
      </c>
      <c r="F577" s="106" t="s">
        <v>42</v>
      </c>
      <c r="G577" s="107" t="s">
        <v>45</v>
      </c>
      <c r="H577" s="278">
        <v>21101</v>
      </c>
      <c r="I577" s="277" t="s">
        <v>123</v>
      </c>
      <c r="J577" s="278" t="s">
        <v>363</v>
      </c>
      <c r="K577" s="282" t="s">
        <v>577</v>
      </c>
      <c r="L577" s="280"/>
      <c r="M577" s="280"/>
      <c r="N577" s="285" t="s">
        <v>27</v>
      </c>
      <c r="O577" s="281">
        <v>42</v>
      </c>
      <c r="P577" s="300">
        <v>30</v>
      </c>
      <c r="Q577" s="114" t="s">
        <v>608</v>
      </c>
      <c r="R577" s="253">
        <f t="shared" si="24"/>
        <v>1260</v>
      </c>
      <c r="S577" s="281">
        <f t="shared" si="23"/>
        <v>1260</v>
      </c>
      <c r="T577" s="274"/>
    </row>
    <row r="578" spans="1:20" s="10" customFormat="1" ht="20.399999999999999">
      <c r="A578" s="105" t="s">
        <v>603</v>
      </c>
      <c r="B578" s="297" t="s">
        <v>604</v>
      </c>
      <c r="C578" s="297" t="s">
        <v>604</v>
      </c>
      <c r="D578" s="298" t="s">
        <v>23</v>
      </c>
      <c r="E578" s="107" t="s">
        <v>34</v>
      </c>
      <c r="F578" s="106" t="s">
        <v>42</v>
      </c>
      <c r="G578" s="107" t="s">
        <v>45</v>
      </c>
      <c r="H578" s="278">
        <v>21101</v>
      </c>
      <c r="I578" s="277" t="s">
        <v>123</v>
      </c>
      <c r="J578" s="278" t="s">
        <v>757</v>
      </c>
      <c r="K578" s="282" t="s">
        <v>758</v>
      </c>
      <c r="L578" s="280"/>
      <c r="M578" s="280"/>
      <c r="N578" s="285" t="s">
        <v>27</v>
      </c>
      <c r="O578" s="281">
        <v>17</v>
      </c>
      <c r="P578" s="300">
        <v>71</v>
      </c>
      <c r="Q578" s="114" t="s">
        <v>608</v>
      </c>
      <c r="R578" s="253">
        <f t="shared" si="24"/>
        <v>1207</v>
      </c>
      <c r="S578" s="281">
        <f t="shared" si="23"/>
        <v>1207</v>
      </c>
      <c r="T578" s="274"/>
    </row>
    <row r="579" spans="1:20" s="10" customFormat="1" ht="61.2">
      <c r="A579" s="105" t="s">
        <v>603</v>
      </c>
      <c r="B579" s="297" t="s">
        <v>604</v>
      </c>
      <c r="C579" s="297" t="s">
        <v>604</v>
      </c>
      <c r="D579" s="298" t="s">
        <v>23</v>
      </c>
      <c r="E579" s="107" t="s">
        <v>34</v>
      </c>
      <c r="F579" s="106">
        <v>88</v>
      </c>
      <c r="G579" s="107" t="s">
        <v>45</v>
      </c>
      <c r="H579" s="278">
        <v>26102</v>
      </c>
      <c r="I579" s="277" t="s">
        <v>605</v>
      </c>
      <c r="J579" s="299" t="s">
        <v>606</v>
      </c>
      <c r="K579" s="299" t="s">
        <v>735</v>
      </c>
      <c r="L579" s="280"/>
      <c r="M579" s="112"/>
      <c r="N579" s="285" t="s">
        <v>736</v>
      </c>
      <c r="O579" s="110">
        <v>1</v>
      </c>
      <c r="P579" s="300">
        <v>9418</v>
      </c>
      <c r="Q579" s="114" t="s">
        <v>608</v>
      </c>
      <c r="R579" s="253">
        <f t="shared" si="24"/>
        <v>9418</v>
      </c>
      <c r="S579" s="281">
        <f t="shared" si="23"/>
        <v>9418</v>
      </c>
      <c r="T579" s="274"/>
    </row>
    <row r="580" spans="1:20" s="10" customFormat="1" ht="51">
      <c r="A580" s="105" t="s">
        <v>603</v>
      </c>
      <c r="B580" s="297" t="s">
        <v>604</v>
      </c>
      <c r="C580" s="297" t="s">
        <v>604</v>
      </c>
      <c r="D580" s="298" t="s">
        <v>23</v>
      </c>
      <c r="E580" s="107" t="s">
        <v>34</v>
      </c>
      <c r="F580" s="106" t="s">
        <v>42</v>
      </c>
      <c r="G580" s="107" t="s">
        <v>45</v>
      </c>
      <c r="H580" s="278">
        <v>26103</v>
      </c>
      <c r="I580" s="277" t="s">
        <v>759</v>
      </c>
      <c r="J580" s="299" t="s">
        <v>760</v>
      </c>
      <c r="K580" s="299" t="s">
        <v>735</v>
      </c>
      <c r="L580" s="280"/>
      <c r="M580" s="112"/>
      <c r="N580" s="285" t="s">
        <v>736</v>
      </c>
      <c r="O580" s="110">
        <v>1</v>
      </c>
      <c r="P580" s="300">
        <v>2000</v>
      </c>
      <c r="Q580" s="114" t="s">
        <v>608</v>
      </c>
      <c r="R580" s="253">
        <f t="shared" si="24"/>
        <v>2000</v>
      </c>
      <c r="S580" s="281">
        <f t="shared" si="23"/>
        <v>2000</v>
      </c>
      <c r="T580" s="274"/>
    </row>
    <row r="581" spans="1:20" s="10" customFormat="1" ht="30.6">
      <c r="A581" s="105" t="s">
        <v>603</v>
      </c>
      <c r="B581" s="297" t="s">
        <v>604</v>
      </c>
      <c r="C581" s="297" t="s">
        <v>604</v>
      </c>
      <c r="D581" s="298" t="s">
        <v>23</v>
      </c>
      <c r="E581" s="107" t="s">
        <v>34</v>
      </c>
      <c r="F581" s="106" t="s">
        <v>42</v>
      </c>
      <c r="G581" s="107" t="s">
        <v>45</v>
      </c>
      <c r="H581" s="278">
        <v>29401</v>
      </c>
      <c r="I581" s="277" t="s">
        <v>650</v>
      </c>
      <c r="J581" s="299" t="s">
        <v>654</v>
      </c>
      <c r="K581" s="282" t="s">
        <v>761</v>
      </c>
      <c r="L581" s="280"/>
      <c r="M581" s="280"/>
      <c r="N581" s="285" t="s">
        <v>411</v>
      </c>
      <c r="O581" s="281">
        <v>3</v>
      </c>
      <c r="P581" s="300">
        <v>1838</v>
      </c>
      <c r="Q581" s="114" t="s">
        <v>608</v>
      </c>
      <c r="R581" s="253">
        <f t="shared" si="24"/>
        <v>5514</v>
      </c>
      <c r="S581" s="281">
        <f t="shared" si="23"/>
        <v>5514</v>
      </c>
      <c r="T581" s="274"/>
    </row>
    <row r="582" spans="1:20" s="10" customFormat="1" ht="21.6">
      <c r="A582" s="105" t="s">
        <v>603</v>
      </c>
      <c r="B582" s="297" t="s">
        <v>604</v>
      </c>
      <c r="C582" s="297" t="s">
        <v>604</v>
      </c>
      <c r="D582" s="298" t="s">
        <v>23</v>
      </c>
      <c r="E582" s="107" t="s">
        <v>34</v>
      </c>
      <c r="F582" s="106">
        <v>88</v>
      </c>
      <c r="G582" s="107" t="s">
        <v>200</v>
      </c>
      <c r="H582" s="278">
        <v>21601</v>
      </c>
      <c r="I582" s="277" t="s">
        <v>204</v>
      </c>
      <c r="J582" s="310" t="s">
        <v>762</v>
      </c>
      <c r="K582" s="310" t="s">
        <v>763</v>
      </c>
      <c r="L582" s="280"/>
      <c r="M582" s="280"/>
      <c r="N582" s="285" t="s">
        <v>411</v>
      </c>
      <c r="O582" s="110">
        <v>120</v>
      </c>
      <c r="P582" s="300">
        <v>63</v>
      </c>
      <c r="Q582" s="114" t="s">
        <v>608</v>
      </c>
      <c r="R582" s="253">
        <f t="shared" si="24"/>
        <v>7560</v>
      </c>
      <c r="S582" s="281">
        <f t="shared" si="23"/>
        <v>7560</v>
      </c>
      <c r="T582" s="274"/>
    </row>
    <row r="583" spans="1:20" s="10" customFormat="1" ht="30.6">
      <c r="A583" s="105" t="s">
        <v>603</v>
      </c>
      <c r="B583" s="297" t="s">
        <v>604</v>
      </c>
      <c r="C583" s="297" t="s">
        <v>604</v>
      </c>
      <c r="D583" s="298" t="s">
        <v>23</v>
      </c>
      <c r="E583" s="107" t="s">
        <v>34</v>
      </c>
      <c r="F583" s="106">
        <v>88</v>
      </c>
      <c r="G583" s="107" t="s">
        <v>200</v>
      </c>
      <c r="H583" s="278">
        <v>21601</v>
      </c>
      <c r="I583" s="277" t="s">
        <v>204</v>
      </c>
      <c r="J583" s="299" t="s">
        <v>764</v>
      </c>
      <c r="K583" s="282" t="s">
        <v>765</v>
      </c>
      <c r="L583" s="280"/>
      <c r="M583" s="280"/>
      <c r="N583" s="285" t="s">
        <v>411</v>
      </c>
      <c r="O583" s="110">
        <v>600</v>
      </c>
      <c r="P583" s="300">
        <v>27</v>
      </c>
      <c r="Q583" s="114" t="s">
        <v>608</v>
      </c>
      <c r="R583" s="253">
        <f t="shared" si="24"/>
        <v>16200</v>
      </c>
      <c r="S583" s="281">
        <f t="shared" si="23"/>
        <v>16200</v>
      </c>
      <c r="T583" s="274"/>
    </row>
    <row r="584" spans="1:20" s="10" customFormat="1" ht="20.399999999999999">
      <c r="A584" s="105" t="s">
        <v>603</v>
      </c>
      <c r="B584" s="297" t="s">
        <v>604</v>
      </c>
      <c r="C584" s="297" t="s">
        <v>604</v>
      </c>
      <c r="D584" s="298" t="s">
        <v>23</v>
      </c>
      <c r="E584" s="107" t="s">
        <v>34</v>
      </c>
      <c r="F584" s="106">
        <v>88</v>
      </c>
      <c r="G584" s="107" t="s">
        <v>200</v>
      </c>
      <c r="H584" s="278">
        <v>21601</v>
      </c>
      <c r="I584" s="277" t="s">
        <v>204</v>
      </c>
      <c r="J584" s="299" t="s">
        <v>766</v>
      </c>
      <c r="K584" s="282" t="s">
        <v>767</v>
      </c>
      <c r="L584" s="280"/>
      <c r="M584" s="280"/>
      <c r="N584" s="285" t="s">
        <v>411</v>
      </c>
      <c r="O584" s="110">
        <v>32</v>
      </c>
      <c r="P584" s="300">
        <v>170</v>
      </c>
      <c r="Q584" s="114" t="s">
        <v>608</v>
      </c>
      <c r="R584" s="253">
        <f t="shared" si="24"/>
        <v>5440</v>
      </c>
      <c r="S584" s="281">
        <f t="shared" si="23"/>
        <v>5440</v>
      </c>
      <c r="T584" s="274"/>
    </row>
    <row r="585" spans="1:20" s="10" customFormat="1" ht="20.399999999999999">
      <c r="A585" s="105" t="s">
        <v>603</v>
      </c>
      <c r="B585" s="297" t="s">
        <v>604</v>
      </c>
      <c r="C585" s="297" t="s">
        <v>604</v>
      </c>
      <c r="D585" s="298" t="s">
        <v>23</v>
      </c>
      <c r="E585" s="107" t="s">
        <v>34</v>
      </c>
      <c r="F585" s="106">
        <v>88</v>
      </c>
      <c r="G585" s="107" t="s">
        <v>200</v>
      </c>
      <c r="H585" s="278">
        <v>21601</v>
      </c>
      <c r="I585" s="277" t="s">
        <v>204</v>
      </c>
      <c r="J585" s="278" t="s">
        <v>768</v>
      </c>
      <c r="K585" s="282" t="s">
        <v>769</v>
      </c>
      <c r="L585" s="280"/>
      <c r="M585" s="280"/>
      <c r="N585" s="285" t="s">
        <v>411</v>
      </c>
      <c r="O585" s="110">
        <v>48</v>
      </c>
      <c r="P585" s="300">
        <v>47</v>
      </c>
      <c r="Q585" s="114" t="s">
        <v>608</v>
      </c>
      <c r="R585" s="253">
        <f t="shared" si="24"/>
        <v>2256</v>
      </c>
      <c r="S585" s="281">
        <f t="shared" si="23"/>
        <v>2256</v>
      </c>
      <c r="T585" s="274"/>
    </row>
    <row r="586" spans="1:20" s="10" customFormat="1" ht="20.399999999999999">
      <c r="A586" s="105" t="s">
        <v>603</v>
      </c>
      <c r="B586" s="297" t="s">
        <v>604</v>
      </c>
      <c r="C586" s="297" t="s">
        <v>604</v>
      </c>
      <c r="D586" s="298" t="s">
        <v>23</v>
      </c>
      <c r="E586" s="107" t="s">
        <v>34</v>
      </c>
      <c r="F586" s="106">
        <v>88</v>
      </c>
      <c r="G586" s="107" t="s">
        <v>200</v>
      </c>
      <c r="H586" s="278">
        <v>21601</v>
      </c>
      <c r="I586" s="277" t="s">
        <v>204</v>
      </c>
      <c r="J586" s="299" t="s">
        <v>770</v>
      </c>
      <c r="K586" s="299" t="s">
        <v>771</v>
      </c>
      <c r="L586" s="280"/>
      <c r="M586" s="112"/>
      <c r="N586" s="285" t="s">
        <v>772</v>
      </c>
      <c r="O586" s="110">
        <v>12</v>
      </c>
      <c r="P586" s="300">
        <v>277</v>
      </c>
      <c r="Q586" s="114" t="s">
        <v>608</v>
      </c>
      <c r="R586" s="253">
        <f t="shared" si="24"/>
        <v>3324</v>
      </c>
      <c r="S586" s="281">
        <f t="shared" si="23"/>
        <v>3324</v>
      </c>
      <c r="T586" s="274"/>
    </row>
    <row r="587" spans="1:20" s="10" customFormat="1">
      <c r="A587" s="105" t="s">
        <v>603</v>
      </c>
      <c r="B587" s="297" t="s">
        <v>604</v>
      </c>
      <c r="C587" s="297" t="s">
        <v>604</v>
      </c>
      <c r="D587" s="298" t="s">
        <v>23</v>
      </c>
      <c r="E587" s="107" t="s">
        <v>34</v>
      </c>
      <c r="F587" s="106">
        <v>88</v>
      </c>
      <c r="G587" s="107" t="s">
        <v>200</v>
      </c>
      <c r="H587" s="278">
        <v>21601</v>
      </c>
      <c r="I587" s="277" t="s">
        <v>204</v>
      </c>
      <c r="J587" s="299" t="s">
        <v>773</v>
      </c>
      <c r="K587" s="299" t="s">
        <v>774</v>
      </c>
      <c r="L587" s="280"/>
      <c r="M587" s="112"/>
      <c r="N587" s="285" t="s">
        <v>772</v>
      </c>
      <c r="O587" s="110">
        <v>12</v>
      </c>
      <c r="P587" s="300">
        <v>397</v>
      </c>
      <c r="Q587" s="114" t="s">
        <v>608</v>
      </c>
      <c r="R587" s="253">
        <f t="shared" si="24"/>
        <v>4764</v>
      </c>
      <c r="S587" s="281">
        <f t="shared" si="23"/>
        <v>4764</v>
      </c>
      <c r="T587" s="274"/>
    </row>
    <row r="588" spans="1:20" s="10" customFormat="1">
      <c r="A588" s="105" t="s">
        <v>603</v>
      </c>
      <c r="B588" s="297" t="s">
        <v>604</v>
      </c>
      <c r="C588" s="297" t="s">
        <v>604</v>
      </c>
      <c r="D588" s="298" t="s">
        <v>23</v>
      </c>
      <c r="E588" s="107" t="s">
        <v>34</v>
      </c>
      <c r="F588" s="106">
        <v>88</v>
      </c>
      <c r="G588" s="107" t="s">
        <v>200</v>
      </c>
      <c r="H588" s="278">
        <v>21601</v>
      </c>
      <c r="I588" s="277" t="s">
        <v>204</v>
      </c>
      <c r="J588" s="299" t="s">
        <v>775</v>
      </c>
      <c r="K588" s="299" t="s">
        <v>776</v>
      </c>
      <c r="L588" s="280"/>
      <c r="M588" s="112"/>
      <c r="N588" s="285" t="s">
        <v>411</v>
      </c>
      <c r="O588" s="110">
        <v>36</v>
      </c>
      <c r="P588" s="300">
        <v>16</v>
      </c>
      <c r="Q588" s="114" t="s">
        <v>608</v>
      </c>
      <c r="R588" s="253">
        <f t="shared" si="24"/>
        <v>576</v>
      </c>
      <c r="S588" s="281">
        <f t="shared" si="23"/>
        <v>576</v>
      </c>
      <c r="T588" s="274"/>
    </row>
    <row r="589" spans="1:20" s="10" customFormat="1">
      <c r="A589" s="105" t="s">
        <v>603</v>
      </c>
      <c r="B589" s="297" t="s">
        <v>604</v>
      </c>
      <c r="C589" s="297" t="s">
        <v>604</v>
      </c>
      <c r="D589" s="298" t="s">
        <v>23</v>
      </c>
      <c r="E589" s="107" t="s">
        <v>34</v>
      </c>
      <c r="F589" s="106">
        <v>88</v>
      </c>
      <c r="G589" s="107" t="s">
        <v>200</v>
      </c>
      <c r="H589" s="278">
        <v>21601</v>
      </c>
      <c r="I589" s="277" t="s">
        <v>204</v>
      </c>
      <c r="J589" s="299" t="s">
        <v>777</v>
      </c>
      <c r="K589" s="299" t="s">
        <v>778</v>
      </c>
      <c r="L589" s="280"/>
      <c r="M589" s="112"/>
      <c r="N589" s="285" t="s">
        <v>411</v>
      </c>
      <c r="O589" s="110">
        <v>40</v>
      </c>
      <c r="P589" s="300">
        <v>31</v>
      </c>
      <c r="Q589" s="114" t="s">
        <v>608</v>
      </c>
      <c r="R589" s="253">
        <f t="shared" si="24"/>
        <v>1240</v>
      </c>
      <c r="S589" s="281">
        <f t="shared" si="23"/>
        <v>1240</v>
      </c>
      <c r="T589" s="274"/>
    </row>
    <row r="590" spans="1:20" s="10" customFormat="1" ht="20.399999999999999">
      <c r="A590" s="105" t="s">
        <v>603</v>
      </c>
      <c r="B590" s="297" t="s">
        <v>604</v>
      </c>
      <c r="C590" s="297" t="s">
        <v>604</v>
      </c>
      <c r="D590" s="298" t="s">
        <v>23</v>
      </c>
      <c r="E590" s="107" t="s">
        <v>34</v>
      </c>
      <c r="F590" s="106">
        <v>88</v>
      </c>
      <c r="G590" s="107" t="s">
        <v>200</v>
      </c>
      <c r="H590" s="278">
        <v>21601</v>
      </c>
      <c r="I590" s="277" t="s">
        <v>204</v>
      </c>
      <c r="J590" s="299" t="s">
        <v>779</v>
      </c>
      <c r="K590" s="299" t="s">
        <v>780</v>
      </c>
      <c r="L590" s="280"/>
      <c r="M590" s="112"/>
      <c r="N590" s="285" t="s">
        <v>411</v>
      </c>
      <c r="O590" s="110">
        <v>8</v>
      </c>
      <c r="P590" s="300">
        <v>125</v>
      </c>
      <c r="Q590" s="114" t="s">
        <v>608</v>
      </c>
      <c r="R590" s="253">
        <f t="shared" si="24"/>
        <v>1000</v>
      </c>
      <c r="S590" s="281">
        <f t="shared" si="23"/>
        <v>1000</v>
      </c>
      <c r="T590" s="274"/>
    </row>
    <row r="591" spans="1:20" s="10" customFormat="1" ht="20.399999999999999">
      <c r="A591" s="105" t="s">
        <v>603</v>
      </c>
      <c r="B591" s="297" t="s">
        <v>604</v>
      </c>
      <c r="C591" s="297" t="s">
        <v>604</v>
      </c>
      <c r="D591" s="298" t="s">
        <v>23</v>
      </c>
      <c r="E591" s="107" t="s">
        <v>34</v>
      </c>
      <c r="F591" s="106">
        <v>88</v>
      </c>
      <c r="G591" s="107" t="s">
        <v>200</v>
      </c>
      <c r="H591" s="278">
        <v>21601</v>
      </c>
      <c r="I591" s="277" t="s">
        <v>204</v>
      </c>
      <c r="J591" s="299" t="s">
        <v>781</v>
      </c>
      <c r="K591" s="299" t="s">
        <v>782</v>
      </c>
      <c r="L591" s="280"/>
      <c r="M591" s="112"/>
      <c r="N591" s="285" t="s">
        <v>411</v>
      </c>
      <c r="O591" s="110">
        <v>8</v>
      </c>
      <c r="P591" s="300">
        <v>62</v>
      </c>
      <c r="Q591" s="114" t="s">
        <v>608</v>
      </c>
      <c r="R591" s="253">
        <f t="shared" si="24"/>
        <v>496</v>
      </c>
      <c r="S591" s="281">
        <f t="shared" si="23"/>
        <v>496</v>
      </c>
      <c r="T591" s="274"/>
    </row>
    <row r="592" spans="1:20" s="10" customFormat="1">
      <c r="A592" s="105" t="s">
        <v>603</v>
      </c>
      <c r="B592" s="297" t="s">
        <v>604</v>
      </c>
      <c r="C592" s="297" t="s">
        <v>604</v>
      </c>
      <c r="D592" s="298" t="s">
        <v>23</v>
      </c>
      <c r="E592" s="107" t="s">
        <v>34</v>
      </c>
      <c r="F592" s="106">
        <v>88</v>
      </c>
      <c r="G592" s="107" t="s">
        <v>200</v>
      </c>
      <c r="H592" s="278">
        <v>21601</v>
      </c>
      <c r="I592" s="277" t="s">
        <v>204</v>
      </c>
      <c r="J592" s="299" t="s">
        <v>783</v>
      </c>
      <c r="K592" s="299" t="s">
        <v>61</v>
      </c>
      <c r="L592" s="280"/>
      <c r="M592" s="112"/>
      <c r="N592" s="285" t="s">
        <v>411</v>
      </c>
      <c r="O592" s="110">
        <v>4</v>
      </c>
      <c r="P592" s="300">
        <v>98</v>
      </c>
      <c r="Q592" s="114" t="s">
        <v>608</v>
      </c>
      <c r="R592" s="253">
        <f t="shared" si="24"/>
        <v>392</v>
      </c>
      <c r="S592" s="281">
        <f t="shared" si="23"/>
        <v>392</v>
      </c>
      <c r="T592" s="274"/>
    </row>
    <row r="593" spans="1:20" s="10" customFormat="1" ht="20.399999999999999">
      <c r="A593" s="105" t="s">
        <v>603</v>
      </c>
      <c r="B593" s="297" t="s">
        <v>604</v>
      </c>
      <c r="C593" s="297" t="s">
        <v>604</v>
      </c>
      <c r="D593" s="298" t="s">
        <v>23</v>
      </c>
      <c r="E593" s="107" t="s">
        <v>34</v>
      </c>
      <c r="F593" s="106">
        <v>88</v>
      </c>
      <c r="G593" s="107" t="s">
        <v>200</v>
      </c>
      <c r="H593" s="278">
        <v>21601</v>
      </c>
      <c r="I593" s="277" t="s">
        <v>204</v>
      </c>
      <c r="J593" s="299" t="s">
        <v>784</v>
      </c>
      <c r="K593" s="299" t="s">
        <v>785</v>
      </c>
      <c r="L593" s="280"/>
      <c r="M593" s="112"/>
      <c r="N593" s="285" t="s">
        <v>411</v>
      </c>
      <c r="O593" s="110">
        <v>40</v>
      </c>
      <c r="P593" s="300">
        <v>46</v>
      </c>
      <c r="Q593" s="114" t="s">
        <v>608</v>
      </c>
      <c r="R593" s="253">
        <f t="shared" si="24"/>
        <v>1840</v>
      </c>
      <c r="S593" s="281">
        <f t="shared" si="23"/>
        <v>1840</v>
      </c>
      <c r="T593" s="274"/>
    </row>
    <row r="594" spans="1:20" s="10" customFormat="1">
      <c r="A594" s="105" t="s">
        <v>603</v>
      </c>
      <c r="B594" s="297" t="s">
        <v>604</v>
      </c>
      <c r="C594" s="297" t="s">
        <v>604</v>
      </c>
      <c r="D594" s="298" t="s">
        <v>23</v>
      </c>
      <c r="E594" s="107" t="s">
        <v>34</v>
      </c>
      <c r="F594" s="106">
        <v>88</v>
      </c>
      <c r="G594" s="107" t="s">
        <v>200</v>
      </c>
      <c r="H594" s="278">
        <v>21601</v>
      </c>
      <c r="I594" s="277" t="s">
        <v>204</v>
      </c>
      <c r="J594" s="299" t="s">
        <v>786</v>
      </c>
      <c r="K594" s="299" t="s">
        <v>787</v>
      </c>
      <c r="L594" s="280"/>
      <c r="M594" s="112"/>
      <c r="N594" s="285" t="s">
        <v>411</v>
      </c>
      <c r="O594" s="110">
        <v>8</v>
      </c>
      <c r="P594" s="300">
        <v>99</v>
      </c>
      <c r="Q594" s="114" t="s">
        <v>608</v>
      </c>
      <c r="R594" s="253">
        <f t="shared" si="24"/>
        <v>792</v>
      </c>
      <c r="S594" s="281">
        <f t="shared" si="23"/>
        <v>792</v>
      </c>
      <c r="T594" s="274"/>
    </row>
    <row r="595" spans="1:20" s="10" customFormat="1" ht="20.399999999999999">
      <c r="A595" s="105" t="s">
        <v>603</v>
      </c>
      <c r="B595" s="297" t="s">
        <v>604</v>
      </c>
      <c r="C595" s="297" t="s">
        <v>604</v>
      </c>
      <c r="D595" s="298" t="s">
        <v>23</v>
      </c>
      <c r="E595" s="107" t="s">
        <v>34</v>
      </c>
      <c r="F595" s="106">
        <v>88</v>
      </c>
      <c r="G595" s="107" t="s">
        <v>200</v>
      </c>
      <c r="H595" s="278">
        <v>21601</v>
      </c>
      <c r="I595" s="277" t="s">
        <v>204</v>
      </c>
      <c r="J595" s="299" t="s">
        <v>788</v>
      </c>
      <c r="K595" s="299" t="s">
        <v>789</v>
      </c>
      <c r="L595" s="280"/>
      <c r="M595" s="112"/>
      <c r="N595" s="285" t="s">
        <v>790</v>
      </c>
      <c r="O595" s="110">
        <v>24</v>
      </c>
      <c r="P595" s="300">
        <v>67</v>
      </c>
      <c r="Q595" s="114" t="s">
        <v>608</v>
      </c>
      <c r="R595" s="253">
        <f t="shared" si="24"/>
        <v>1608</v>
      </c>
      <c r="S595" s="281">
        <f t="shared" si="23"/>
        <v>1608</v>
      </c>
      <c r="T595" s="274"/>
    </row>
    <row r="596" spans="1:20" s="10" customFormat="1" ht="20.399999999999999">
      <c r="A596" s="105" t="s">
        <v>603</v>
      </c>
      <c r="B596" s="297" t="s">
        <v>604</v>
      </c>
      <c r="C596" s="297" t="s">
        <v>604</v>
      </c>
      <c r="D596" s="298" t="s">
        <v>23</v>
      </c>
      <c r="E596" s="107" t="s">
        <v>34</v>
      </c>
      <c r="F596" s="106">
        <v>88</v>
      </c>
      <c r="G596" s="107" t="s">
        <v>200</v>
      </c>
      <c r="H596" s="278">
        <v>21601</v>
      </c>
      <c r="I596" s="277" t="s">
        <v>204</v>
      </c>
      <c r="J596" s="299" t="s">
        <v>638</v>
      </c>
      <c r="K596" s="299" t="s">
        <v>791</v>
      </c>
      <c r="L596" s="280"/>
      <c r="M596" s="112"/>
      <c r="N596" s="285" t="s">
        <v>411</v>
      </c>
      <c r="O596" s="110">
        <v>15</v>
      </c>
      <c r="P596" s="300">
        <v>49.125999999999998</v>
      </c>
      <c r="Q596" s="114" t="s">
        <v>608</v>
      </c>
      <c r="R596" s="253">
        <f t="shared" si="24"/>
        <v>736.89</v>
      </c>
      <c r="S596" s="281">
        <f t="shared" si="23"/>
        <v>736.89</v>
      </c>
      <c r="T596" s="274"/>
    </row>
    <row r="597" spans="1:20" s="10" customFormat="1" ht="20.399999999999999">
      <c r="A597" s="105" t="s">
        <v>603</v>
      </c>
      <c r="B597" s="297" t="s">
        <v>604</v>
      </c>
      <c r="C597" s="297" t="s">
        <v>604</v>
      </c>
      <c r="D597" s="298" t="s">
        <v>23</v>
      </c>
      <c r="E597" s="107" t="s">
        <v>34</v>
      </c>
      <c r="F597" s="106">
        <v>88</v>
      </c>
      <c r="G597" s="107" t="s">
        <v>200</v>
      </c>
      <c r="H597" s="278">
        <v>21601</v>
      </c>
      <c r="I597" s="277" t="s">
        <v>204</v>
      </c>
      <c r="J597" s="299" t="s">
        <v>792</v>
      </c>
      <c r="K597" s="299" t="s">
        <v>793</v>
      </c>
      <c r="L597" s="280"/>
      <c r="M597" s="112"/>
      <c r="N597" s="285" t="s">
        <v>411</v>
      </c>
      <c r="O597" s="110">
        <v>8</v>
      </c>
      <c r="P597" s="300">
        <v>113.91200000000001</v>
      </c>
      <c r="Q597" s="114" t="s">
        <v>608</v>
      </c>
      <c r="R597" s="253">
        <f t="shared" si="24"/>
        <v>911.29600000000005</v>
      </c>
      <c r="S597" s="281">
        <f t="shared" si="23"/>
        <v>911.29600000000005</v>
      </c>
      <c r="T597" s="274"/>
    </row>
    <row r="598" spans="1:20" s="10" customFormat="1">
      <c r="A598" s="105" t="s">
        <v>603</v>
      </c>
      <c r="B598" s="297" t="s">
        <v>604</v>
      </c>
      <c r="C598" s="297" t="s">
        <v>604</v>
      </c>
      <c r="D598" s="298" t="s">
        <v>23</v>
      </c>
      <c r="E598" s="107" t="s">
        <v>34</v>
      </c>
      <c r="F598" s="106">
        <v>88</v>
      </c>
      <c r="G598" s="107" t="s">
        <v>200</v>
      </c>
      <c r="H598" s="278">
        <v>21601</v>
      </c>
      <c r="I598" s="277" t="s">
        <v>204</v>
      </c>
      <c r="J598" s="299" t="s">
        <v>794</v>
      </c>
      <c r="K598" s="299" t="s">
        <v>795</v>
      </c>
      <c r="L598" s="280"/>
      <c r="M598" s="112"/>
      <c r="N598" s="285" t="s">
        <v>411</v>
      </c>
      <c r="O598" s="110">
        <v>6</v>
      </c>
      <c r="P598" s="300">
        <v>25.288</v>
      </c>
      <c r="Q598" s="114" t="s">
        <v>608</v>
      </c>
      <c r="R598" s="253">
        <f t="shared" si="24"/>
        <v>151.72800000000001</v>
      </c>
      <c r="S598" s="281">
        <f t="shared" si="23"/>
        <v>151.72800000000001</v>
      </c>
      <c r="T598" s="274"/>
    </row>
    <row r="599" spans="1:20" s="10" customFormat="1">
      <c r="A599" s="322"/>
      <c r="B599" s="323"/>
      <c r="C599" s="323"/>
      <c r="D599" s="324"/>
      <c r="E599" s="325"/>
      <c r="F599" s="326"/>
      <c r="G599" s="325"/>
      <c r="H599" s="327"/>
      <c r="I599" s="305"/>
      <c r="J599" s="317"/>
      <c r="K599" s="317"/>
      <c r="L599" s="307"/>
      <c r="M599" s="243"/>
      <c r="N599" s="308"/>
      <c r="O599" s="240"/>
      <c r="P599" s="540"/>
      <c r="Q599" s="242"/>
      <c r="R599" s="267"/>
      <c r="S599" s="276"/>
      <c r="T599" s="274"/>
    </row>
    <row r="600" spans="1:20" s="10" customFormat="1" ht="18">
      <c r="A600" s="641" t="s">
        <v>796</v>
      </c>
      <c r="B600" s="642"/>
      <c r="C600" s="642"/>
      <c r="D600" s="642"/>
      <c r="E600" s="642"/>
      <c r="F600" s="642"/>
      <c r="G600" s="642"/>
      <c r="H600" s="643"/>
      <c r="I600" s="328"/>
      <c r="J600" s="330"/>
      <c r="K600" s="328"/>
      <c r="L600" s="328"/>
      <c r="M600" s="328"/>
      <c r="N600" s="328"/>
      <c r="O600" s="476"/>
      <c r="P600" s="544"/>
      <c r="Q600" s="328"/>
      <c r="R600" s="477"/>
      <c r="S600" s="476"/>
    </row>
    <row r="601" spans="1:20" s="10" customFormat="1" ht="20.399999999999999">
      <c r="A601" s="105" t="s">
        <v>603</v>
      </c>
      <c r="B601" s="297" t="s">
        <v>604</v>
      </c>
      <c r="C601" s="297" t="s">
        <v>604</v>
      </c>
      <c r="D601" s="298" t="s">
        <v>23</v>
      </c>
      <c r="E601" s="107" t="s">
        <v>38</v>
      </c>
      <c r="F601" s="106">
        <v>43</v>
      </c>
      <c r="G601" s="107" t="s">
        <v>96</v>
      </c>
      <c r="H601" s="278">
        <v>39202</v>
      </c>
      <c r="I601" s="277" t="s">
        <v>656</v>
      </c>
      <c r="J601" s="278">
        <v>39202</v>
      </c>
      <c r="K601" s="282" t="s">
        <v>656</v>
      </c>
      <c r="L601" s="280"/>
      <c r="M601" s="280"/>
      <c r="N601" s="285" t="s">
        <v>51</v>
      </c>
      <c r="O601" s="110" t="s">
        <v>422</v>
      </c>
      <c r="P601" s="300">
        <v>102</v>
      </c>
      <c r="Q601" s="114" t="s">
        <v>608</v>
      </c>
      <c r="R601" s="620">
        <v>102</v>
      </c>
      <c r="S601" s="329">
        <v>102</v>
      </c>
    </row>
    <row r="602" spans="1:20" s="10" customFormat="1">
      <c r="B602" s="328"/>
      <c r="D602" s="328"/>
      <c r="H602" s="328"/>
      <c r="I602" s="328"/>
      <c r="J602" s="330"/>
      <c r="K602" s="328"/>
      <c r="L602" s="328"/>
      <c r="M602" s="328"/>
      <c r="N602" s="328"/>
      <c r="O602" s="476"/>
      <c r="P602" s="544"/>
      <c r="Q602" s="328"/>
      <c r="R602" s="477"/>
      <c r="S602" s="476"/>
    </row>
    <row r="603" spans="1:20" s="10" customFormat="1">
      <c r="B603" s="328"/>
      <c r="D603" s="328"/>
      <c r="H603" s="328"/>
      <c r="I603" s="328"/>
      <c r="J603" s="330"/>
      <c r="K603" s="328"/>
      <c r="L603" s="328"/>
      <c r="M603" s="328"/>
      <c r="N603" s="328"/>
      <c r="O603" s="476"/>
      <c r="P603" s="544"/>
      <c r="Q603" s="328"/>
      <c r="R603" s="477"/>
      <c r="S603" s="476"/>
    </row>
    <row r="604" spans="1:20" s="10" customFormat="1">
      <c r="B604" s="328"/>
      <c r="D604" s="328"/>
      <c r="H604" s="328"/>
      <c r="I604" s="328"/>
      <c r="J604" s="330"/>
      <c r="K604" s="328"/>
      <c r="L604" s="328"/>
      <c r="M604" s="328"/>
      <c r="N604" s="328"/>
      <c r="O604" s="476"/>
      <c r="P604" s="544"/>
      <c r="Q604" s="328"/>
      <c r="R604" s="477"/>
      <c r="S604" s="476"/>
    </row>
    <row r="605" spans="1:20" s="10" customFormat="1">
      <c r="B605" s="328"/>
      <c r="D605" s="328"/>
      <c r="H605" s="328"/>
      <c r="I605" s="328"/>
      <c r="J605" s="330"/>
      <c r="K605" s="328"/>
      <c r="L605" s="328"/>
      <c r="M605" s="328"/>
      <c r="N605" s="328"/>
      <c r="O605" s="476"/>
      <c r="P605" s="544"/>
      <c r="Q605" s="328"/>
      <c r="R605" s="477"/>
      <c r="S605" s="476"/>
    </row>
  </sheetData>
  <protectedRanges>
    <protectedRange sqref="J353" name="Rango1_26_3_4_1_3_1"/>
  </protectedRanges>
  <mergeCells count="36">
    <mergeCell ref="A554:H554"/>
    <mergeCell ref="A600:H600"/>
    <mergeCell ref="A485:H485"/>
    <mergeCell ref="A505:H505"/>
    <mergeCell ref="A508:H508"/>
    <mergeCell ref="A529:H529"/>
    <mergeCell ref="A532:H532"/>
    <mergeCell ref="H377:I377"/>
    <mergeCell ref="H378:I378"/>
    <mergeCell ref="J390:K390"/>
    <mergeCell ref="J396:K396"/>
    <mergeCell ref="A450:H450"/>
    <mergeCell ref="H365:I365"/>
    <mergeCell ref="H366:I366"/>
    <mergeCell ref="J367:K367"/>
    <mergeCell ref="H368:I368"/>
    <mergeCell ref="H369:I369"/>
    <mergeCell ref="J369:K369"/>
    <mergeCell ref="A350:H350"/>
    <mergeCell ref="A357:G357"/>
    <mergeCell ref="H362:I362"/>
    <mergeCell ref="H363:I363"/>
    <mergeCell ref="H364:I364"/>
    <mergeCell ref="A7:S7"/>
    <mergeCell ref="A67:H67"/>
    <mergeCell ref="A79:G79"/>
    <mergeCell ref="A86:G86"/>
    <mergeCell ref="A95:G95"/>
    <mergeCell ref="A270:I270"/>
    <mergeCell ref="A294:I294"/>
    <mergeCell ref="A297:H297"/>
    <mergeCell ref="A100:G100"/>
    <mergeCell ref="A106:G106"/>
    <mergeCell ref="A170:I170"/>
    <mergeCell ref="A219:I219"/>
    <mergeCell ref="A226:I226"/>
  </mergeCells>
  <phoneticPr fontId="9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2023-12-29T22:09:28Z</dcterms:modified>
</cp:coreProperties>
</file>