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EFINITIVO RESPALDO EDHEL EQUIPO LENOVO 18-02-2022\Users\edhel.montiel\Downloads\PAAASINE ABRIL MODIFICADO 2023\"/>
    </mc:Choice>
  </mc:AlternateContent>
  <xr:revisionPtr revIDLastSave="0" documentId="13_ncr:1_{183ED392-84CD-4148-BFBB-020BA25B9D87}" xr6:coauthVersionLast="47" xr6:coauthVersionMax="47" xr10:uidLastSave="{00000000-0000-0000-0000-000000000000}"/>
  <bookViews>
    <workbookView xWindow="-108" yWindow="-108" windowWidth="23256" windowHeight="12576" xr2:uid="{979455BA-0754-495E-B9C6-A0A2D3A3EEFC}"/>
  </bookViews>
  <sheets>
    <sheet name="ABR 20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'ABR 2023'!$A$10:$S$217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'ABR 2023'!$10:$10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00" i="1" l="1"/>
  <c r="R100" i="1" s="1"/>
  <c r="S99" i="1"/>
  <c r="R99" i="1" s="1"/>
  <c r="S98" i="1"/>
  <c r="R98" i="1" s="1"/>
  <c r="S97" i="1"/>
  <c r="R97" i="1" s="1"/>
  <c r="S96" i="1"/>
  <c r="R96" i="1" s="1"/>
  <c r="S95" i="1"/>
  <c r="R95" i="1" s="1"/>
  <c r="S94" i="1"/>
  <c r="R94" i="1" s="1"/>
  <c r="S24" i="1"/>
  <c r="R24" i="1" s="1"/>
  <c r="S23" i="1"/>
  <c r="R23" i="1" s="1"/>
  <c r="S22" i="1"/>
  <c r="R22" i="1" s="1"/>
  <c r="S21" i="1"/>
  <c r="R21" i="1" s="1"/>
  <c r="S27" i="1"/>
  <c r="R27" i="1" s="1"/>
  <c r="S28" i="1"/>
  <c r="R28" i="1" s="1"/>
  <c r="S29" i="1"/>
  <c r="R29" i="1" s="1"/>
  <c r="S30" i="1"/>
  <c r="R30" i="1" s="1"/>
  <c r="S31" i="1"/>
  <c r="R31" i="1" s="1"/>
  <c r="S91" i="1"/>
  <c r="R91" i="1" s="1"/>
  <c r="S92" i="1"/>
  <c r="R92" i="1" s="1"/>
  <c r="S93" i="1"/>
  <c r="R93" i="1" s="1"/>
  <c r="S80" i="1"/>
  <c r="R80" i="1" s="1"/>
  <c r="P79" i="1"/>
  <c r="S79" i="1" s="1"/>
  <c r="R79" i="1" s="1"/>
  <c r="P78" i="1"/>
  <c r="S78" i="1" s="1"/>
  <c r="R78" i="1" s="1"/>
  <c r="P46" i="1"/>
  <c r="S46" i="1" s="1"/>
  <c r="R46" i="1" s="1"/>
  <c r="P45" i="1"/>
  <c r="S45" i="1" s="1"/>
  <c r="R45" i="1" s="1"/>
  <c r="P44" i="1"/>
  <c r="S44" i="1" s="1"/>
  <c r="R44" i="1" s="1"/>
  <c r="P43" i="1"/>
  <c r="S43" i="1" s="1"/>
  <c r="R43" i="1" s="1"/>
  <c r="P42" i="1"/>
  <c r="S42" i="1" s="1"/>
  <c r="R42" i="1" s="1"/>
  <c r="P41" i="1"/>
  <c r="S41" i="1" s="1"/>
  <c r="R41" i="1" s="1"/>
  <c r="P40" i="1"/>
  <c r="S40" i="1" s="1"/>
  <c r="R40" i="1" s="1"/>
  <c r="P39" i="1"/>
  <c r="S39" i="1" s="1"/>
  <c r="R39" i="1" s="1"/>
  <c r="P38" i="1"/>
  <c r="S38" i="1" s="1"/>
  <c r="R38" i="1" s="1"/>
  <c r="P76" i="1"/>
  <c r="S76" i="1" s="1"/>
  <c r="R76" i="1" s="1"/>
  <c r="P75" i="1"/>
  <c r="S75" i="1" s="1"/>
  <c r="R75" i="1" s="1"/>
  <c r="P74" i="1"/>
  <c r="S74" i="1" s="1"/>
  <c r="R74" i="1" s="1"/>
  <c r="P73" i="1"/>
  <c r="S73" i="1" s="1"/>
  <c r="R73" i="1" s="1"/>
  <c r="P72" i="1"/>
  <c r="S72" i="1" s="1"/>
  <c r="R72" i="1" s="1"/>
  <c r="P71" i="1"/>
  <c r="S71" i="1" s="1"/>
  <c r="R71" i="1" s="1"/>
  <c r="P70" i="1"/>
  <c r="S70" i="1" s="1"/>
  <c r="R70" i="1" s="1"/>
  <c r="P69" i="1"/>
  <c r="S69" i="1" s="1"/>
  <c r="R69" i="1" s="1"/>
  <c r="P68" i="1"/>
  <c r="S68" i="1" s="1"/>
  <c r="R68" i="1" s="1"/>
  <c r="P67" i="1"/>
  <c r="S67" i="1" s="1"/>
  <c r="R67" i="1" s="1"/>
  <c r="P66" i="1"/>
  <c r="S66" i="1" s="1"/>
  <c r="R66" i="1" s="1"/>
  <c r="P65" i="1"/>
  <c r="S65" i="1" s="1"/>
  <c r="R65" i="1" s="1"/>
  <c r="P64" i="1"/>
  <c r="S64" i="1" s="1"/>
  <c r="R64" i="1" s="1"/>
  <c r="P63" i="1"/>
  <c r="S63" i="1" s="1"/>
  <c r="R63" i="1" s="1"/>
  <c r="P62" i="1"/>
  <c r="S62" i="1" s="1"/>
  <c r="R62" i="1" s="1"/>
  <c r="P61" i="1"/>
  <c r="S61" i="1" s="1"/>
  <c r="R61" i="1" s="1"/>
  <c r="P60" i="1"/>
  <c r="S60" i="1" s="1"/>
  <c r="R60" i="1" s="1"/>
  <c r="P59" i="1"/>
  <c r="S59" i="1" s="1"/>
  <c r="R59" i="1" s="1"/>
  <c r="P58" i="1"/>
  <c r="S58" i="1" s="1"/>
  <c r="R58" i="1" s="1"/>
  <c r="P57" i="1"/>
  <c r="S57" i="1" s="1"/>
  <c r="R57" i="1" s="1"/>
  <c r="P56" i="1"/>
  <c r="S56" i="1" s="1"/>
  <c r="R56" i="1" s="1"/>
  <c r="P55" i="1"/>
  <c r="S55" i="1" s="1"/>
  <c r="R55" i="1" s="1"/>
  <c r="P54" i="1"/>
  <c r="S54" i="1" s="1"/>
  <c r="R54" i="1" s="1"/>
  <c r="P53" i="1"/>
  <c r="S53" i="1" s="1"/>
  <c r="R53" i="1" s="1"/>
  <c r="P52" i="1"/>
  <c r="S52" i="1" s="1"/>
  <c r="R52" i="1" s="1"/>
  <c r="P51" i="1"/>
  <c r="S51" i="1" s="1"/>
  <c r="R51" i="1" s="1"/>
  <c r="P50" i="1"/>
  <c r="S50" i="1" s="1"/>
  <c r="R50" i="1" s="1"/>
  <c r="P49" i="1"/>
  <c r="S49" i="1" s="1"/>
  <c r="R49" i="1" s="1"/>
  <c r="P48" i="1"/>
  <c r="S48" i="1" s="1"/>
  <c r="R48" i="1" s="1"/>
  <c r="P47" i="1"/>
  <c r="S47" i="1" s="1"/>
  <c r="R47" i="1" s="1"/>
  <c r="S77" i="1"/>
  <c r="R77" i="1" s="1"/>
  <c r="P90" i="1"/>
  <c r="S90" i="1" s="1"/>
  <c r="R90" i="1" s="1"/>
  <c r="P89" i="1"/>
  <c r="S89" i="1" s="1"/>
  <c r="R89" i="1" s="1"/>
  <c r="P88" i="1"/>
  <c r="S88" i="1" s="1"/>
  <c r="R88" i="1" s="1"/>
  <c r="P87" i="1"/>
  <c r="S87" i="1" s="1"/>
  <c r="R87" i="1" s="1"/>
  <c r="P86" i="1"/>
  <c r="S86" i="1" s="1"/>
  <c r="R86" i="1" s="1"/>
  <c r="P85" i="1"/>
  <c r="S85" i="1" s="1"/>
  <c r="R85" i="1" s="1"/>
  <c r="P84" i="1"/>
  <c r="S84" i="1" s="1"/>
  <c r="R84" i="1" s="1"/>
  <c r="P83" i="1"/>
  <c r="S83" i="1" s="1"/>
  <c r="R83" i="1" s="1"/>
  <c r="P82" i="1"/>
  <c r="S82" i="1" s="1"/>
  <c r="R82" i="1" s="1"/>
  <c r="P81" i="1"/>
  <c r="S81" i="1" s="1"/>
  <c r="R81" i="1" s="1"/>
  <c r="S20" i="1"/>
  <c r="R20" i="1" s="1"/>
  <c r="S19" i="1"/>
  <c r="R19" i="1" s="1"/>
  <c r="S33" i="1"/>
  <c r="R33" i="1" s="1"/>
  <c r="S32" i="1"/>
  <c r="R32" i="1" s="1"/>
  <c r="S37" i="1"/>
  <c r="R37" i="1" s="1"/>
  <c r="S36" i="1"/>
  <c r="R36" i="1" s="1"/>
  <c r="S35" i="1"/>
  <c r="R35" i="1" s="1"/>
  <c r="S34" i="1"/>
  <c r="R34" i="1" s="1"/>
  <c r="S26" i="1"/>
  <c r="R26" i="1" s="1"/>
  <c r="S25" i="1"/>
  <c r="R25" i="1" s="1"/>
  <c r="S16" i="1" l="1"/>
  <c r="R16" i="1" s="1"/>
  <c r="S15" i="1"/>
  <c r="R15" i="1" s="1"/>
  <c r="R176" i="1"/>
  <c r="R173" i="1"/>
  <c r="R172" i="1"/>
  <c r="R171" i="1"/>
  <c r="P165" i="1"/>
  <c r="S163" i="1" l="1"/>
  <c r="R163" i="1" s="1"/>
  <c r="R162" i="1"/>
  <c r="S161" i="1"/>
  <c r="R161" i="1" s="1"/>
  <c r="S160" i="1"/>
  <c r="R160" i="1" s="1"/>
  <c r="S159" i="1"/>
  <c r="R159" i="1" s="1"/>
  <c r="S158" i="1"/>
  <c r="R158" i="1" s="1"/>
  <c r="S157" i="1"/>
  <c r="R157" i="1" s="1"/>
  <c r="S156" i="1"/>
  <c r="R156" i="1" s="1"/>
  <c r="S155" i="1"/>
  <c r="R155" i="1" s="1"/>
  <c r="S154" i="1"/>
  <c r="R154" i="1" s="1"/>
  <c r="S153" i="1"/>
  <c r="R153" i="1" s="1"/>
  <c r="S152" i="1"/>
  <c r="R152" i="1" s="1"/>
  <c r="S151" i="1"/>
  <c r="R151" i="1" s="1"/>
  <c r="S150" i="1"/>
  <c r="R150" i="1" s="1"/>
  <c r="S149" i="1"/>
  <c r="R149" i="1" s="1"/>
  <c r="S148" i="1"/>
  <c r="R148" i="1" s="1"/>
  <c r="S147" i="1"/>
  <c r="R147" i="1" s="1"/>
  <c r="S146" i="1"/>
  <c r="R146" i="1" s="1"/>
  <c r="S145" i="1"/>
  <c r="R145" i="1" s="1"/>
  <c r="S144" i="1"/>
  <c r="R144" i="1" s="1"/>
  <c r="S143" i="1"/>
  <c r="R143" i="1" s="1"/>
  <c r="S142" i="1"/>
  <c r="R142" i="1" s="1"/>
  <c r="S141" i="1"/>
  <c r="R141" i="1" s="1"/>
  <c r="S140" i="1"/>
  <c r="R140" i="1" s="1"/>
  <c r="S139" i="1"/>
  <c r="R139" i="1" s="1"/>
  <c r="S138" i="1"/>
  <c r="R138" i="1" s="1"/>
  <c r="S137" i="1"/>
  <c r="R137" i="1" s="1"/>
  <c r="R136" i="1"/>
  <c r="S135" i="1" l="1"/>
  <c r="R135" i="1"/>
  <c r="S134" i="1"/>
  <c r="R134" i="1"/>
  <c r="S133" i="1"/>
  <c r="R133" i="1"/>
  <c r="S132" i="1"/>
  <c r="R132" i="1"/>
  <c r="S131" i="1"/>
  <c r="R131" i="1"/>
  <c r="S130" i="1"/>
  <c r="R130" i="1"/>
  <c r="S129" i="1"/>
  <c r="R129" i="1"/>
  <c r="S128" i="1"/>
  <c r="R128" i="1"/>
  <c r="S127" i="1"/>
  <c r="R127" i="1"/>
  <c r="S126" i="1"/>
  <c r="R126" i="1"/>
  <c r="S125" i="1"/>
  <c r="R125" i="1"/>
  <c r="S124" i="1"/>
  <c r="R124" i="1"/>
  <c r="S123" i="1"/>
  <c r="R123" i="1"/>
  <c r="S122" i="1"/>
  <c r="R122" i="1"/>
  <c r="S121" i="1"/>
  <c r="R121" i="1"/>
  <c r="S120" i="1"/>
  <c r="R120" i="1"/>
  <c r="S119" i="1"/>
  <c r="R119" i="1"/>
  <c r="S118" i="1"/>
  <c r="R118" i="1"/>
  <c r="S117" i="1"/>
  <c r="R117" i="1"/>
  <c r="S116" i="1"/>
  <c r="R116" i="1"/>
  <c r="S115" i="1"/>
  <c r="R115" i="1"/>
  <c r="S114" i="1"/>
  <c r="R114" i="1"/>
  <c r="S113" i="1"/>
  <c r="R113" i="1"/>
  <c r="S112" i="1"/>
  <c r="R112" i="1"/>
  <c r="S111" i="1"/>
  <c r="R111" i="1"/>
  <c r="S110" i="1"/>
  <c r="R110" i="1"/>
  <c r="S109" i="1"/>
  <c r="R109" i="1"/>
  <c r="S108" i="1" l="1"/>
  <c r="R108" i="1"/>
  <c r="S107" i="1"/>
  <c r="R107" i="1"/>
  <c r="S106" i="1"/>
  <c r="R106" i="1"/>
  <c r="S105" i="1"/>
  <c r="R105" i="1"/>
  <c r="S104" i="1"/>
  <c r="R104" i="1"/>
  <c r="S103" i="1"/>
  <c r="R103" i="1"/>
  <c r="S102" i="1"/>
  <c r="R102" i="1"/>
  <c r="S101" i="1"/>
  <c r="R101" i="1"/>
  <c r="S18" i="1" l="1"/>
  <c r="R18" i="1" s="1"/>
  <c r="R11" i="1"/>
  <c r="S11" i="1" s="1"/>
  <c r="S17" i="1" l="1"/>
  <c r="R17" i="1" s="1"/>
  <c r="S14" i="1" l="1"/>
  <c r="R14" i="1" s="1"/>
  <c r="S13" i="1"/>
  <c r="R13" i="1" s="1"/>
  <c r="S12" i="1"/>
  <c r="R12" i="1" s="1"/>
  <c r="S220" i="1" l="1"/>
  <c r="R220" i="1"/>
</calcChain>
</file>

<file path=xl/sharedStrings.xml><?xml version="1.0" encoding="utf-8"?>
<sst xmlns="http://schemas.openxmlformats.org/spreadsheetml/2006/main" count="2983" uniqueCount="456">
  <si>
    <t>Programa Anual de Adquisiciones, Arrendamientos y Servicios del INE  2023(PAAASINE)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</si>
  <si>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</si>
  <si>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</si>
  <si>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</si>
  <si>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</si>
  <si>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</si>
  <si>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</si>
  <si>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</si>
  <si>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</si>
  <si>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</si>
  <si>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</si>
  <si>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</si>
  <si>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</si>
  <si>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</si>
  <si>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</si>
  <si>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</si>
  <si>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</si>
  <si>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</si>
  <si>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</si>
  <si>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</si>
  <si>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</si>
  <si>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</si>
  <si>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</si>
  <si>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SERVICIO</t>
  </si>
  <si>
    <t>INE/SERVS/JLE-MOR/12/2022</t>
  </si>
  <si>
    <t>Servicios</t>
  </si>
  <si>
    <t>MONTO</t>
  </si>
  <si>
    <t>Invitación a cuando menos 3 persona</t>
  </si>
  <si>
    <t>B00OD02</t>
  </si>
  <si>
    <t>Servicios de vigilancia</t>
  </si>
  <si>
    <t>INE/SERVS/JLEMOR/13/2022</t>
  </si>
  <si>
    <t>Servicios de lavandería, limpieza e higiene</t>
  </si>
  <si>
    <t>INE/SERVS/JLE-MOR/11/2022</t>
  </si>
  <si>
    <t>N/A</t>
  </si>
  <si>
    <t>PIEZA</t>
  </si>
  <si>
    <t>Compra Menor</t>
  </si>
  <si>
    <t>R005</t>
  </si>
  <si>
    <t>088</t>
  </si>
  <si>
    <t>B00MO02</t>
  </si>
  <si>
    <t>Adjudicación Directa</t>
  </si>
  <si>
    <t>R003</t>
  </si>
  <si>
    <t>044</t>
  </si>
  <si>
    <t>Junta Local Ejecutiva</t>
  </si>
  <si>
    <t>MS00</t>
  </si>
  <si>
    <t>Subcontratación de servicios con terceros</t>
  </si>
  <si>
    <t>INE/SERVS/JLE-MOR/17/2022</t>
  </si>
  <si>
    <t>Combustibles, lubricantes y aditivos</t>
  </si>
  <si>
    <t>26102001-0019</t>
  </si>
  <si>
    <t>32601</t>
  </si>
  <si>
    <t>D15041H</t>
  </si>
  <si>
    <t>MS01</t>
  </si>
  <si>
    <t>Servicio</t>
  </si>
  <si>
    <t>Adjudicación directa</t>
  </si>
  <si>
    <t>Arrendamiento de maquinaria y equipo</t>
  </si>
  <si>
    <t>Licitación publica</t>
  </si>
  <si>
    <t>22104001-0075</t>
  </si>
  <si>
    <t>Pieza</t>
  </si>
  <si>
    <t>Material de limpieza</t>
  </si>
  <si>
    <t>21601001-0013</t>
  </si>
  <si>
    <t>PAPEL HIGIENICO</t>
  </si>
  <si>
    <t>Arrendamiento de edificios y locales</t>
  </si>
  <si>
    <t>Subdelegaciones</t>
  </si>
  <si>
    <t>Junta Distrital Ejecutiva</t>
  </si>
  <si>
    <t>MS02</t>
  </si>
  <si>
    <t>119</t>
  </si>
  <si>
    <t>B00CV01</t>
  </si>
  <si>
    <t>ADJUDICACIÓN DIRECTA</t>
  </si>
  <si>
    <t>CAJA</t>
  </si>
  <si>
    <t>PAQUETE</t>
  </si>
  <si>
    <t>Refacciones y accesorios menores de mobiliario y equipo 
de administración, educacional y recreativo</t>
  </si>
  <si>
    <t>MS03</t>
  </si>
  <si>
    <t>21601</t>
  </si>
  <si>
    <t>045</t>
  </si>
  <si>
    <t>Material eléctrico y electrónico</t>
  </si>
  <si>
    <t>MS05</t>
  </si>
  <si>
    <t>29101</t>
  </si>
  <si>
    <t>Herramientas menores</t>
  </si>
  <si>
    <t>COMPRA MENOR</t>
  </si>
  <si>
    <t>21101</t>
  </si>
  <si>
    <t xml:space="preserve">Materiales y útiles de oficina </t>
  </si>
  <si>
    <t>21601001-0018</t>
  </si>
  <si>
    <t>26102</t>
  </si>
  <si>
    <t>Combustibles, lubricantes y aditivos para vehículos terrestres, aéreos, marítimos, lacustres y fluviales destinados a servicios públicos y la operación de programas públicos</t>
  </si>
  <si>
    <t>DISPERSION ELECTRONICA DE COMBUSTIBLE PARA SERVICIOS PUBLICOS</t>
  </si>
  <si>
    <t>PESOS</t>
  </si>
  <si>
    <t>33901</t>
  </si>
  <si>
    <t xml:space="preserve">Subcontratación de servicios con terceros </t>
  </si>
  <si>
    <t>26103</t>
  </si>
  <si>
    <t>Combustibles, lubricantes y aditivos para vehículos
terrestres, aéreos, marítimos, lacustres y fluviales destinados a
servicios administrativos</t>
  </si>
  <si>
    <t>26103001-0031</t>
  </si>
  <si>
    <t>DISPERSION ELECTRONICA DE COMBUSTIBLE PARA SERVICIOS ADMINISTRATIVOS</t>
  </si>
  <si>
    <t>31301</t>
  </si>
  <si>
    <t>Servicio de agua</t>
  </si>
  <si>
    <t>ANUAL</t>
  </si>
  <si>
    <t>ADJUDICACION DIRECTA</t>
  </si>
  <si>
    <t>32201</t>
  </si>
  <si>
    <t>INE/JDE05/001/2021</t>
  </si>
  <si>
    <t>LICITACION PUBLICA</t>
  </si>
  <si>
    <t>33801</t>
  </si>
  <si>
    <t>INE/SERVS/JLE-MOR/13/2022</t>
  </si>
  <si>
    <t>35801</t>
  </si>
  <si>
    <t>MS04</t>
  </si>
  <si>
    <t>NA</t>
  </si>
  <si>
    <t>21100087-0013</t>
  </si>
  <si>
    <t>PAPEL BOND T/CARTA 500 hjs.</t>
  </si>
  <si>
    <t>JUEGO</t>
  </si>
  <si>
    <t>21600013-0007</t>
  </si>
  <si>
    <t>Productos alimenticiospara el personal en las instalaciones de las Unidades Responsables</t>
  </si>
  <si>
    <t>ALIMENTOS</t>
  </si>
  <si>
    <t>Materiales, accesorios y suministros médicos</t>
  </si>
  <si>
    <t>GEL ANTIBACTERIAL</t>
  </si>
  <si>
    <t>Combustibles,   lubricantes   y   aditivos   para   vehículos   terrestres,   aéreos, marítimos,  lacustres  y  fluviales  destinados  a  servicios  públicos  y la  operación de programas públicos</t>
  </si>
  <si>
    <t>Arrendamiento De Edificios Y Locales</t>
  </si>
  <si>
    <t>ARRENDAMIENTO</t>
  </si>
  <si>
    <t>INE/SERS/JLE-MOR/12/2022</t>
  </si>
  <si>
    <t>SERVICIOS</t>
  </si>
  <si>
    <t>Serv</t>
  </si>
  <si>
    <t>INVITACION A CUANDO MENOS TRES PERSONAS</t>
  </si>
  <si>
    <t>Servicios De Vigilancia</t>
  </si>
  <si>
    <t>Subcontratación de Servicios con Terceros</t>
  </si>
  <si>
    <t>INE/SERS/JLE-MOR/17/2022</t>
  </si>
  <si>
    <t>Servicios De Lavandería, Limpieza E Higiene</t>
  </si>
  <si>
    <t>-</t>
  </si>
  <si>
    <t>No aplica</t>
  </si>
  <si>
    <t>Productos alimenticios para el personal en las instalaciones de las Unidades Responsables</t>
  </si>
  <si>
    <t>R11311H</t>
  </si>
  <si>
    <t>25401001-0142</t>
  </si>
  <si>
    <t>CUBREBOCAS</t>
  </si>
  <si>
    <t>PAGO DEL SERVICIO DE LIMPIEZA DE LAS OFICINAS QUE UTILIZA LA JUNTA DISTRITAL EJECUTIVA.</t>
  </si>
  <si>
    <t>Invitación a Cuando menos 3</t>
  </si>
  <si>
    <t>SERVICIO DE VIGILANCIA DE LAS OFICINAS QUE UTILIZA LA JUNTA DISTRITAL EJECUTIVA.</t>
  </si>
  <si>
    <t>25401</t>
  </si>
  <si>
    <t>Compra menor</t>
  </si>
  <si>
    <t>21101001-0148</t>
  </si>
  <si>
    <t>CUADERNO TIPO FRANCES</t>
  </si>
  <si>
    <t>21101001-0006</t>
  </si>
  <si>
    <t>MARCADOR TINTA PERMANENTE</t>
  </si>
  <si>
    <t>Servicio de Agua</t>
  </si>
  <si>
    <t>29101001-0108</t>
  </si>
  <si>
    <t>PISTOLA DE AIRE CALIENTE</t>
  </si>
  <si>
    <t>PAGO DE SERVICIO DE ARRENDAMIENTO DEL INMUEBLE QUE OCUPAN LAS OFICINAS DE LA 03 JUNTA DISTRITAL EJECUTIVA, CORRESPONDIENTE AL MES DE ENERO DE 2023.</t>
  </si>
  <si>
    <t>INE/JDE03/MOR/01/2023</t>
  </si>
  <si>
    <t xml:space="preserve">02/2022  </t>
  </si>
  <si>
    <t xml:space="preserve">01/2022  </t>
  </si>
  <si>
    <t xml:space="preserve">01/2023  </t>
  </si>
  <si>
    <t>COMISION POR DISPERSION</t>
  </si>
  <si>
    <t>29401</t>
  </si>
  <si>
    <t>21601001-0085</t>
  </si>
  <si>
    <t>BOTE DE BASURA</t>
  </si>
  <si>
    <t>21401</t>
  </si>
  <si>
    <t>29401001-0005</t>
  </si>
  <si>
    <t>CABLE USB</t>
  </si>
  <si>
    <t>D15031H</t>
  </si>
  <si>
    <t>Impresión y elaboración de material informativo derivado de la operación y administración de las Unidades Responsables</t>
  </si>
  <si>
    <t>IMPRESIÓN DE DISPLAY BANNER .80 X 1.80 M, CON REFUERZO PERIMETRAL Y OJILLOS EN CADA ESQUINA, INCLUYE ESTRUCTURA, DICTAMEN DE PROCEDENCIA TECNICA INE/CNCS/064/2023</t>
  </si>
  <si>
    <t>Monto</t>
  </si>
  <si>
    <t>B16AM01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</si>
  <si>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</si>
  <si>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</si>
  <si>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</si>
  <si>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COMISION POR SERVICIO DE DISPERSION ELECTRONICA</t>
  </si>
  <si>
    <t>IMPRESIÓN CARTELES CAMPAÑA DE ACTUALIZACIÓN PERMANENTE, DICTAMEN DE PROCEDENCIA TECNICA INE/CNCS/125/2023</t>
  </si>
  <si>
    <t xml:space="preserve"> Equipo de administración
</t>
  </si>
  <si>
    <t>51900002-0001</t>
  </si>
  <si>
    <t>AIRE ACONDICIONADO DE 1 TONELADA</t>
  </si>
  <si>
    <t>51900002-0002</t>
  </si>
  <si>
    <t>AIRE ACONDICIONADO DE 2 TONELADAS</t>
  </si>
  <si>
    <t xml:space="preserve"> Materiales y útiles de oficina </t>
  </si>
  <si>
    <t>21100092-0013</t>
  </si>
  <si>
    <t>PEGAMENTO KRAZY KOLA LOKA</t>
  </si>
  <si>
    <t>21100036-0001</t>
  </si>
  <si>
    <t>CLIP ESTANDAR # 1</t>
  </si>
  <si>
    <t>21100127-0003</t>
  </si>
  <si>
    <t>PAPEL BOND T/CARTA 500 hjs</t>
  </si>
  <si>
    <t>TIJERA DEL # 6</t>
  </si>
  <si>
    <t>21101001-0372</t>
  </si>
  <si>
    <t>PINTARRON CON SUJETADOR</t>
  </si>
  <si>
    <t>21100091-0001</t>
  </si>
  <si>
    <t>PEGAMENTO ADHESIVO T/LAPIZ</t>
  </si>
  <si>
    <t>21100033-0013</t>
  </si>
  <si>
    <t>CINTA DIUREX 18 X 33</t>
  </si>
  <si>
    <t>21100036-0011</t>
  </si>
  <si>
    <t>SUJETADOR DE DOCUMENTS PRES. MEDIANO</t>
  </si>
  <si>
    <t>21101001-0152</t>
  </si>
  <si>
    <t>ORGANIZADOR DE PAPELES</t>
  </si>
  <si>
    <t>21100013-0018</t>
  </si>
  <si>
    <t>MARCADOR PARA PINTARRON</t>
  </si>
  <si>
    <t>21100036-0002</t>
  </si>
  <si>
    <t>CLIP ESTANDAR # 2</t>
  </si>
  <si>
    <t xml:space="preserve"> Refacciones y accesorios menores de mobiliario y equipo 
de administración, educacional y recreativo</t>
  </si>
  <si>
    <t>29301001-0029</t>
  </si>
  <si>
    <t>VENTILADOR DE PEDESTAL-GASTO</t>
  </si>
  <si>
    <t>Mantenimiento y conservación de vehículos terrestres, 
aéreos, marítimos, lacustres y fluviales</t>
  </si>
  <si>
    <t>SERVICIO DE MANTENIMIENTO PARQUE VEHICULAR PROPIEDAD DEL INSTITUTO</t>
  </si>
  <si>
    <t xml:space="preserve">Refacciones y accesorios menores de equipo de transporte
</t>
  </si>
  <si>
    <t>29600002-0001</t>
  </si>
  <si>
    <t>ACUMULADOR PARA AUTOMOVIL</t>
  </si>
  <si>
    <t>CEPILLO P/W.C</t>
  </si>
  <si>
    <t>21600015-0001</t>
  </si>
  <si>
    <t>ACIDO MURIATICO 1 LT.</t>
  </si>
  <si>
    <t>21600004-0001</t>
  </si>
  <si>
    <t>BOMBA P/DESTAPAR CAÑOS</t>
  </si>
  <si>
    <t>Medicinas y productos farmacéuticos</t>
  </si>
  <si>
    <t>25301001-0280</t>
  </si>
  <si>
    <t>ALCOHOL ETILICO AL 96%</t>
  </si>
  <si>
    <t>FRASCO</t>
  </si>
  <si>
    <t>25401001-0001</t>
  </si>
  <si>
    <t>LITRO</t>
  </si>
  <si>
    <t>29301001-0236</t>
  </si>
  <si>
    <t>ANAQUEL METALICO-GASTO</t>
  </si>
  <si>
    <t>39202</t>
  </si>
  <si>
    <t>Otros impuestos</t>
  </si>
  <si>
    <t>REEMBOLSO DE CASETAS</t>
  </si>
  <si>
    <t>22104</t>
  </si>
  <si>
    <t>Productos alimenticios</t>
  </si>
  <si>
    <t>22104001-0154</t>
  </si>
  <si>
    <t>GARRAFONES DE AGUA PARA CONSUMO DEL PERSONAL</t>
  </si>
  <si>
    <t>21601001-0017</t>
  </si>
  <si>
    <t>TOALLA INTERDOBLADA</t>
  </si>
  <si>
    <t>Materiales y Útiles para el Procesamiento en Equipos y Bienes
Informáticos.</t>
  </si>
  <si>
    <t>21400013-0302</t>
  </si>
  <si>
    <t>TONER PARA IMPRESORA</t>
  </si>
  <si>
    <t>25201</t>
  </si>
  <si>
    <t>Plaguicidas, abonos y fertilizantes.</t>
  </si>
  <si>
    <t>25200001-0001</t>
  </si>
  <si>
    <t>INSECTICIDA</t>
  </si>
  <si>
    <t>PAGO DEL SERVICIO DE UNA PIPA DE AGUA.</t>
  </si>
  <si>
    <t>21400008-0008</t>
  </si>
  <si>
    <t>LIMPIADOR MONITOR</t>
  </si>
  <si>
    <t>21601001-0116</t>
  </si>
  <si>
    <t>TRAPO MICROFIBRA</t>
  </si>
  <si>
    <t>24601</t>
  </si>
  <si>
    <t>24601001-0381</t>
  </si>
  <si>
    <t>CINCHOS DE PLASTICO</t>
  </si>
  <si>
    <t>29100010-0002</t>
  </si>
  <si>
    <t>BROCHA DE 2"</t>
  </si>
  <si>
    <t>Refacciones y accesorios para equipo de cómputo y
telecomunicaciones</t>
  </si>
  <si>
    <t>29401001-0080</t>
  </si>
  <si>
    <t xml:space="preserve">SWITCH 8 PUERTOS </t>
  </si>
  <si>
    <t>29401001-0118</t>
  </si>
  <si>
    <t xml:space="preserve">SWITCH 5 PUERTOS </t>
  </si>
  <si>
    <t>29401001-0144</t>
  </si>
  <si>
    <t>CABLE USB A MICRO USB</t>
  </si>
  <si>
    <t>29401001-0004</t>
  </si>
  <si>
    <t>MOUSE OPTICO</t>
  </si>
  <si>
    <t>24601001-0341</t>
  </si>
  <si>
    <t>GRAPA DE PLASTICO</t>
  </si>
  <si>
    <t>24901</t>
  </si>
  <si>
    <t>Otros materiales y artículos de construcción y reparación</t>
  </si>
  <si>
    <t>24901001-0047</t>
  </si>
  <si>
    <t>CINTA METALICA PARA DUCTOS</t>
  </si>
  <si>
    <t>33604</t>
  </si>
  <si>
    <t>Impresión y elaboración de material informativo derivado
de la operación y administración de las Unidades
Responsables</t>
  </si>
  <si>
    <t>IMPRESIÓN DE BANNER</t>
  </si>
  <si>
    <t>SERVICIO DE ARRENDAMIENTO DE EQUIPO DE FOTOCOPIADO DEL MES DE MARZO DE 2023.</t>
  </si>
  <si>
    <t>21600017-0002</t>
  </si>
  <si>
    <t>FIBRA VERDE SCOTCH BRITE</t>
  </si>
  <si>
    <t>21600007-0003</t>
  </si>
  <si>
    <t>DESINFECTANTE LIMPIADOR FABULOSO</t>
  </si>
  <si>
    <t>25401001-0169</t>
  </si>
  <si>
    <t>GUANTES NO ESTERILES</t>
  </si>
  <si>
    <t>22104001-0148</t>
  </si>
  <si>
    <t>VINAGARE BLANCO</t>
  </si>
  <si>
    <t>VERIFICACION AMBIENTAL  PLACAS NV-8917-B</t>
  </si>
  <si>
    <t>25401001-0143</t>
  </si>
  <si>
    <t>BOTIQUIN DE PRIMEROS AUXILIOS</t>
  </si>
  <si>
    <t>MARZO, RENTA MAC 170451</t>
  </si>
  <si>
    <t>RENTA MARZO 2023. 04 JDE.</t>
  </si>
  <si>
    <t>RENTA MARZO 2023. MAC 170452.</t>
  </si>
  <si>
    <t>FOTOCOPIADO MES MARZO</t>
  </si>
  <si>
    <t>MARZO, SERV.VIGILANCIA</t>
  </si>
  <si>
    <t>SERV.VIGILANCIA MARZO 2023. 04 JDE</t>
  </si>
  <si>
    <t>MARZO, SERV.LIMPIEZA MODULOS</t>
  </si>
  <si>
    <t>SERV.LIMPIEZA MARZO 2023. 04JDE</t>
  </si>
  <si>
    <t>PAPEL TOALLA  EN ROLLO</t>
  </si>
  <si>
    <t>21100087-0019</t>
  </si>
  <si>
    <t>PAPEL BOND T/OFICIO  C/2500 hjs.</t>
  </si>
  <si>
    <t>21100033-0033</t>
  </si>
  <si>
    <t>CINTA MASKING TAPE  18 X 50</t>
  </si>
  <si>
    <t>21100033-0007</t>
  </si>
  <si>
    <t>CINTA CANELA TRANSPARENTE</t>
  </si>
  <si>
    <t>21100040-0005</t>
  </si>
  <si>
    <t>CORRECTOR LIQUIDO T/LAPIZ</t>
  </si>
  <si>
    <t>21100102-0003</t>
  </si>
  <si>
    <t>PORTAGAFETE DE IDENTIFICACION PLAST/ACRIL</t>
  </si>
  <si>
    <t>21100016-0007</t>
  </si>
  <si>
    <t>BROCHE ¾ SEGURO P/GAFETE</t>
  </si>
  <si>
    <t>21100114-0008</t>
  </si>
  <si>
    <t>REGLA DE PLASTICO  30 cm.</t>
  </si>
  <si>
    <t>21100023-0002</t>
  </si>
  <si>
    <t>REGISTRADOR  LEFORT T/CARTA</t>
  </si>
  <si>
    <t>21100023-0003</t>
  </si>
  <si>
    <t>REGISTRADOR  LEFORT T/OFICIO</t>
  </si>
  <si>
    <t>21100013-0019</t>
  </si>
  <si>
    <t>MARCADOR TINTA PERMANENTE AZUL</t>
  </si>
  <si>
    <t>21100041-0005</t>
  </si>
  <si>
    <t>BLOCK DE NOTAS POST-IT CHICO</t>
  </si>
  <si>
    <t>BLOC</t>
  </si>
  <si>
    <t>21101001-0052</t>
  </si>
  <si>
    <t>PROTECTOR DE HOJAS T/C</t>
  </si>
  <si>
    <t>24600018-0018</t>
  </si>
  <si>
    <t>CONTACTO MULTIPLE C/SUPRESOR DE PICOS</t>
  </si>
  <si>
    <t>COMISION</t>
  </si>
  <si>
    <t>Materiales y útiles para el procesamiento en equipos y 
bienes informáticos</t>
  </si>
  <si>
    <t>21400013-0423</t>
  </si>
  <si>
    <t>TONER IMPRESORA LEXMARK NEGRO</t>
  </si>
  <si>
    <t>21100125-0002</t>
  </si>
  <si>
    <t>TABLA PORTAPAPEL EN ACRILICO T/OFICIO</t>
  </si>
  <si>
    <t>21100013-0025</t>
  </si>
  <si>
    <t>MARCATEXTO AMARILLO</t>
  </si>
  <si>
    <t>21100013-0031</t>
  </si>
  <si>
    <t>MARCATEXTO VERDE</t>
  </si>
  <si>
    <t>21101001-0086</t>
  </si>
  <si>
    <t>FOLDER T/C</t>
  </si>
  <si>
    <t>21101001-0256</t>
  </si>
  <si>
    <t>BOLIGRAFO PUNTO MEDIANO</t>
  </si>
  <si>
    <t>21400007-0001</t>
  </si>
  <si>
    <t>FUNDA PARA COMPUTADORA</t>
  </si>
  <si>
    <t>SERVICIO DE VIGILANCIA EN LAS OFICINAS DE LA 05 JUNTA DISTRITAL EJECUTIVA CORRESPONDIENTE AL MES DE MARZO 2023</t>
  </si>
  <si>
    <t>SERVICIO DE ARRENDAMIENTO DEL INMUEBLE QUE OCUPA LA 05 JUNTA DISTRITAL EJECUTIVA CORRESPONDIENTE AL MES DE MARZO 2023</t>
  </si>
  <si>
    <t>SERVICIO DE FOTOCOPIADO CORRESPONDIENTE DE DE MARZO DE 2023  DE LA 05 JDE</t>
  </si>
  <si>
    <t>SERVICIO DE LIMPIEZA DE LAS OFICINAS DE LA JDE 05 CORRESPONDIENTE AL MES DE MARZO 2023, CON 2 ELEMENTOS.</t>
  </si>
  <si>
    <t>35901</t>
  </si>
  <si>
    <t>SERVICIO DE FUMIGACION EN LAS INSTALACIONES DE LA 05 JUNTA DISTRITAL EJECUTIVA.</t>
  </si>
  <si>
    <t>SUMINISTRO DEL SERVICIO DE AGUA POTABLE EN LAS OFICINAS DE LA 05 JUNTA DISTRITAL EJECUTIVA EN MORELOS DEL MES DE MARZO DE 2023</t>
  </si>
  <si>
    <t>Servicio de Limpieza en las instalaciones de la Junta Local Ejecutiva mes marzo 2023.</t>
  </si>
  <si>
    <t>Servicio de Vigilancia en las instalaciones de la Junta Local Ejecutiva correspondiente al mes de marzo de 2023</t>
  </si>
  <si>
    <t>Comisión por dispersión de combustible en tarjetas electrónicas marzo 2023</t>
  </si>
  <si>
    <t>combustible en tarjetas electrónicas marzo 2023 para actividades de la junta local ejecutiva.</t>
  </si>
  <si>
    <t>Mantenimiento y conservación de maquinaria y equipo</t>
  </si>
  <si>
    <t>Mantenimiento correctivo realizado alelevador ubicado en el edificio de las oficinas de la Junta Local Ejecutiva</t>
  </si>
  <si>
    <t>21100078-0005</t>
  </si>
  <si>
    <t>PAPEL MEMBRETADO A 1 TINTA</t>
  </si>
  <si>
    <t>Hoja</t>
  </si>
  <si>
    <t>21601001-0006</t>
  </si>
  <si>
    <t>21600010-0008</t>
  </si>
  <si>
    <t>21601001-0069</t>
  </si>
  <si>
    <t>21601001-0057</t>
  </si>
  <si>
    <t>DESINFECTANTE EN AEROSOL</t>
  </si>
  <si>
    <t>TOALLAS DESINFECTANTES CON CLORO</t>
  </si>
  <si>
    <t>DESINFECTANTE</t>
  </si>
  <si>
    <t>PASTILLA DE CLORO</t>
  </si>
  <si>
    <t>BOTE</t>
  </si>
  <si>
    <t>Materiales, accesorios y suministros Médicos</t>
  </si>
  <si>
    <t>25401001-0139</t>
  </si>
  <si>
    <t>24601001-0083</t>
  </si>
  <si>
    <t>CABLE DE AUDIO PLUG 3.5 A 2 PLUG RCA</t>
  </si>
  <si>
    <t>Abril</t>
  </si>
  <si>
    <t>22104001-0152</t>
  </si>
  <si>
    <t>GALLETAS</t>
  </si>
  <si>
    <t>21600006-0001</t>
  </si>
  <si>
    <t>21601001-0012</t>
  </si>
  <si>
    <t>21601001-0002</t>
  </si>
  <si>
    <t>21600012-0003</t>
  </si>
  <si>
    <t>21601001-0007</t>
  </si>
  <si>
    <t>21601001-0026</t>
  </si>
  <si>
    <t>21600019-0001</t>
  </si>
  <si>
    <t>21601001-0066</t>
  </si>
  <si>
    <t>21601001-0008</t>
  </si>
  <si>
    <t>BOLSA DE PLASTICO P/BASURA .80 X 1.20 mt</t>
  </si>
  <si>
    <t>PINOL</t>
  </si>
  <si>
    <t>CLORO</t>
  </si>
  <si>
    <t>ESCOBA DE PLASTICO TIPO  CEPILLO</t>
  </si>
  <si>
    <t>FIBRA VERDE SCOTCH - BRITE</t>
  </si>
  <si>
    <t>PIEDRA POMEZ</t>
  </si>
  <si>
    <t>TOALLA DE MICROFIBRA</t>
  </si>
  <si>
    <t>GUANTES DE HULE P/LIMPieza</t>
  </si>
  <si>
    <t>SANITIZANTE LIQUIDO</t>
  </si>
  <si>
    <t>ABRILLANTADOR Y QUITA POLVO PARA MUEBLES</t>
  </si>
  <si>
    <t>KILOGRAMO</t>
  </si>
  <si>
    <t>PAR</t>
  </si>
  <si>
    <t>29401001-0135</t>
  </si>
  <si>
    <t>MEMORIA USB DE 16 GB</t>
  </si>
  <si>
    <t>21100081-0010</t>
  </si>
  <si>
    <t>21100013-0005</t>
  </si>
  <si>
    <t>21100013-0006</t>
  </si>
  <si>
    <t>21101001-0239</t>
  </si>
  <si>
    <t>21100017-0003</t>
  </si>
  <si>
    <t>21100053-0003</t>
  </si>
  <si>
    <t>21100033-0006</t>
  </si>
  <si>
    <t>21101001-0249</t>
  </si>
  <si>
    <t>21100041-0045</t>
  </si>
  <si>
    <t>21100041-0049</t>
  </si>
  <si>
    <t>21100055-0003</t>
  </si>
  <si>
    <t>21100048-0001</t>
  </si>
  <si>
    <t>21100058-0003</t>
  </si>
  <si>
    <t>21100041-0039</t>
  </si>
  <si>
    <t>21100013-0027</t>
  </si>
  <si>
    <t>21100081-0067</t>
  </si>
  <si>
    <t>21101001-0171</t>
  </si>
  <si>
    <t>21100025-0015</t>
  </si>
  <si>
    <t>21100120-0008</t>
  </si>
  <si>
    <t>21100083-0008</t>
  </si>
  <si>
    <t>21100123-0010</t>
  </si>
  <si>
    <t>21100127-0004</t>
  </si>
  <si>
    <t>BLOCK DE NOTAS POST-IT GRANDE</t>
  </si>
  <si>
    <t>BOLIGRAFO TINTA AZUL</t>
  </si>
  <si>
    <t>BOLIGRAFO TINTA NEGRO</t>
  </si>
  <si>
    <t>BOLIGRAFO ENERGEL DX NEGRO PUNTO FINO</t>
  </si>
  <si>
    <t>CAJA DE ARCHIVO MUERTO T/OFICIO</t>
  </si>
  <si>
    <t>CERA PARA CONTAR (CUENTA FACIL)</t>
  </si>
  <si>
    <t>CINTA CANELA 48 X 50</t>
  </si>
  <si>
    <t>CINTA P/MAQ. DE ESCRIBIR BROTHER TZ-241</t>
  </si>
  <si>
    <t>LIBRETA PROFESIONAL CUADRO CHICO 100 hjs.</t>
  </si>
  <si>
    <t>LIBRETA PROFESIONAL DE RAYA 100 hjs.</t>
  </si>
  <si>
    <t>CUTTER GRANDE</t>
  </si>
  <si>
    <t>ENGRAPADORA DE GOLPE METALICA</t>
  </si>
  <si>
    <t>FOLDER T/OFICIO</t>
  </si>
  <si>
    <t>LIBRETA F/FRANCESA PASTA DURA</t>
  </si>
  <si>
    <t>MARCATEXTO NARANJA</t>
  </si>
  <si>
    <t>MICA AUTO ADHERIBLE T/CARTA</t>
  </si>
  <si>
    <t>PAÑUELOS DESECHABLES</t>
  </si>
  <si>
    <t>PAPEL OPALINA T/CARTA</t>
  </si>
  <si>
    <t>PEGAMENTO ADHESIVO T/ LAPIZ</t>
  </si>
  <si>
    <t>SEPARADOR BLANCO T/CARTA C/8 PZAS.</t>
  </si>
  <si>
    <t>SERVILLETAS DESECHABLES 250 PiezaS</t>
  </si>
  <si>
    <t>SOBRE BOLSA T/RADIOGRAFIA S/IMP.</t>
  </si>
  <si>
    <t>TIJERA DEL  # 7</t>
  </si>
  <si>
    <t>Block</t>
  </si>
  <si>
    <t>24601001-0223</t>
  </si>
  <si>
    <t>24600003-0004</t>
  </si>
  <si>
    <t>24601001-0166</t>
  </si>
  <si>
    <t>24601001-0406</t>
  </si>
  <si>
    <t>24601001-0409</t>
  </si>
  <si>
    <t>24600031-0011</t>
  </si>
  <si>
    <t>24601001-0359</t>
  </si>
  <si>
    <t>24601001-0358</t>
  </si>
  <si>
    <t>CANALETA DE PVC</t>
  </si>
  <si>
    <t>CINTA DE AISLAR (PLASTICA)</t>
  </si>
  <si>
    <t>FOCO AHORRADOR 20w</t>
  </si>
  <si>
    <t>TUBO LED</t>
  </si>
  <si>
    <t>MULTICONTACTO DE CORRIENTE</t>
  </si>
  <si>
    <t>PILA PARA CAMARA</t>
  </si>
  <si>
    <t>BATERIA RECARGABLE TAMAÑO AA</t>
  </si>
  <si>
    <t>BATERIA RECARGABLE TAMAÑO AAA</t>
  </si>
  <si>
    <t>21400004-0002</t>
  </si>
  <si>
    <t>21400004-0011</t>
  </si>
  <si>
    <t>21401001-0129</t>
  </si>
  <si>
    <t>DISCO COMPACTO ( C.D. )</t>
  </si>
  <si>
    <t>DISCO COMPACTO DVD GRABABLE</t>
  </si>
  <si>
    <t>TONER IMPRESORA HP LASERJET CE390A</t>
  </si>
  <si>
    <t>SERVICIO DE ARRENDAMIENTO DE EQUIPO DE FOTOCOPIADO DEL MES DE FEBRERO DE 2023.</t>
  </si>
  <si>
    <t>Mantenimiento y conservación de mobiliario y equipo de 
administración</t>
  </si>
  <si>
    <t>REPARACION DEL SELLO TROQUELADOR CON EL ESCUDO NACIONAL SOLICITADO POR LA VOCALIA DEL SECRETARIO</t>
  </si>
  <si>
    <t>servicio</t>
  </si>
  <si>
    <t>R009</t>
  </si>
  <si>
    <t>B20FI01</t>
  </si>
  <si>
    <t>D15051H</t>
  </si>
  <si>
    <t>B00PE01</t>
  </si>
  <si>
    <t>B00PE02</t>
  </si>
  <si>
    <t>combustible en tarjetas electrónicas para proyectos de la vocalía del rfe de la junta local ejecutiva.</t>
  </si>
  <si>
    <t>comisión combustible en tarjetas electrónicas para proyectos de la vocalía del rfe de la junta local ejecutiva.</t>
  </si>
  <si>
    <t>31401</t>
  </si>
  <si>
    <t>Servicio Telefónico Convencional</t>
  </si>
  <si>
    <t>SERVICIO TELEFONICO EMPLEADO EN EL MES DE ENERO TRAMITADO EN EL MES DE FEBRERO DE LA JUNTA LOCAL EJECUTIVA Y SUS DISTRITOS</t>
  </si>
  <si>
    <t>INE/110/2022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</si>
</sst>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rgb="FF000000"/>
      <name val="Arial Narrow"/>
      <family val="2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Arial"/>
      <family val="2"/>
    </font>
    <font>
      <sz val="9"/>
      <color theme="1"/>
      <name val="Arial"/>
      <family val="2"/>
    </font>
    <font>
      <sz val="10"/>
      <color rgb="FF000000"/>
      <name val="Calibri"/>
      <family val="2"/>
      <scheme val="minor"/>
    </font>
    <font>
      <sz val="11"/>
      <name val="Arial"/>
      <family val="2"/>
    </font>
    <font>
      <sz val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7" fillId="0" borderId="0"/>
    <xf numFmtId="0" fontId="5" fillId="0" borderId="0"/>
    <xf numFmtId="0" fontId="4" fillId="0" borderId="0"/>
    <xf numFmtId="0" fontId="5" fillId="0" borderId="0"/>
  </cellStyleXfs>
  <cellXfs count="157">
    <xf numFmtId="0" fontId="0" fillId="0" borderId="0" xfId="0"/>
    <xf numFmtId="4" fontId="1" fillId="0" borderId="0" xfId="3" applyNumberFormat="1"/>
    <xf numFmtId="0" fontId="1" fillId="0" borderId="0" xfId="3"/>
    <xf numFmtId="0" fontId="3" fillId="0" borderId="0" xfId="2" applyFont="1" applyAlignment="1">
      <alignment horizontal="center"/>
    </xf>
    <xf numFmtId="0" fontId="3" fillId="0" borderId="0" xfId="2" applyFont="1" applyAlignment="1">
      <alignment horizontal="left" vertical="center"/>
    </xf>
    <xf numFmtId="0" fontId="3" fillId="0" borderId="0" xfId="2" applyFont="1" applyAlignment="1">
      <alignment horizontal="left"/>
    </xf>
    <xf numFmtId="0" fontId="3" fillId="0" borderId="0" xfId="2" applyFont="1"/>
    <xf numFmtId="4" fontId="3" fillId="0" borderId="0" xfId="2" applyNumberFormat="1" applyFont="1" applyAlignment="1">
      <alignment horizontal="right"/>
    </xf>
    <xf numFmtId="4" fontId="3" fillId="0" borderId="0" xfId="2" applyNumberFormat="1" applyFont="1" applyAlignment="1">
      <alignment horizontal="center"/>
    </xf>
    <xf numFmtId="0" fontId="1" fillId="0" borderId="0" xfId="3" applyAlignment="1">
      <alignment horizontal="center"/>
    </xf>
    <xf numFmtId="0" fontId="1" fillId="0" borderId="0" xfId="3" applyAlignment="1">
      <alignment horizontal="left" vertical="center"/>
    </xf>
    <xf numFmtId="0" fontId="1" fillId="0" borderId="0" xfId="3" applyAlignment="1">
      <alignment horizontal="left"/>
    </xf>
    <xf numFmtId="4" fontId="1" fillId="0" borderId="0" xfId="3" applyNumberForma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0" fontId="2" fillId="2" borderId="2" xfId="4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center" vertical="center" wrapText="1"/>
    </xf>
    <xf numFmtId="1" fontId="2" fillId="2" borderId="2" xfId="4" applyNumberFormat="1" applyFont="1" applyFill="1" applyBorder="1" applyAlignment="1">
      <alignment horizontal="left" vertical="center" wrapText="1"/>
    </xf>
    <xf numFmtId="1" fontId="2" fillId="2" borderId="2" xfId="4" applyNumberFormat="1" applyFont="1" applyFill="1" applyBorder="1" applyAlignment="1">
      <alignment vertical="center" wrapText="1"/>
    </xf>
    <xf numFmtId="3" fontId="2" fillId="2" borderId="2" xfId="4" applyNumberFormat="1" applyFont="1" applyFill="1" applyBorder="1" applyAlignment="1">
      <alignment horizontal="center" vertical="center" wrapText="1"/>
    </xf>
    <xf numFmtId="4" fontId="2" fillId="2" borderId="2" xfId="4" applyNumberFormat="1" applyFont="1" applyFill="1" applyBorder="1" applyAlignment="1">
      <alignment horizontal="right" vertical="center" wrapText="1"/>
    </xf>
    <xf numFmtId="3" fontId="2" fillId="2" borderId="2" xfId="4" applyNumberFormat="1" applyFont="1" applyFill="1" applyBorder="1" applyAlignment="1">
      <alignment horizontal="left" vertical="center" wrapText="1"/>
    </xf>
    <xf numFmtId="4" fontId="2" fillId="2" borderId="2" xfId="5" applyNumberFormat="1" applyFont="1" applyFill="1" applyBorder="1" applyAlignment="1">
      <alignment horizontal="center" vertical="center" wrapText="1"/>
    </xf>
    <xf numFmtId="4" fontId="2" fillId="2" borderId="3" xfId="5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18" fillId="0" borderId="0" xfId="7" applyFont="1" applyAlignment="1">
      <alignment vertical="center"/>
    </xf>
    <xf numFmtId="0" fontId="18" fillId="0" borderId="0" xfId="7" applyFont="1" applyAlignment="1">
      <alignment horizontal="center"/>
    </xf>
    <xf numFmtId="0" fontId="18" fillId="0" borderId="0" xfId="7" applyFont="1"/>
    <xf numFmtId="0" fontId="18" fillId="0" borderId="0" xfId="7" applyFont="1" applyAlignment="1">
      <alignment horizontal="right"/>
    </xf>
    <xf numFmtId="3" fontId="18" fillId="0" borderId="0" xfId="7" applyNumberFormat="1" applyFont="1" applyAlignment="1">
      <alignment horizontal="left"/>
    </xf>
    <xf numFmtId="4" fontId="18" fillId="0" borderId="0" xfId="7" applyNumberFormat="1" applyFont="1"/>
    <xf numFmtId="7" fontId="2" fillId="3" borderId="0" xfId="1" applyNumberFormat="1" applyFont="1" applyFill="1" applyAlignment="1"/>
    <xf numFmtId="0" fontId="6" fillId="0" borderId="5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1" fontId="6" fillId="0" borderId="6" xfId="4" applyNumberFormat="1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center" wrapText="1"/>
    </xf>
    <xf numFmtId="3" fontId="6" fillId="0" borderId="6" xfId="2" applyNumberFormat="1" applyFont="1" applyFill="1" applyBorder="1" applyAlignment="1">
      <alignment horizontal="center" vertical="center" wrapText="1"/>
    </xf>
    <xf numFmtId="0" fontId="6" fillId="0" borderId="0" xfId="2" applyFont="1" applyFill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6" xfId="2" applyFont="1" applyFill="1" applyBorder="1" applyAlignment="1">
      <alignment horizontal="center" vertical="center" wrapText="1"/>
    </xf>
    <xf numFmtId="43" fontId="6" fillId="0" borderId="6" xfId="4" applyNumberFormat="1" applyFont="1" applyFill="1" applyBorder="1" applyAlignment="1">
      <alignment horizontal="center" vertical="center" wrapText="1"/>
    </xf>
    <xf numFmtId="164" fontId="6" fillId="0" borderId="6" xfId="5" applyNumberFormat="1" applyFont="1" applyFill="1" applyBorder="1" applyAlignment="1">
      <alignment horizontal="right" vertical="center" wrapText="1"/>
    </xf>
    <xf numFmtId="164" fontId="6" fillId="0" borderId="7" xfId="0" applyNumberFormat="1" applyFont="1" applyFill="1" applyBorder="1" applyAlignment="1">
      <alignment horizontal="right" vertical="center"/>
    </xf>
    <xf numFmtId="0" fontId="6" fillId="0" borderId="6" xfId="0" applyFont="1" applyFill="1" applyBorder="1" applyAlignment="1">
      <alignment horizontal="center" vertical="center"/>
    </xf>
    <xf numFmtId="49" fontId="8" fillId="0" borderId="6" xfId="0" applyNumberFormat="1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3" fillId="0" borderId="0" xfId="2" applyFont="1" applyAlignment="1">
      <alignment horizontal="center"/>
    </xf>
    <xf numFmtId="41" fontId="2" fillId="3" borderId="0" xfId="1" applyNumberFormat="1" applyFont="1" applyFill="1" applyAlignment="1">
      <alignment horizontal="center"/>
    </xf>
    <xf numFmtId="49" fontId="8" fillId="0" borderId="6" xfId="2" applyNumberFormat="1" applyFont="1" applyFill="1" applyBorder="1" applyAlignment="1">
      <alignment horizontal="center" vertical="center" wrapText="1"/>
    </xf>
    <xf numFmtId="0" fontId="8" fillId="0" borderId="6" xfId="2" applyFont="1" applyFill="1" applyBorder="1" applyAlignment="1">
      <alignment horizontal="center" vertical="center" wrapText="1"/>
    </xf>
    <xf numFmtId="0" fontId="8" fillId="0" borderId="6" xfId="0" quotePrefix="1" applyFont="1" applyFill="1" applyBorder="1" applyAlignment="1">
      <alignment horizontal="center" vertical="center" wrapText="1"/>
    </xf>
    <xf numFmtId="0" fontId="7" fillId="0" borderId="6" xfId="6" applyFill="1" applyBorder="1" applyAlignment="1">
      <alignment horizontal="center" vertical="center" wrapText="1"/>
    </xf>
    <xf numFmtId="0" fontId="6" fillId="0" borderId="6" xfId="6" applyFont="1" applyFill="1" applyBorder="1" applyAlignment="1">
      <alignment horizontal="center" vertical="center" wrapText="1"/>
    </xf>
    <xf numFmtId="3" fontId="9" fillId="0" borderId="6" xfId="2" applyNumberFormat="1" applyFont="1" applyFill="1" applyBorder="1" applyAlignment="1">
      <alignment horizontal="center" vertical="center" wrapText="1"/>
    </xf>
    <xf numFmtId="0" fontId="8" fillId="0" borderId="6" xfId="0" applyFont="1" applyFill="1" applyBorder="1"/>
    <xf numFmtId="2" fontId="8" fillId="0" borderId="6" xfId="0" applyNumberFormat="1" applyFont="1" applyFill="1" applyBorder="1"/>
    <xf numFmtId="2" fontId="6" fillId="0" borderId="6" xfId="2" applyNumberFormat="1" applyFont="1" applyFill="1" applyBorder="1" applyAlignment="1">
      <alignment horizontal="center" vertical="center" wrapText="1"/>
    </xf>
    <xf numFmtId="0" fontId="6" fillId="0" borderId="6" xfId="6" applyFont="1" applyFill="1" applyBorder="1" applyAlignment="1" applyProtection="1">
      <alignment horizontal="center" vertical="center"/>
      <protection locked="0"/>
    </xf>
    <xf numFmtId="0" fontId="6" fillId="0" borderId="6" xfId="6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vertical="top" wrapText="1"/>
    </xf>
    <xf numFmtId="0" fontId="19" fillId="0" borderId="6" xfId="0" applyFont="1" applyFill="1" applyBorder="1" applyAlignment="1">
      <alignment vertical="center"/>
    </xf>
    <xf numFmtId="0" fontId="8" fillId="0" borderId="11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vertical="top" wrapText="1"/>
    </xf>
    <xf numFmtId="1" fontId="6" fillId="0" borderId="11" xfId="4" applyNumberFormat="1" applyFont="1" applyFill="1" applyBorder="1" applyAlignment="1">
      <alignment horizontal="center" vertical="center" wrapText="1"/>
    </xf>
    <xf numFmtId="0" fontId="6" fillId="0" borderId="11" xfId="2" applyFont="1" applyFill="1" applyBorder="1" applyAlignment="1">
      <alignment horizontal="center" vertical="center" wrapText="1"/>
    </xf>
    <xf numFmtId="0" fontId="11" fillId="0" borderId="11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center" vertical="center"/>
    </xf>
    <xf numFmtId="43" fontId="6" fillId="0" borderId="11" xfId="4" applyNumberFormat="1" applyFont="1" applyFill="1" applyBorder="1" applyAlignment="1">
      <alignment horizontal="center" vertical="center" wrapText="1"/>
    </xf>
    <xf numFmtId="0" fontId="6" fillId="0" borderId="9" xfId="6" applyFont="1" applyFill="1" applyBorder="1" applyAlignment="1" applyProtection="1">
      <alignment horizontal="center" vertical="center"/>
      <protection locked="0"/>
    </xf>
    <xf numFmtId="0" fontId="11" fillId="0" borderId="6" xfId="0" applyFont="1" applyFill="1" applyBorder="1" applyAlignment="1">
      <alignment vertical="center" wrapText="1"/>
    </xf>
    <xf numFmtId="49" fontId="9" fillId="0" borderId="6" xfId="2" quotePrefix="1" applyNumberFormat="1" applyFont="1" applyFill="1" applyBorder="1" applyAlignment="1">
      <alignment horizontal="center" vertical="center" wrapText="1"/>
    </xf>
    <xf numFmtId="0" fontId="9" fillId="0" borderId="6" xfId="2" applyFont="1" applyFill="1" applyBorder="1" applyAlignment="1">
      <alignment horizontal="center" vertical="center" wrapText="1"/>
    </xf>
    <xf numFmtId="49" fontId="9" fillId="0" borderId="6" xfId="2" quotePrefix="1" applyNumberFormat="1" applyFont="1" applyFill="1" applyBorder="1" applyAlignment="1" applyProtection="1">
      <alignment horizontal="center" vertical="center" wrapText="1"/>
      <protection locked="0"/>
    </xf>
    <xf numFmtId="1" fontId="6" fillId="0" borderId="9" xfId="8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vertical="center" wrapText="1"/>
    </xf>
    <xf numFmtId="0" fontId="0" fillId="0" borderId="6" xfId="0" applyFill="1" applyBorder="1"/>
    <xf numFmtId="0" fontId="19" fillId="0" borderId="6" xfId="0" applyFont="1" applyFill="1" applyBorder="1" applyAlignment="1">
      <alignment vertical="center" wrapText="1"/>
    </xf>
    <xf numFmtId="1" fontId="19" fillId="0" borderId="6" xfId="4" applyNumberFormat="1" applyFont="1" applyFill="1" applyBorder="1" applyAlignment="1">
      <alignment vertical="center" wrapText="1"/>
    </xf>
    <xf numFmtId="49" fontId="19" fillId="0" borderId="6" xfId="0" applyNumberFormat="1" applyFont="1" applyFill="1" applyBorder="1" applyAlignment="1">
      <alignment horizontal="center" vertical="center"/>
    </xf>
    <xf numFmtId="0" fontId="0" fillId="0" borderId="6" xfId="0" applyFill="1" applyBorder="1" applyAlignment="1">
      <alignment wrapText="1"/>
    </xf>
    <xf numFmtId="0" fontId="19" fillId="0" borderId="6" xfId="0" applyFont="1" applyFill="1" applyBorder="1" applyAlignment="1">
      <alignment horizontal="left" vertical="center" wrapText="1"/>
    </xf>
    <xf numFmtId="49" fontId="19" fillId="0" borderId="6" xfId="0" applyNumberFormat="1" applyFont="1" applyFill="1" applyBorder="1" applyAlignment="1">
      <alignment horizontal="left" vertical="center"/>
    </xf>
    <xf numFmtId="0" fontId="19" fillId="0" borderId="6" xfId="2" applyFont="1" applyFill="1" applyBorder="1" applyAlignment="1">
      <alignment horizontal="left" vertical="center" wrapText="1"/>
    </xf>
    <xf numFmtId="3" fontId="19" fillId="0" borderId="6" xfId="2" applyNumberFormat="1" applyFont="1" applyFill="1" applyBorder="1" applyAlignment="1">
      <alignment horizontal="left" vertical="center" wrapText="1"/>
    </xf>
    <xf numFmtId="0" fontId="19" fillId="0" borderId="6" xfId="0" applyFont="1" applyFill="1" applyBorder="1" applyAlignment="1">
      <alignment horizontal="left" vertical="center"/>
    </xf>
    <xf numFmtId="0" fontId="19" fillId="0" borderId="6" xfId="0" applyFont="1" applyFill="1" applyBorder="1" applyAlignment="1">
      <alignment horizontal="center" vertical="center"/>
    </xf>
    <xf numFmtId="3" fontId="19" fillId="0" borderId="6" xfId="4" applyNumberFormat="1" applyFont="1" applyFill="1" applyBorder="1" applyAlignment="1">
      <alignment horizontal="left" vertical="center" wrapText="1"/>
    </xf>
    <xf numFmtId="4" fontId="19" fillId="0" borderId="6" xfId="5" applyNumberFormat="1" applyFont="1" applyFill="1" applyBorder="1" applyAlignment="1">
      <alignment horizontal="right" vertical="center" wrapText="1"/>
    </xf>
    <xf numFmtId="49" fontId="19" fillId="0" borderId="6" xfId="0" quotePrefix="1" applyNumberFormat="1" applyFont="1" applyFill="1" applyBorder="1" applyAlignment="1">
      <alignment horizontal="left" vertical="center"/>
    </xf>
    <xf numFmtId="0" fontId="11" fillId="0" borderId="6" xfId="0" applyFont="1" applyFill="1" applyBorder="1" applyAlignment="1">
      <alignment vertical="center"/>
    </xf>
    <xf numFmtId="0" fontId="11" fillId="0" borderId="9" xfId="2" applyFont="1" applyFill="1" applyBorder="1" applyAlignment="1">
      <alignment horizontal="center" vertical="center" wrapText="1"/>
    </xf>
    <xf numFmtId="49" fontId="12" fillId="0" borderId="6" xfId="2" applyNumberFormat="1" applyFont="1" applyFill="1" applyBorder="1" applyAlignment="1">
      <alignment horizontal="center" vertical="center" wrapText="1"/>
    </xf>
    <xf numFmtId="0" fontId="12" fillId="0" borderId="6" xfId="2" applyFont="1" applyFill="1" applyBorder="1" applyAlignment="1">
      <alignment horizontal="center" vertical="center" wrapText="1"/>
    </xf>
    <xf numFmtId="1" fontId="13" fillId="0" borderId="6" xfId="4" applyNumberFormat="1" applyFont="1" applyFill="1" applyBorder="1" applyAlignment="1">
      <alignment horizontal="left" vertical="center" wrapText="1"/>
    </xf>
    <xf numFmtId="3" fontId="12" fillId="0" borderId="6" xfId="2" applyNumberFormat="1" applyFont="1" applyFill="1" applyBorder="1" applyAlignment="1">
      <alignment horizontal="left" vertical="center" wrapText="1"/>
    </xf>
    <xf numFmtId="3" fontId="12" fillId="0" borderId="6" xfId="2" applyNumberFormat="1" applyFont="1" applyFill="1" applyBorder="1" applyAlignment="1">
      <alignment vertical="center" wrapText="1"/>
    </xf>
    <xf numFmtId="4" fontId="12" fillId="0" borderId="6" xfId="2" applyNumberFormat="1" applyFont="1" applyFill="1" applyBorder="1" applyAlignment="1">
      <alignment vertical="center" wrapText="1"/>
    </xf>
    <xf numFmtId="0" fontId="14" fillId="0" borderId="6" xfId="0" applyFont="1" applyFill="1" applyBorder="1" applyAlignment="1">
      <alignment vertical="center" wrapText="1"/>
    </xf>
    <xf numFmtId="4" fontId="12" fillId="0" borderId="6" xfId="2" applyNumberFormat="1" applyFont="1" applyFill="1" applyBorder="1" applyAlignment="1">
      <alignment horizontal="right" vertical="center"/>
    </xf>
    <xf numFmtId="0" fontId="13" fillId="0" borderId="0" xfId="2" applyFont="1" applyFill="1" applyAlignment="1">
      <alignment horizontal="center" vertical="center" wrapText="1"/>
    </xf>
    <xf numFmtId="3" fontId="13" fillId="0" borderId="0" xfId="2" applyNumberFormat="1" applyFont="1" applyFill="1" applyAlignment="1">
      <alignment horizontal="center" vertical="center" wrapText="1"/>
    </xf>
    <xf numFmtId="4" fontId="13" fillId="0" borderId="0" xfId="2" applyNumberFormat="1" applyFont="1" applyFill="1" applyAlignment="1">
      <alignment horizontal="center" vertical="center" wrapText="1"/>
    </xf>
    <xf numFmtId="0" fontId="13" fillId="0" borderId="6" xfId="2" applyFont="1" applyFill="1" applyBorder="1" applyAlignment="1">
      <alignment horizontal="center" vertical="center" wrapText="1"/>
    </xf>
    <xf numFmtId="49" fontId="13" fillId="0" borderId="6" xfId="2" quotePrefix="1" applyNumberFormat="1" applyFont="1" applyFill="1" applyBorder="1" applyAlignment="1">
      <alignment horizontal="center" vertical="center" wrapText="1"/>
    </xf>
    <xf numFmtId="49" fontId="13" fillId="0" borderId="6" xfId="2" quotePrefix="1" applyNumberFormat="1" applyFont="1" applyFill="1" applyBorder="1" applyAlignment="1" applyProtection="1">
      <alignment horizontal="center" vertical="center" wrapText="1"/>
      <protection locked="0"/>
    </xf>
    <xf numFmtId="0" fontId="13" fillId="0" borderId="9" xfId="2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vertical="center" wrapText="1"/>
    </xf>
    <xf numFmtId="0" fontId="13" fillId="0" borderId="6" xfId="0" applyFont="1" applyFill="1" applyBorder="1" applyAlignment="1">
      <alignment horizontal="center" vertical="center" wrapText="1"/>
    </xf>
    <xf numFmtId="0" fontId="13" fillId="0" borderId="6" xfId="0" applyFont="1" applyFill="1" applyBorder="1" applyAlignment="1">
      <alignment horizontal="left" vertical="center" wrapText="1"/>
    </xf>
    <xf numFmtId="3" fontId="13" fillId="0" borderId="6" xfId="2" applyNumberFormat="1" applyFont="1" applyFill="1" applyBorder="1" applyAlignment="1">
      <alignment horizontal="center" vertical="center" wrapText="1"/>
    </xf>
    <xf numFmtId="1" fontId="13" fillId="0" borderId="6" xfId="8" applyNumberFormat="1" applyFont="1" applyFill="1" applyBorder="1" applyAlignment="1">
      <alignment horizontal="center" vertical="center" wrapText="1"/>
    </xf>
    <xf numFmtId="44" fontId="15" fillId="0" borderId="6" xfId="1" applyFont="1" applyFill="1" applyBorder="1" applyAlignment="1">
      <alignment horizontal="center" vertical="center"/>
    </xf>
    <xf numFmtId="3" fontId="13" fillId="0" borderId="6" xfId="2" applyNumberFormat="1" applyFont="1" applyFill="1" applyBorder="1" applyAlignment="1">
      <alignment vertical="center" wrapText="1"/>
    </xf>
    <xf numFmtId="44" fontId="15" fillId="0" borderId="6" xfId="1" applyFont="1" applyFill="1" applyBorder="1" applyAlignment="1">
      <alignment vertical="center"/>
    </xf>
    <xf numFmtId="0" fontId="11" fillId="0" borderId="6" xfId="2" applyFont="1" applyFill="1" applyBorder="1" applyAlignment="1">
      <alignment horizontal="center" vertical="center" wrapText="1"/>
    </xf>
    <xf numFmtId="49" fontId="12" fillId="0" borderId="6" xfId="2" quotePrefix="1" applyNumberFormat="1" applyFont="1" applyFill="1" applyBorder="1" applyAlignment="1">
      <alignment horizontal="center" vertical="center" wrapText="1"/>
    </xf>
    <xf numFmtId="49" fontId="12" fillId="0" borderId="6" xfId="2" quotePrefix="1" applyNumberFormat="1" applyFont="1" applyFill="1" applyBorder="1" applyAlignment="1" applyProtection="1">
      <alignment horizontal="center" vertical="center" wrapText="1"/>
      <protection locked="0"/>
    </xf>
    <xf numFmtId="3" fontId="12" fillId="0" borderId="6" xfId="2" applyNumberFormat="1" applyFont="1" applyFill="1" applyBorder="1" applyAlignment="1">
      <alignment horizontal="center" vertical="center" wrapText="1"/>
    </xf>
    <xf numFmtId="3" fontId="13" fillId="0" borderId="6" xfId="8" applyNumberFormat="1" applyFont="1" applyFill="1" applyBorder="1" applyAlignment="1">
      <alignment horizontal="center" vertical="center" wrapText="1"/>
    </xf>
    <xf numFmtId="44" fontId="16" fillId="0" borderId="6" xfId="1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vertical="center" wrapText="1"/>
    </xf>
    <xf numFmtId="1" fontId="13" fillId="0" borderId="9" xfId="8" applyNumberFormat="1" applyFont="1" applyFill="1" applyBorder="1" applyAlignment="1">
      <alignment horizontal="center" vertical="center" wrapText="1"/>
    </xf>
    <xf numFmtId="1" fontId="13" fillId="0" borderId="10" xfId="8" applyNumberFormat="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left" vertical="center" wrapText="1"/>
    </xf>
    <xf numFmtId="3" fontId="19" fillId="0" borderId="6" xfId="0" applyNumberFormat="1" applyFont="1" applyFill="1" applyBorder="1" applyAlignment="1">
      <alignment vertical="center"/>
    </xf>
    <xf numFmtId="3" fontId="19" fillId="0" borderId="6" xfId="0" applyNumberFormat="1" applyFont="1" applyFill="1" applyBorder="1" applyAlignment="1">
      <alignment horizontal="right" vertical="center"/>
    </xf>
    <xf numFmtId="1" fontId="6" fillId="0" borderId="6" xfId="4" applyNumberFormat="1" applyFont="1" applyFill="1" applyBorder="1" applyAlignment="1">
      <alignment vertical="center" wrapText="1"/>
    </xf>
    <xf numFmtId="0" fontId="8" fillId="0" borderId="6" xfId="0" applyFont="1" applyFill="1" applyBorder="1" applyAlignment="1">
      <alignment horizontal="left" vertical="center"/>
    </xf>
    <xf numFmtId="3" fontId="6" fillId="0" borderId="6" xfId="4" applyNumberFormat="1" applyFont="1" applyFill="1" applyBorder="1" applyAlignment="1">
      <alignment horizontal="center" vertical="center" wrapText="1"/>
    </xf>
    <xf numFmtId="4" fontId="6" fillId="0" borderId="6" xfId="5" applyNumberFormat="1" applyFont="1" applyFill="1" applyBorder="1" applyAlignment="1">
      <alignment horizontal="center" vertical="center" wrapText="1"/>
    </xf>
    <xf numFmtId="1" fontId="19" fillId="0" borderId="6" xfId="4" applyNumberFormat="1" applyFont="1" applyFill="1" applyBorder="1" applyAlignment="1">
      <alignment horizontal="left" vertical="center" wrapText="1"/>
    </xf>
    <xf numFmtId="0" fontId="8" fillId="0" borderId="0" xfId="2" applyFont="1" applyFill="1" applyAlignment="1">
      <alignment horizontal="center" vertical="center" wrapText="1"/>
    </xf>
    <xf numFmtId="0" fontId="8" fillId="0" borderId="6" xfId="2" applyFont="1" applyFill="1" applyBorder="1" applyAlignment="1">
      <alignment horizontal="center" wrapText="1"/>
    </xf>
    <xf numFmtId="0" fontId="8" fillId="0" borderId="6" xfId="0" applyFont="1" applyFill="1" applyBorder="1" applyAlignment="1">
      <alignment horizontal="center" wrapText="1"/>
    </xf>
    <xf numFmtId="0" fontId="8" fillId="0" borderId="6" xfId="0" applyFont="1" applyFill="1" applyBorder="1" applyAlignment="1">
      <alignment horizontal="center"/>
    </xf>
    <xf numFmtId="0" fontId="8" fillId="0" borderId="6" xfId="0" quotePrefix="1" applyFont="1" applyFill="1" applyBorder="1" applyAlignment="1">
      <alignment horizontal="center"/>
    </xf>
    <xf numFmtId="0" fontId="8" fillId="0" borderId="6" xfId="0" applyFont="1" applyFill="1" applyBorder="1" applyAlignment="1">
      <alignment horizontal="left" wrapText="1"/>
    </xf>
    <xf numFmtId="0" fontId="8" fillId="0" borderId="6" xfId="0" applyFont="1" applyFill="1" applyBorder="1" applyAlignment="1">
      <alignment wrapText="1"/>
    </xf>
    <xf numFmtId="4" fontId="9" fillId="0" borderId="6" xfId="2" applyNumberFormat="1" applyFont="1" applyFill="1" applyBorder="1" applyAlignment="1">
      <alignment horizontal="right" wrapText="1"/>
    </xf>
    <xf numFmtId="3" fontId="9" fillId="0" borderId="6" xfId="2" applyNumberFormat="1" applyFont="1" applyFill="1" applyBorder="1" applyAlignment="1">
      <alignment horizontal="center" wrapText="1"/>
    </xf>
    <xf numFmtId="4" fontId="8" fillId="0" borderId="6" xfId="0" applyNumberFormat="1" applyFont="1" applyFill="1" applyBorder="1" applyAlignment="1">
      <alignment horizontal="right"/>
    </xf>
    <xf numFmtId="4" fontId="8" fillId="0" borderId="6" xfId="0" applyNumberFormat="1" applyFont="1" applyFill="1" applyBorder="1"/>
    <xf numFmtId="0" fontId="17" fillId="0" borderId="6" xfId="0" applyFont="1" applyFill="1" applyBorder="1" applyAlignment="1">
      <alignment horizontal="left" wrapText="1"/>
    </xf>
    <xf numFmtId="49" fontId="9" fillId="0" borderId="6" xfId="2" applyNumberFormat="1" applyFont="1" applyFill="1" applyBorder="1" applyAlignment="1">
      <alignment horizontal="center" wrapText="1"/>
    </xf>
    <xf numFmtId="1" fontId="6" fillId="0" borderId="6" xfId="4" applyNumberFormat="1" applyFont="1" applyFill="1" applyBorder="1" applyAlignment="1">
      <alignment horizontal="center" wrapText="1"/>
    </xf>
    <xf numFmtId="3" fontId="9" fillId="0" borderId="6" xfId="2" applyNumberFormat="1" applyFont="1" applyFill="1" applyBorder="1" applyAlignment="1">
      <alignment wrapText="1"/>
    </xf>
    <xf numFmtId="3" fontId="6" fillId="0" borderId="6" xfId="4" applyNumberFormat="1" applyFont="1" applyFill="1" applyBorder="1" applyAlignment="1">
      <alignment horizontal="center" wrapText="1"/>
    </xf>
    <xf numFmtId="4" fontId="6" fillId="0" borderId="6" xfId="0" applyNumberFormat="1" applyFont="1" applyFill="1" applyBorder="1" applyAlignment="1">
      <alignment horizontal="right"/>
    </xf>
    <xf numFmtId="49" fontId="6" fillId="0" borderId="6" xfId="2" applyNumberFormat="1" applyFont="1" applyFill="1" applyBorder="1" applyAlignment="1">
      <alignment horizontal="center" vertical="center" wrapText="1"/>
    </xf>
    <xf numFmtId="4" fontId="9" fillId="0" borderId="6" xfId="2" applyNumberFormat="1" applyFont="1" applyFill="1" applyBorder="1" applyAlignment="1">
      <alignment horizontal="left" vertical="center" wrapText="1"/>
    </xf>
    <xf numFmtId="0" fontId="5" fillId="0" borderId="6" xfId="9" applyFill="1" applyBorder="1" applyAlignment="1">
      <alignment wrapText="1"/>
    </xf>
    <xf numFmtId="49" fontId="9" fillId="0" borderId="6" xfId="2" applyNumberFormat="1" applyFont="1" applyFill="1" applyBorder="1" applyAlignment="1">
      <alignment vertical="center" wrapText="1"/>
    </xf>
    <xf numFmtId="49" fontId="6" fillId="0" borderId="6" xfId="4" applyNumberFormat="1" applyFont="1" applyFill="1" applyBorder="1" applyAlignment="1">
      <alignment horizontal="center" vertical="center" wrapText="1"/>
    </xf>
    <xf numFmtId="164" fontId="6" fillId="0" borderId="6" xfId="2" applyNumberFormat="1" applyFont="1" applyFill="1" applyBorder="1" applyAlignment="1">
      <alignment horizontal="right" vertical="center" wrapText="1"/>
    </xf>
  </cellXfs>
  <cellStyles count="10">
    <cellStyle name="Millares 2" xfId="5" xr:uid="{69CD560A-0157-4FAC-9EAA-A447B18C6661}"/>
    <cellStyle name="Moneda" xfId="1" builtinId="4"/>
    <cellStyle name="Normal" xfId="0" builtinId="0"/>
    <cellStyle name="Normal 2" xfId="9" xr:uid="{097D437E-A86C-4FA8-8D1E-69C833FB14FF}"/>
    <cellStyle name="Normal 2 2" xfId="2" xr:uid="{38D62897-79AF-4E5E-AD2E-E539E55F97A6}"/>
    <cellStyle name="Normal 4 2" xfId="7" xr:uid="{99C624C0-ED3F-4B8C-A17D-C92EF45AE196}"/>
    <cellStyle name="Normal 5" xfId="3" xr:uid="{B073A025-5A01-4806-93ED-4553141E8AD7}"/>
    <cellStyle name="Normal 8" xfId="4" xr:uid="{81744785-ED72-4530-91DA-A3FA6AA0CD8C}"/>
    <cellStyle name="Normal 8 2" xfId="8" xr:uid="{5DCCF1FA-2426-4765-8AA2-239306E2FCEE}"/>
    <cellStyle name="Normal_FORMATO_JUSTIFICACION DE AP 2004" xfId="6" xr:uid="{64CBCFB9-182A-4B48-9F62-D183EC81C1EE}"/>
  </cellStyles>
  <dxfs count="0"/>
  <tableStyles count="0" defaultTableStyle="TableStyleMedium2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710453</xdr:colOff>
      <xdr:row>0</xdr:row>
      <xdr:rowOff>152401</xdr:rowOff>
    </xdr:from>
    <xdr:to>
      <xdr:col>3</xdr:col>
      <xdr:colOff>407739</xdr:colOff>
      <xdr:row>6</xdr:row>
      <xdr:rowOff>180243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78704A-02B8-4FDE-967C-5D96F14281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0453" y="152401"/>
          <a:ext cx="2306015" cy="110360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el\AppData\Local\Microsoft\Windows\Temporary%20Internet%20Files\Content.Outlook\BX9DN3MN\paaas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Almacenamiento\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Voto%20electronico\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INE\Desktop\presupuesto%202017\presupuesto%202017%20final\Memorias%20de%20Calculo\Materiales\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0DCD16-E30E-45ED-8109-2D8229EBF5D5}">
  <dimension ref="A7:W220"/>
  <sheetViews>
    <sheetView tabSelected="1" topLeftCell="F1" zoomScale="85" zoomScaleNormal="85" workbookViewId="0">
      <pane ySplit="10" topLeftCell="A11" activePane="bottomLeft" state="frozen"/>
      <selection pane="bottomLeft" activeCell="J13" sqref="J13"/>
    </sheetView>
  </sheetViews>
  <sheetFormatPr baseColWidth="10" defaultColWidth="11.5546875" defaultRowHeight="14.4" x14ac:dyDescent="0.3"/>
  <cols>
    <col min="1" max="1" width="14.88671875" style="2" customWidth="1"/>
    <col min="2" max="2" width="15.5546875" style="9" customWidth="1"/>
    <col min="3" max="6" width="7.5546875" style="9" customWidth="1"/>
    <col min="7" max="7" width="9.5546875" style="9" customWidth="1"/>
    <col min="8" max="8" width="8.5546875" style="9" customWidth="1"/>
    <col min="9" max="9" width="26.88671875" style="10" customWidth="1"/>
    <col min="10" max="10" width="14.6640625" style="11" customWidth="1"/>
    <col min="11" max="11" width="47.5546875" style="2" customWidth="1"/>
    <col min="12" max="12" width="24.44140625" style="9" customWidth="1"/>
    <col min="13" max="13" width="11.5546875" style="9"/>
    <col min="14" max="15" width="9.5546875" style="9" customWidth="1"/>
    <col min="16" max="16" width="11.6640625" style="12" customWidth="1"/>
    <col min="17" max="17" width="22.33203125" style="11" customWidth="1"/>
    <col min="18" max="18" width="13.88671875" style="1" customWidth="1"/>
    <col min="19" max="19" width="11.5546875" style="1"/>
    <col min="20" max="16384" width="11.5546875" style="2"/>
  </cols>
  <sheetData>
    <row r="7" spans="1:19" ht="25.8" x14ac:dyDescent="0.5">
      <c r="A7" s="46" t="s">
        <v>0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9" ht="25.8" x14ac:dyDescent="0.5">
      <c r="A8" s="3"/>
      <c r="B8" s="3"/>
      <c r="C8" s="3"/>
      <c r="D8" s="3"/>
      <c r="E8" s="3"/>
      <c r="F8" s="3"/>
      <c r="G8" s="3"/>
      <c r="H8" s="3"/>
      <c r="I8" s="4"/>
      <c r="J8" s="5"/>
      <c r="K8" s="6"/>
      <c r="L8" s="3"/>
      <c r="M8" s="3"/>
      <c r="N8" s="3"/>
      <c r="O8" s="3"/>
      <c r="P8" s="7"/>
      <c r="Q8" s="5"/>
      <c r="R8" s="8"/>
    </row>
    <row r="9" spans="1:19" ht="15" thickBot="1" x14ac:dyDescent="0.35"/>
    <row r="10" spans="1:19" s="23" customFormat="1" ht="56.25" customHeight="1" thickBot="1" x14ac:dyDescent="0.35">
      <c r="A10" s="13" t="s">
        <v>1</v>
      </c>
      <c r="B10" s="14" t="s">
        <v>2</v>
      </c>
      <c r="C10" s="14" t="s">
        <v>3</v>
      </c>
      <c r="D10" s="14" t="s">
        <v>4</v>
      </c>
      <c r="E10" s="14" t="s">
        <v>5</v>
      </c>
      <c r="F10" s="14" t="s">
        <v>6</v>
      </c>
      <c r="G10" s="14" t="s">
        <v>7</v>
      </c>
      <c r="H10" s="15" t="s">
        <v>8</v>
      </c>
      <c r="I10" s="16" t="s">
        <v>9</v>
      </c>
      <c r="J10" s="16" t="s">
        <v>10</v>
      </c>
      <c r="K10" s="17" t="s">
        <v>11</v>
      </c>
      <c r="L10" s="15" t="s">
        <v>12</v>
      </c>
      <c r="M10" s="15" t="s">
        <v>13</v>
      </c>
      <c r="N10" s="15" t="s">
        <v>14</v>
      </c>
      <c r="O10" s="18" t="s">
        <v>15</v>
      </c>
      <c r="P10" s="19" t="s">
        <v>16</v>
      </c>
      <c r="Q10" s="20" t="s">
        <v>17</v>
      </c>
      <c r="R10" s="21" t="s">
        <v>18</v>
      </c>
      <c r="S10" s="22" t="s">
        <v>347</v>
      </c>
    </row>
    <row r="11" spans="1:19" s="37" customFormat="1" ht="50.25" customHeight="1" x14ac:dyDescent="0.3">
      <c r="A11" s="31" t="s">
        <v>19</v>
      </c>
      <c r="B11" s="48" t="s">
        <v>42</v>
      </c>
      <c r="C11" s="49" t="s">
        <v>43</v>
      </c>
      <c r="D11" s="32" t="s">
        <v>20</v>
      </c>
      <c r="E11" s="32" t="s">
        <v>21</v>
      </c>
      <c r="F11" s="50" t="s">
        <v>20</v>
      </c>
      <c r="G11" s="51" t="s">
        <v>28</v>
      </c>
      <c r="H11" s="51">
        <v>35701</v>
      </c>
      <c r="I11" s="52" t="s">
        <v>329</v>
      </c>
      <c r="J11" s="33" t="s">
        <v>23</v>
      </c>
      <c r="K11" s="51" t="s">
        <v>330</v>
      </c>
      <c r="L11" s="53" t="s">
        <v>102</v>
      </c>
      <c r="M11" s="34" t="s">
        <v>102</v>
      </c>
      <c r="N11" s="35" t="s">
        <v>51</v>
      </c>
      <c r="O11" s="54">
        <v>1</v>
      </c>
      <c r="P11" s="55">
        <v>26448</v>
      </c>
      <c r="Q11" s="36" t="s">
        <v>39</v>
      </c>
      <c r="R11" s="156">
        <f>P11</f>
        <v>26448</v>
      </c>
      <c r="S11" s="156">
        <f>R11</f>
        <v>26448</v>
      </c>
    </row>
    <row r="12" spans="1:19" s="37" customFormat="1" ht="44.25" customHeight="1" x14ac:dyDescent="0.3">
      <c r="A12" s="31" t="s">
        <v>19</v>
      </c>
      <c r="B12" s="38" t="s">
        <v>42</v>
      </c>
      <c r="C12" s="38" t="s">
        <v>43</v>
      </c>
      <c r="D12" s="33" t="s">
        <v>20</v>
      </c>
      <c r="E12" s="32" t="s">
        <v>21</v>
      </c>
      <c r="F12" s="32" t="s">
        <v>20</v>
      </c>
      <c r="G12" s="57" t="s">
        <v>28</v>
      </c>
      <c r="H12" s="57">
        <v>33801</v>
      </c>
      <c r="I12" s="32" t="s">
        <v>29</v>
      </c>
      <c r="J12" s="34" t="s">
        <v>23</v>
      </c>
      <c r="K12" s="52" t="s">
        <v>326</v>
      </c>
      <c r="L12" s="34" t="s">
        <v>30</v>
      </c>
      <c r="M12" s="39" t="s">
        <v>25</v>
      </c>
      <c r="N12" s="35" t="s">
        <v>51</v>
      </c>
      <c r="O12" s="58">
        <v>1</v>
      </c>
      <c r="P12" s="40">
        <v>31320</v>
      </c>
      <c r="Q12" s="53" t="s">
        <v>27</v>
      </c>
      <c r="R12" s="41">
        <f>S12</f>
        <v>31320</v>
      </c>
      <c r="S12" s="42">
        <f>P12*O12</f>
        <v>31320</v>
      </c>
    </row>
    <row r="13" spans="1:19" s="37" customFormat="1" ht="44.25" customHeight="1" x14ac:dyDescent="0.3">
      <c r="A13" s="31" t="s">
        <v>19</v>
      </c>
      <c r="B13" s="38" t="s">
        <v>42</v>
      </c>
      <c r="C13" s="38" t="s">
        <v>43</v>
      </c>
      <c r="D13" s="33" t="s">
        <v>20</v>
      </c>
      <c r="E13" s="32" t="s">
        <v>21</v>
      </c>
      <c r="F13" s="32" t="s">
        <v>20</v>
      </c>
      <c r="G13" s="57" t="s">
        <v>22</v>
      </c>
      <c r="H13" s="57">
        <v>33901</v>
      </c>
      <c r="I13" s="32" t="s">
        <v>44</v>
      </c>
      <c r="J13" s="34" t="s">
        <v>23</v>
      </c>
      <c r="K13" s="32" t="s">
        <v>327</v>
      </c>
      <c r="L13" s="34" t="s">
        <v>45</v>
      </c>
      <c r="M13" s="39" t="s">
        <v>25</v>
      </c>
      <c r="N13" s="35" t="s">
        <v>51</v>
      </c>
      <c r="O13" s="58">
        <v>1</v>
      </c>
      <c r="P13" s="40">
        <v>52.2</v>
      </c>
      <c r="Q13" s="36" t="s">
        <v>39</v>
      </c>
      <c r="R13" s="41">
        <f>S13</f>
        <v>52.2</v>
      </c>
      <c r="S13" s="42">
        <f>P13*O13</f>
        <v>52.2</v>
      </c>
    </row>
    <row r="14" spans="1:19" s="37" customFormat="1" ht="44.25" customHeight="1" x14ac:dyDescent="0.3">
      <c r="A14" s="31" t="s">
        <v>19</v>
      </c>
      <c r="B14" s="38" t="s">
        <v>42</v>
      </c>
      <c r="C14" s="38" t="s">
        <v>43</v>
      </c>
      <c r="D14" s="33" t="s">
        <v>20</v>
      </c>
      <c r="E14" s="32" t="s">
        <v>21</v>
      </c>
      <c r="F14" s="32" t="s">
        <v>20</v>
      </c>
      <c r="G14" s="57" t="s">
        <v>22</v>
      </c>
      <c r="H14" s="57">
        <v>26102</v>
      </c>
      <c r="I14" s="32" t="s">
        <v>46</v>
      </c>
      <c r="J14" s="59" t="s">
        <v>47</v>
      </c>
      <c r="K14" s="32" t="s">
        <v>328</v>
      </c>
      <c r="L14" s="34" t="s">
        <v>45</v>
      </c>
      <c r="M14" s="39" t="s">
        <v>25</v>
      </c>
      <c r="N14" s="35" t="s">
        <v>56</v>
      </c>
      <c r="O14" s="43">
        <v>5000</v>
      </c>
      <c r="P14" s="40">
        <v>1</v>
      </c>
      <c r="Q14" s="36" t="s">
        <v>39</v>
      </c>
      <c r="R14" s="41">
        <f t="shared" ref="R14" si="0">S14</f>
        <v>5000</v>
      </c>
      <c r="S14" s="42">
        <f t="shared" ref="S14" si="1">P14*O14</f>
        <v>5000</v>
      </c>
    </row>
    <row r="15" spans="1:19" s="37" customFormat="1" ht="44.25" customHeight="1" x14ac:dyDescent="0.3">
      <c r="A15" s="31" t="s">
        <v>19</v>
      </c>
      <c r="B15" s="38" t="s">
        <v>42</v>
      </c>
      <c r="C15" s="38" t="s">
        <v>43</v>
      </c>
      <c r="D15" s="33" t="s">
        <v>20</v>
      </c>
      <c r="E15" s="32" t="s">
        <v>21</v>
      </c>
      <c r="F15" s="32" t="s">
        <v>20</v>
      </c>
      <c r="G15" s="57" t="s">
        <v>22</v>
      </c>
      <c r="H15" s="57">
        <v>33901</v>
      </c>
      <c r="I15" s="32" t="s">
        <v>44</v>
      </c>
      <c r="J15" s="34" t="s">
        <v>23</v>
      </c>
      <c r="K15" s="32" t="s">
        <v>327</v>
      </c>
      <c r="L15" s="34" t="s">
        <v>45</v>
      </c>
      <c r="M15" s="39" t="s">
        <v>25</v>
      </c>
      <c r="N15" s="35" t="s">
        <v>51</v>
      </c>
      <c r="O15" s="58">
        <v>1</v>
      </c>
      <c r="P15" s="40">
        <v>52.2</v>
      </c>
      <c r="Q15" s="36" t="s">
        <v>39</v>
      </c>
      <c r="R15" s="41">
        <f>S15</f>
        <v>52.2</v>
      </c>
      <c r="S15" s="42">
        <f>P15*O15</f>
        <v>52.2</v>
      </c>
    </row>
    <row r="16" spans="1:19" s="37" customFormat="1" ht="44.25" customHeight="1" x14ac:dyDescent="0.3">
      <c r="A16" s="31" t="s">
        <v>19</v>
      </c>
      <c r="B16" s="38" t="s">
        <v>42</v>
      </c>
      <c r="C16" s="38" t="s">
        <v>43</v>
      </c>
      <c r="D16" s="33" t="s">
        <v>20</v>
      </c>
      <c r="E16" s="32" t="s">
        <v>21</v>
      </c>
      <c r="F16" s="32" t="s">
        <v>20</v>
      </c>
      <c r="G16" s="57" t="s">
        <v>22</v>
      </c>
      <c r="H16" s="57">
        <v>26102</v>
      </c>
      <c r="I16" s="32" t="s">
        <v>46</v>
      </c>
      <c r="J16" s="59" t="s">
        <v>47</v>
      </c>
      <c r="K16" s="32" t="s">
        <v>328</v>
      </c>
      <c r="L16" s="34" t="s">
        <v>45</v>
      </c>
      <c r="M16" s="39" t="s">
        <v>25</v>
      </c>
      <c r="N16" s="35" t="s">
        <v>56</v>
      </c>
      <c r="O16" s="43">
        <v>5000</v>
      </c>
      <c r="P16" s="40">
        <v>1</v>
      </c>
      <c r="Q16" s="36" t="s">
        <v>39</v>
      </c>
      <c r="R16" s="41">
        <f t="shared" ref="R16" si="2">S16</f>
        <v>5000</v>
      </c>
      <c r="S16" s="42">
        <f t="shared" ref="S16" si="3">P16*O16</f>
        <v>5000</v>
      </c>
    </row>
    <row r="17" spans="1:19" s="37" customFormat="1" ht="44.25" customHeight="1" x14ac:dyDescent="0.3">
      <c r="A17" s="31" t="s">
        <v>19</v>
      </c>
      <c r="B17" s="38" t="s">
        <v>42</v>
      </c>
      <c r="C17" s="38" t="s">
        <v>43</v>
      </c>
      <c r="D17" s="33" t="s">
        <v>20</v>
      </c>
      <c r="E17" s="32" t="s">
        <v>21</v>
      </c>
      <c r="F17" s="32" t="s">
        <v>20</v>
      </c>
      <c r="G17" s="57" t="s">
        <v>28</v>
      </c>
      <c r="H17" s="57">
        <v>35801</v>
      </c>
      <c r="I17" s="32" t="s">
        <v>31</v>
      </c>
      <c r="J17" s="34" t="s">
        <v>23</v>
      </c>
      <c r="K17" s="32" t="s">
        <v>325</v>
      </c>
      <c r="L17" s="34" t="s">
        <v>32</v>
      </c>
      <c r="M17" s="39" t="s">
        <v>25</v>
      </c>
      <c r="N17" s="35" t="s">
        <v>51</v>
      </c>
      <c r="O17" s="58">
        <v>1</v>
      </c>
      <c r="P17" s="40">
        <v>29238.85</v>
      </c>
      <c r="Q17" s="53" t="s">
        <v>27</v>
      </c>
      <c r="R17" s="41">
        <f>S17</f>
        <v>29238.85</v>
      </c>
      <c r="S17" s="42">
        <f>P17*O17</f>
        <v>29238.85</v>
      </c>
    </row>
    <row r="18" spans="1:19" s="37" customFormat="1" ht="44.25" customHeight="1" x14ac:dyDescent="0.3">
      <c r="A18" s="31" t="s">
        <v>19</v>
      </c>
      <c r="B18" s="38" t="s">
        <v>42</v>
      </c>
      <c r="C18" s="38" t="s">
        <v>43</v>
      </c>
      <c r="D18" s="33" t="s">
        <v>20</v>
      </c>
      <c r="E18" s="44" t="s">
        <v>21</v>
      </c>
      <c r="F18" s="44" t="s">
        <v>20</v>
      </c>
      <c r="G18" s="44" t="s">
        <v>22</v>
      </c>
      <c r="H18" s="44" t="s">
        <v>78</v>
      </c>
      <c r="I18" s="32" t="s">
        <v>167</v>
      </c>
      <c r="J18" s="45" t="s">
        <v>331</v>
      </c>
      <c r="K18" s="32" t="s">
        <v>332</v>
      </c>
      <c r="L18" s="34" t="s">
        <v>33</v>
      </c>
      <c r="M18" s="39" t="s">
        <v>33</v>
      </c>
      <c r="N18" s="35" t="s">
        <v>333</v>
      </c>
      <c r="O18" s="43">
        <v>5000</v>
      </c>
      <c r="P18" s="40">
        <v>0.57420000000000004</v>
      </c>
      <c r="Q18" s="36" t="s">
        <v>35</v>
      </c>
      <c r="R18" s="41">
        <f t="shared" ref="R18" si="4">S18</f>
        <v>2871</v>
      </c>
      <c r="S18" s="42">
        <f t="shared" ref="S18" si="5">P18*O18</f>
        <v>2871</v>
      </c>
    </row>
    <row r="19" spans="1:19" s="37" customFormat="1" ht="44.25" customHeight="1" x14ac:dyDescent="0.3">
      <c r="A19" s="31" t="s">
        <v>19</v>
      </c>
      <c r="B19" s="38" t="s">
        <v>42</v>
      </c>
      <c r="C19" s="38" t="s">
        <v>43</v>
      </c>
      <c r="D19" s="33" t="s">
        <v>20</v>
      </c>
      <c r="E19" s="44" t="s">
        <v>21</v>
      </c>
      <c r="F19" s="44" t="s">
        <v>20</v>
      </c>
      <c r="G19" s="44" t="s">
        <v>22</v>
      </c>
      <c r="H19" s="44" t="s">
        <v>231</v>
      </c>
      <c r="I19" s="60" t="s">
        <v>73</v>
      </c>
      <c r="J19" s="45" t="s">
        <v>345</v>
      </c>
      <c r="K19" s="32" t="s">
        <v>346</v>
      </c>
      <c r="L19" s="34" t="s">
        <v>33</v>
      </c>
      <c r="M19" s="39" t="s">
        <v>33</v>
      </c>
      <c r="N19" s="35" t="s">
        <v>56</v>
      </c>
      <c r="O19" s="43">
        <v>2</v>
      </c>
      <c r="P19" s="40">
        <v>359.6</v>
      </c>
      <c r="Q19" s="36" t="s">
        <v>35</v>
      </c>
      <c r="R19" s="41">
        <f t="shared" ref="R19" si="6">S19</f>
        <v>719.2</v>
      </c>
      <c r="S19" s="42">
        <f t="shared" ref="S19" si="7">P19*O19</f>
        <v>719.2</v>
      </c>
    </row>
    <row r="20" spans="1:19" s="37" customFormat="1" ht="44.25" customHeight="1" x14ac:dyDescent="0.3">
      <c r="A20" s="31" t="s">
        <v>19</v>
      </c>
      <c r="B20" s="38" t="s">
        <v>42</v>
      </c>
      <c r="C20" s="38" t="s">
        <v>43</v>
      </c>
      <c r="D20" s="33" t="s">
        <v>20</v>
      </c>
      <c r="E20" s="44" t="s">
        <v>21</v>
      </c>
      <c r="F20" s="44" t="s">
        <v>20</v>
      </c>
      <c r="G20" s="44" t="s">
        <v>22</v>
      </c>
      <c r="H20" s="44" t="s">
        <v>213</v>
      </c>
      <c r="I20" s="60" t="s">
        <v>214</v>
      </c>
      <c r="J20" s="45" t="s">
        <v>348</v>
      </c>
      <c r="K20" s="32" t="s">
        <v>349</v>
      </c>
      <c r="L20" s="34" t="s">
        <v>33</v>
      </c>
      <c r="M20" s="39" t="s">
        <v>33</v>
      </c>
      <c r="N20" s="35" t="s">
        <v>68</v>
      </c>
      <c r="O20" s="43">
        <v>15</v>
      </c>
      <c r="P20" s="40">
        <v>194.52090000000001</v>
      </c>
      <c r="Q20" s="36" t="s">
        <v>35</v>
      </c>
      <c r="R20" s="41">
        <f t="shared" ref="R20" si="8">S20</f>
        <v>2917.8135000000002</v>
      </c>
      <c r="S20" s="42">
        <f t="shared" ref="S20" si="9">P20*O20</f>
        <v>2917.8135000000002</v>
      </c>
    </row>
    <row r="21" spans="1:19" s="37" customFormat="1" ht="44.25" customHeight="1" x14ac:dyDescent="0.3">
      <c r="A21" s="31" t="s">
        <v>19</v>
      </c>
      <c r="B21" s="38" t="s">
        <v>42</v>
      </c>
      <c r="C21" s="38" t="s">
        <v>43</v>
      </c>
      <c r="D21" s="33" t="s">
        <v>20</v>
      </c>
      <c r="E21" s="32" t="s">
        <v>21</v>
      </c>
      <c r="F21" s="32" t="s">
        <v>20</v>
      </c>
      <c r="G21" s="57" t="s">
        <v>22</v>
      </c>
      <c r="H21" s="57">
        <v>33901</v>
      </c>
      <c r="I21" s="32" t="s">
        <v>44</v>
      </c>
      <c r="J21" s="34" t="s">
        <v>23</v>
      </c>
      <c r="K21" s="61" t="s">
        <v>451</v>
      </c>
      <c r="L21" s="34" t="s">
        <v>45</v>
      </c>
      <c r="M21" s="39" t="s">
        <v>25</v>
      </c>
      <c r="N21" s="35" t="s">
        <v>51</v>
      </c>
      <c r="O21" s="58">
        <v>1</v>
      </c>
      <c r="P21" s="40">
        <v>88.74</v>
      </c>
      <c r="Q21" s="36" t="s">
        <v>39</v>
      </c>
      <c r="R21" s="41">
        <f>S21</f>
        <v>88.74</v>
      </c>
      <c r="S21" s="42">
        <f>P21*O21</f>
        <v>88.74</v>
      </c>
    </row>
    <row r="22" spans="1:19" s="37" customFormat="1" ht="44.25" customHeight="1" x14ac:dyDescent="0.3">
      <c r="A22" s="31" t="s">
        <v>19</v>
      </c>
      <c r="B22" s="38" t="s">
        <v>42</v>
      </c>
      <c r="C22" s="38" t="s">
        <v>43</v>
      </c>
      <c r="D22" s="33" t="s">
        <v>20</v>
      </c>
      <c r="E22" s="32" t="s">
        <v>36</v>
      </c>
      <c r="F22" s="50" t="s">
        <v>37</v>
      </c>
      <c r="G22" s="44" t="s">
        <v>38</v>
      </c>
      <c r="H22" s="44" t="s">
        <v>81</v>
      </c>
      <c r="I22" s="61" t="s">
        <v>46</v>
      </c>
      <c r="J22" s="62" t="s">
        <v>47</v>
      </c>
      <c r="K22" s="61" t="s">
        <v>450</v>
      </c>
      <c r="L22" s="34" t="s">
        <v>45</v>
      </c>
      <c r="M22" s="39" t="s">
        <v>25</v>
      </c>
      <c r="N22" s="35" t="s">
        <v>51</v>
      </c>
      <c r="O22" s="58">
        <v>1</v>
      </c>
      <c r="P22" s="40">
        <v>2500</v>
      </c>
      <c r="Q22" s="36" t="s">
        <v>39</v>
      </c>
      <c r="R22" s="41">
        <f t="shared" ref="R22:R24" si="10">S22</f>
        <v>2500</v>
      </c>
      <c r="S22" s="42">
        <f t="shared" ref="S22:S24" si="11">P22*O22</f>
        <v>2500</v>
      </c>
    </row>
    <row r="23" spans="1:19" s="37" customFormat="1" ht="44.25" customHeight="1" x14ac:dyDescent="0.3">
      <c r="A23" s="31" t="s">
        <v>19</v>
      </c>
      <c r="B23" s="38" t="s">
        <v>42</v>
      </c>
      <c r="C23" s="38" t="s">
        <v>43</v>
      </c>
      <c r="D23" s="33" t="s">
        <v>20</v>
      </c>
      <c r="E23" s="32" t="s">
        <v>36</v>
      </c>
      <c r="F23" s="50" t="s">
        <v>72</v>
      </c>
      <c r="G23" s="44" t="s">
        <v>448</v>
      </c>
      <c r="H23" s="44" t="s">
        <v>81</v>
      </c>
      <c r="I23" s="61" t="s">
        <v>46</v>
      </c>
      <c r="J23" s="62" t="s">
        <v>47</v>
      </c>
      <c r="K23" s="61" t="s">
        <v>450</v>
      </c>
      <c r="L23" s="34" t="s">
        <v>45</v>
      </c>
      <c r="M23" s="39" t="s">
        <v>25</v>
      </c>
      <c r="N23" s="35" t="s">
        <v>51</v>
      </c>
      <c r="O23" s="58">
        <v>1</v>
      </c>
      <c r="P23" s="40">
        <v>3000</v>
      </c>
      <c r="Q23" s="36" t="s">
        <v>39</v>
      </c>
      <c r="R23" s="41">
        <f t="shared" si="10"/>
        <v>3000</v>
      </c>
      <c r="S23" s="42">
        <f t="shared" si="11"/>
        <v>3000</v>
      </c>
    </row>
    <row r="24" spans="1:19" s="37" customFormat="1" ht="44.25" customHeight="1" x14ac:dyDescent="0.3">
      <c r="A24" s="31" t="s">
        <v>19</v>
      </c>
      <c r="B24" s="38" t="s">
        <v>42</v>
      </c>
      <c r="C24" s="38" t="s">
        <v>43</v>
      </c>
      <c r="D24" s="33" t="s">
        <v>20</v>
      </c>
      <c r="E24" s="32" t="s">
        <v>36</v>
      </c>
      <c r="F24" s="50" t="s">
        <v>72</v>
      </c>
      <c r="G24" s="44" t="s">
        <v>449</v>
      </c>
      <c r="H24" s="44" t="s">
        <v>81</v>
      </c>
      <c r="I24" s="61" t="s">
        <v>46</v>
      </c>
      <c r="J24" s="62" t="s">
        <v>47</v>
      </c>
      <c r="K24" s="61" t="s">
        <v>450</v>
      </c>
      <c r="L24" s="34" t="s">
        <v>45</v>
      </c>
      <c r="M24" s="39" t="s">
        <v>25</v>
      </c>
      <c r="N24" s="35" t="s">
        <v>51</v>
      </c>
      <c r="O24" s="58">
        <v>1</v>
      </c>
      <c r="P24" s="40">
        <v>3000</v>
      </c>
      <c r="Q24" s="36" t="s">
        <v>39</v>
      </c>
      <c r="R24" s="41">
        <f t="shared" si="10"/>
        <v>3000</v>
      </c>
      <c r="S24" s="42">
        <f t="shared" si="11"/>
        <v>3000</v>
      </c>
    </row>
    <row r="25" spans="1:19" s="37" customFormat="1" ht="44.25" customHeight="1" x14ac:dyDescent="0.3">
      <c r="A25" s="31" t="s">
        <v>19</v>
      </c>
      <c r="B25" s="38" t="s">
        <v>42</v>
      </c>
      <c r="C25" s="38" t="s">
        <v>43</v>
      </c>
      <c r="D25" s="33" t="s">
        <v>20</v>
      </c>
      <c r="E25" s="32" t="s">
        <v>21</v>
      </c>
      <c r="F25" s="32" t="s">
        <v>20</v>
      </c>
      <c r="G25" s="57" t="s">
        <v>22</v>
      </c>
      <c r="H25" s="57">
        <v>33901</v>
      </c>
      <c r="I25" s="32" t="s">
        <v>44</v>
      </c>
      <c r="J25" s="34" t="s">
        <v>23</v>
      </c>
      <c r="K25" s="32" t="s">
        <v>327</v>
      </c>
      <c r="L25" s="34" t="s">
        <v>45</v>
      </c>
      <c r="M25" s="39" t="s">
        <v>25</v>
      </c>
      <c r="N25" s="35" t="s">
        <v>51</v>
      </c>
      <c r="O25" s="58">
        <v>1</v>
      </c>
      <c r="P25" s="40">
        <v>156.6</v>
      </c>
      <c r="Q25" s="36" t="s">
        <v>39</v>
      </c>
      <c r="R25" s="41">
        <f>S25</f>
        <v>156.6</v>
      </c>
      <c r="S25" s="42">
        <f>P25*O25</f>
        <v>156.6</v>
      </c>
    </row>
    <row r="26" spans="1:19" s="37" customFormat="1" ht="44.25" customHeight="1" x14ac:dyDescent="0.3">
      <c r="A26" s="31" t="s">
        <v>19</v>
      </c>
      <c r="B26" s="38" t="s">
        <v>42</v>
      </c>
      <c r="C26" s="38" t="s">
        <v>43</v>
      </c>
      <c r="D26" s="33" t="s">
        <v>20</v>
      </c>
      <c r="E26" s="32" t="s">
        <v>21</v>
      </c>
      <c r="F26" s="32" t="s">
        <v>20</v>
      </c>
      <c r="G26" s="57" t="s">
        <v>22</v>
      </c>
      <c r="H26" s="57">
        <v>26102</v>
      </c>
      <c r="I26" s="61" t="s">
        <v>46</v>
      </c>
      <c r="J26" s="62" t="s">
        <v>47</v>
      </c>
      <c r="K26" s="61" t="s">
        <v>328</v>
      </c>
      <c r="L26" s="63" t="s">
        <v>45</v>
      </c>
      <c r="M26" s="64" t="s">
        <v>25</v>
      </c>
      <c r="N26" s="65" t="s">
        <v>56</v>
      </c>
      <c r="O26" s="66">
        <v>15000</v>
      </c>
      <c r="P26" s="67">
        <v>1</v>
      </c>
      <c r="Q26" s="36" t="s">
        <v>39</v>
      </c>
      <c r="R26" s="41">
        <f t="shared" ref="R26:R80" si="12">S26</f>
        <v>15000</v>
      </c>
      <c r="S26" s="42">
        <f t="shared" ref="S26:S80" si="13">P26*O26</f>
        <v>15000</v>
      </c>
    </row>
    <row r="27" spans="1:19" s="37" customFormat="1" ht="44.25" customHeight="1" x14ac:dyDescent="0.3">
      <c r="A27" s="31" t="s">
        <v>19</v>
      </c>
      <c r="B27" s="38" t="s">
        <v>42</v>
      </c>
      <c r="C27" s="38" t="s">
        <v>43</v>
      </c>
      <c r="D27" s="33" t="s">
        <v>20</v>
      </c>
      <c r="E27" s="32" t="s">
        <v>21</v>
      </c>
      <c r="F27" s="32" t="s">
        <v>20</v>
      </c>
      <c r="G27" s="57" t="s">
        <v>22</v>
      </c>
      <c r="H27" s="57">
        <v>33901</v>
      </c>
      <c r="I27" s="32" t="s">
        <v>44</v>
      </c>
      <c r="J27" s="34" t="s">
        <v>23</v>
      </c>
      <c r="K27" s="32" t="s">
        <v>327</v>
      </c>
      <c r="L27" s="34" t="s">
        <v>45</v>
      </c>
      <c r="M27" s="39" t="s">
        <v>25</v>
      </c>
      <c r="N27" s="35" t="s">
        <v>51</v>
      </c>
      <c r="O27" s="58">
        <v>1</v>
      </c>
      <c r="P27" s="40">
        <v>119.82</v>
      </c>
      <c r="Q27" s="36" t="s">
        <v>39</v>
      </c>
      <c r="R27" s="41">
        <f>S27</f>
        <v>119.82</v>
      </c>
      <c r="S27" s="42">
        <f>P27*O27</f>
        <v>119.82</v>
      </c>
    </row>
    <row r="28" spans="1:19" s="37" customFormat="1" ht="44.25" customHeight="1" x14ac:dyDescent="0.3">
      <c r="A28" s="31" t="s">
        <v>19</v>
      </c>
      <c r="B28" s="38" t="s">
        <v>42</v>
      </c>
      <c r="C28" s="38" t="s">
        <v>43</v>
      </c>
      <c r="D28" s="33" t="s">
        <v>20</v>
      </c>
      <c r="E28" s="32" t="s">
        <v>36</v>
      </c>
      <c r="F28" s="50" t="s">
        <v>37</v>
      </c>
      <c r="G28" s="57" t="s">
        <v>38</v>
      </c>
      <c r="H28" s="68">
        <v>26102</v>
      </c>
      <c r="I28" s="61" t="s">
        <v>46</v>
      </c>
      <c r="J28" s="62" t="s">
        <v>47</v>
      </c>
      <c r="K28" s="61" t="s">
        <v>328</v>
      </c>
      <c r="L28" s="63" t="s">
        <v>45</v>
      </c>
      <c r="M28" s="64" t="s">
        <v>25</v>
      </c>
      <c r="N28" s="65" t="s">
        <v>56</v>
      </c>
      <c r="O28" s="66">
        <v>2500</v>
      </c>
      <c r="P28" s="67">
        <v>1</v>
      </c>
      <c r="Q28" s="36" t="s">
        <v>39</v>
      </c>
      <c r="R28" s="41">
        <f t="shared" ref="R28" si="14">S28</f>
        <v>2500</v>
      </c>
      <c r="S28" s="42">
        <f t="shared" ref="S28" si="15">P28*O28</f>
        <v>2500</v>
      </c>
    </row>
    <row r="29" spans="1:19" s="37" customFormat="1" ht="44.25" customHeight="1" x14ac:dyDescent="0.3">
      <c r="A29" s="31" t="s">
        <v>19</v>
      </c>
      <c r="B29" s="38" t="s">
        <v>42</v>
      </c>
      <c r="C29" s="38" t="s">
        <v>43</v>
      </c>
      <c r="D29" s="33" t="s">
        <v>20</v>
      </c>
      <c r="E29" s="32" t="s">
        <v>40</v>
      </c>
      <c r="F29" s="50" t="s">
        <v>41</v>
      </c>
      <c r="G29" s="57" t="s">
        <v>49</v>
      </c>
      <c r="H29" s="68">
        <v>26102</v>
      </c>
      <c r="I29" s="61" t="s">
        <v>46</v>
      </c>
      <c r="J29" s="62" t="s">
        <v>47</v>
      </c>
      <c r="K29" s="61" t="s">
        <v>328</v>
      </c>
      <c r="L29" s="63" t="s">
        <v>45</v>
      </c>
      <c r="M29" s="64" t="s">
        <v>25</v>
      </c>
      <c r="N29" s="65" t="s">
        <v>56</v>
      </c>
      <c r="O29" s="66">
        <v>954</v>
      </c>
      <c r="P29" s="67">
        <v>1</v>
      </c>
      <c r="Q29" s="36" t="s">
        <v>39</v>
      </c>
      <c r="R29" s="41">
        <f t="shared" ref="R29" si="16">S29</f>
        <v>954</v>
      </c>
      <c r="S29" s="42">
        <f t="shared" ref="S29" si="17">P29*O29</f>
        <v>954</v>
      </c>
    </row>
    <row r="30" spans="1:19" s="37" customFormat="1" ht="44.25" customHeight="1" x14ac:dyDescent="0.3">
      <c r="A30" s="31" t="s">
        <v>19</v>
      </c>
      <c r="B30" s="38" t="s">
        <v>42</v>
      </c>
      <c r="C30" s="38" t="s">
        <v>43</v>
      </c>
      <c r="D30" s="33" t="s">
        <v>20</v>
      </c>
      <c r="E30" s="32" t="s">
        <v>40</v>
      </c>
      <c r="F30" s="50" t="s">
        <v>41</v>
      </c>
      <c r="G30" s="57" t="s">
        <v>447</v>
      </c>
      <c r="H30" s="68">
        <v>26102</v>
      </c>
      <c r="I30" s="61" t="s">
        <v>46</v>
      </c>
      <c r="J30" s="62" t="s">
        <v>47</v>
      </c>
      <c r="K30" s="61" t="s">
        <v>328</v>
      </c>
      <c r="L30" s="63" t="s">
        <v>45</v>
      </c>
      <c r="M30" s="64" t="s">
        <v>25</v>
      </c>
      <c r="N30" s="65" t="s">
        <v>56</v>
      </c>
      <c r="O30" s="66">
        <v>1023</v>
      </c>
      <c r="P30" s="67">
        <v>1</v>
      </c>
      <c r="Q30" s="36" t="s">
        <v>39</v>
      </c>
      <c r="R30" s="41">
        <f t="shared" ref="R30" si="18">S30</f>
        <v>1023</v>
      </c>
      <c r="S30" s="42">
        <f t="shared" ref="S30" si="19">P30*O30</f>
        <v>1023</v>
      </c>
    </row>
    <row r="31" spans="1:19" s="37" customFormat="1" ht="44.25" customHeight="1" x14ac:dyDescent="0.3">
      <c r="A31" s="31" t="s">
        <v>19</v>
      </c>
      <c r="B31" s="38" t="s">
        <v>42</v>
      </c>
      <c r="C31" s="38" t="s">
        <v>43</v>
      </c>
      <c r="D31" s="33" t="s">
        <v>20</v>
      </c>
      <c r="E31" s="32" t="s">
        <v>445</v>
      </c>
      <c r="F31" s="32" t="s">
        <v>20</v>
      </c>
      <c r="G31" s="57" t="s">
        <v>446</v>
      </c>
      <c r="H31" s="68">
        <v>26104</v>
      </c>
      <c r="I31" s="69" t="s">
        <v>157</v>
      </c>
      <c r="J31" s="62" t="s">
        <v>158</v>
      </c>
      <c r="K31" s="61" t="s">
        <v>159</v>
      </c>
      <c r="L31" s="63" t="s">
        <v>45</v>
      </c>
      <c r="M31" s="64" t="s">
        <v>25</v>
      </c>
      <c r="N31" s="65" t="s">
        <v>56</v>
      </c>
      <c r="O31" s="66">
        <v>7000</v>
      </c>
      <c r="P31" s="67">
        <v>1</v>
      </c>
      <c r="Q31" s="36" t="s">
        <v>39</v>
      </c>
      <c r="R31" s="41">
        <f t="shared" ref="R31" si="20">S31</f>
        <v>7000</v>
      </c>
      <c r="S31" s="42">
        <f t="shared" ref="S31" si="21">P31*O31</f>
        <v>7000</v>
      </c>
    </row>
    <row r="32" spans="1:19" s="37" customFormat="1" ht="44.25" customHeight="1" x14ac:dyDescent="0.3">
      <c r="A32" s="31" t="s">
        <v>19</v>
      </c>
      <c r="B32" s="38" t="s">
        <v>42</v>
      </c>
      <c r="C32" s="38" t="s">
        <v>43</v>
      </c>
      <c r="D32" s="70" t="s">
        <v>20</v>
      </c>
      <c r="E32" s="71" t="s">
        <v>21</v>
      </c>
      <c r="F32" s="72" t="s">
        <v>64</v>
      </c>
      <c r="G32" s="71" t="s">
        <v>65</v>
      </c>
      <c r="H32" s="68">
        <v>25401</v>
      </c>
      <c r="I32" s="61" t="s">
        <v>343</v>
      </c>
      <c r="J32" s="62" t="s">
        <v>344</v>
      </c>
      <c r="K32" s="61" t="s">
        <v>110</v>
      </c>
      <c r="L32" s="34" t="s">
        <v>33</v>
      </c>
      <c r="M32" s="39" t="s">
        <v>33</v>
      </c>
      <c r="N32" s="65" t="s">
        <v>56</v>
      </c>
      <c r="O32" s="66">
        <v>70</v>
      </c>
      <c r="P32" s="67">
        <v>138.52709999999999</v>
      </c>
      <c r="Q32" s="36" t="s">
        <v>39</v>
      </c>
      <c r="R32" s="41">
        <f t="shared" si="12"/>
        <v>9696.896999999999</v>
      </c>
      <c r="S32" s="42">
        <f t="shared" si="13"/>
        <v>9696.896999999999</v>
      </c>
    </row>
    <row r="33" spans="1:19" s="37" customFormat="1" ht="44.25" customHeight="1" x14ac:dyDescent="0.3">
      <c r="A33" s="31" t="s">
        <v>19</v>
      </c>
      <c r="B33" s="38" t="s">
        <v>42</v>
      </c>
      <c r="C33" s="38" t="s">
        <v>43</v>
      </c>
      <c r="D33" s="70" t="s">
        <v>20</v>
      </c>
      <c r="E33" s="71" t="s">
        <v>21</v>
      </c>
      <c r="F33" s="72" t="s">
        <v>64</v>
      </c>
      <c r="G33" s="71" t="s">
        <v>65</v>
      </c>
      <c r="H33" s="68">
        <v>25401</v>
      </c>
      <c r="I33" s="61" t="s">
        <v>343</v>
      </c>
      <c r="J33" s="62" t="s">
        <v>126</v>
      </c>
      <c r="K33" s="61" t="s">
        <v>127</v>
      </c>
      <c r="L33" s="34" t="s">
        <v>33</v>
      </c>
      <c r="M33" s="39" t="s">
        <v>33</v>
      </c>
      <c r="N33" s="65" t="s">
        <v>56</v>
      </c>
      <c r="O33" s="66">
        <v>670</v>
      </c>
      <c r="P33" s="67">
        <v>7.9227999999999996</v>
      </c>
      <c r="Q33" s="36" t="s">
        <v>39</v>
      </c>
      <c r="R33" s="41">
        <f t="shared" si="12"/>
        <v>5308.2759999999998</v>
      </c>
      <c r="S33" s="42">
        <f t="shared" si="13"/>
        <v>5308.2759999999998</v>
      </c>
    </row>
    <row r="34" spans="1:19" s="37" customFormat="1" ht="44.25" customHeight="1" x14ac:dyDescent="0.3">
      <c r="A34" s="31" t="s">
        <v>19</v>
      </c>
      <c r="B34" s="38" t="s">
        <v>42</v>
      </c>
      <c r="C34" s="38" t="s">
        <v>43</v>
      </c>
      <c r="D34" s="70" t="s">
        <v>20</v>
      </c>
      <c r="E34" s="71" t="s">
        <v>21</v>
      </c>
      <c r="F34" s="72" t="s">
        <v>64</v>
      </c>
      <c r="G34" s="71" t="s">
        <v>65</v>
      </c>
      <c r="H34" s="73">
        <v>21601</v>
      </c>
      <c r="I34" s="74" t="s">
        <v>57</v>
      </c>
      <c r="J34" s="54" t="s">
        <v>334</v>
      </c>
      <c r="K34" s="54" t="s">
        <v>338</v>
      </c>
      <c r="L34" s="34" t="s">
        <v>33</v>
      </c>
      <c r="M34" s="39" t="s">
        <v>33</v>
      </c>
      <c r="N34" s="54" t="s">
        <v>56</v>
      </c>
      <c r="O34" s="54">
        <v>60</v>
      </c>
      <c r="P34" s="40">
        <v>209.8091</v>
      </c>
      <c r="Q34" s="36" t="s">
        <v>39</v>
      </c>
      <c r="R34" s="41">
        <f t="shared" si="12"/>
        <v>12588.546</v>
      </c>
      <c r="S34" s="42">
        <f t="shared" si="13"/>
        <v>12588.546</v>
      </c>
    </row>
    <row r="35" spans="1:19" s="37" customFormat="1" ht="44.25" customHeight="1" x14ac:dyDescent="0.3">
      <c r="A35" s="31" t="s">
        <v>19</v>
      </c>
      <c r="B35" s="38" t="s">
        <v>42</v>
      </c>
      <c r="C35" s="38" t="s">
        <v>43</v>
      </c>
      <c r="D35" s="70" t="s">
        <v>20</v>
      </c>
      <c r="E35" s="71" t="s">
        <v>21</v>
      </c>
      <c r="F35" s="72" t="s">
        <v>64</v>
      </c>
      <c r="G35" s="71" t="s">
        <v>65</v>
      </c>
      <c r="H35" s="73">
        <v>21601</v>
      </c>
      <c r="I35" s="74" t="s">
        <v>57</v>
      </c>
      <c r="J35" s="54" t="s">
        <v>335</v>
      </c>
      <c r="K35" s="54" t="s">
        <v>339</v>
      </c>
      <c r="L35" s="34" t="s">
        <v>33</v>
      </c>
      <c r="M35" s="39" t="s">
        <v>33</v>
      </c>
      <c r="N35" s="54" t="s">
        <v>342</v>
      </c>
      <c r="O35" s="54">
        <v>60</v>
      </c>
      <c r="P35" s="40">
        <v>98.947999999999993</v>
      </c>
      <c r="Q35" s="36" t="s">
        <v>39</v>
      </c>
      <c r="R35" s="41">
        <f t="shared" si="12"/>
        <v>5936.8799999999992</v>
      </c>
      <c r="S35" s="42">
        <f t="shared" si="13"/>
        <v>5936.8799999999992</v>
      </c>
    </row>
    <row r="36" spans="1:19" s="37" customFormat="1" ht="44.25" customHeight="1" x14ac:dyDescent="0.3">
      <c r="A36" s="31" t="s">
        <v>19</v>
      </c>
      <c r="B36" s="38" t="s">
        <v>42</v>
      </c>
      <c r="C36" s="38" t="s">
        <v>43</v>
      </c>
      <c r="D36" s="70" t="s">
        <v>20</v>
      </c>
      <c r="E36" s="71" t="s">
        <v>21</v>
      </c>
      <c r="F36" s="72" t="s">
        <v>64</v>
      </c>
      <c r="G36" s="71" t="s">
        <v>65</v>
      </c>
      <c r="H36" s="73">
        <v>21601</v>
      </c>
      <c r="I36" s="74" t="s">
        <v>57</v>
      </c>
      <c r="J36" s="54" t="s">
        <v>336</v>
      </c>
      <c r="K36" s="54" t="s">
        <v>340</v>
      </c>
      <c r="L36" s="34" t="s">
        <v>33</v>
      </c>
      <c r="M36" s="39" t="s">
        <v>33</v>
      </c>
      <c r="N36" s="54" t="s">
        <v>56</v>
      </c>
      <c r="O36" s="54">
        <v>60</v>
      </c>
      <c r="P36" s="40">
        <v>29.6844</v>
      </c>
      <c r="Q36" s="36" t="s">
        <v>39</v>
      </c>
      <c r="R36" s="41">
        <f t="shared" si="12"/>
        <v>1781.0640000000001</v>
      </c>
      <c r="S36" s="42">
        <f t="shared" si="13"/>
        <v>1781.0640000000001</v>
      </c>
    </row>
    <row r="37" spans="1:19" s="37" customFormat="1" ht="44.25" customHeight="1" x14ac:dyDescent="0.3">
      <c r="A37" s="31" t="s">
        <v>19</v>
      </c>
      <c r="B37" s="38" t="s">
        <v>42</v>
      </c>
      <c r="C37" s="38" t="s">
        <v>43</v>
      </c>
      <c r="D37" s="70" t="s">
        <v>20</v>
      </c>
      <c r="E37" s="71" t="s">
        <v>21</v>
      </c>
      <c r="F37" s="72" t="s">
        <v>64</v>
      </c>
      <c r="G37" s="71" t="s">
        <v>65</v>
      </c>
      <c r="H37" s="73">
        <v>21601</v>
      </c>
      <c r="I37" s="74" t="s">
        <v>57</v>
      </c>
      <c r="J37" s="54" t="s">
        <v>337</v>
      </c>
      <c r="K37" s="54" t="s">
        <v>341</v>
      </c>
      <c r="L37" s="34" t="s">
        <v>33</v>
      </c>
      <c r="M37" s="39" t="s">
        <v>33</v>
      </c>
      <c r="N37" s="54" t="s">
        <v>56</v>
      </c>
      <c r="O37" s="54">
        <v>45</v>
      </c>
      <c r="P37" s="40">
        <v>25.728899999999999</v>
      </c>
      <c r="Q37" s="36" t="s">
        <v>39</v>
      </c>
      <c r="R37" s="41">
        <f t="shared" si="12"/>
        <v>1157.8005000000001</v>
      </c>
      <c r="S37" s="42">
        <f t="shared" si="13"/>
        <v>1157.8005000000001</v>
      </c>
    </row>
    <row r="38" spans="1:19" s="37" customFormat="1" ht="44.25" customHeight="1" x14ac:dyDescent="0.3">
      <c r="A38" s="31" t="s">
        <v>19</v>
      </c>
      <c r="B38" s="38" t="s">
        <v>42</v>
      </c>
      <c r="C38" s="38" t="s">
        <v>43</v>
      </c>
      <c r="D38" s="70" t="s">
        <v>20</v>
      </c>
      <c r="E38" s="71" t="s">
        <v>21</v>
      </c>
      <c r="F38" s="32" t="s">
        <v>20</v>
      </c>
      <c r="G38" s="57" t="s">
        <v>22</v>
      </c>
      <c r="H38" s="73">
        <v>24601</v>
      </c>
      <c r="I38" s="60" t="s">
        <v>73</v>
      </c>
      <c r="J38" s="75" t="s">
        <v>419</v>
      </c>
      <c r="K38" s="75" t="s">
        <v>427</v>
      </c>
      <c r="L38" s="34" t="s">
        <v>33</v>
      </c>
      <c r="M38" s="39" t="s">
        <v>33</v>
      </c>
      <c r="N38" s="75" t="s">
        <v>56</v>
      </c>
      <c r="O38" s="75">
        <v>10</v>
      </c>
      <c r="P38" s="75">
        <f>1392/10</f>
        <v>139.19999999999999</v>
      </c>
      <c r="Q38" s="36" t="s">
        <v>39</v>
      </c>
      <c r="R38" s="41">
        <f t="shared" ref="R38:R46" si="22">S38</f>
        <v>1392</v>
      </c>
      <c r="S38" s="42">
        <f t="shared" ref="S38:S46" si="23">P38*O38</f>
        <v>1392</v>
      </c>
    </row>
    <row r="39" spans="1:19" s="37" customFormat="1" ht="44.25" customHeight="1" x14ac:dyDescent="0.3">
      <c r="A39" s="31" t="s">
        <v>19</v>
      </c>
      <c r="B39" s="38" t="s">
        <v>42</v>
      </c>
      <c r="C39" s="38" t="s">
        <v>43</v>
      </c>
      <c r="D39" s="70" t="s">
        <v>20</v>
      </c>
      <c r="E39" s="71" t="s">
        <v>21</v>
      </c>
      <c r="F39" s="32" t="s">
        <v>20</v>
      </c>
      <c r="G39" s="57" t="s">
        <v>22</v>
      </c>
      <c r="H39" s="73">
        <v>24601</v>
      </c>
      <c r="I39" s="60" t="s">
        <v>73</v>
      </c>
      <c r="J39" s="75" t="s">
        <v>232</v>
      </c>
      <c r="K39" s="75" t="s">
        <v>233</v>
      </c>
      <c r="L39" s="34" t="s">
        <v>33</v>
      </c>
      <c r="M39" s="39" t="s">
        <v>33</v>
      </c>
      <c r="N39" s="75" t="s">
        <v>68</v>
      </c>
      <c r="O39" s="75">
        <v>5</v>
      </c>
      <c r="P39" s="75">
        <f>473.65/5</f>
        <v>94.72999999999999</v>
      </c>
      <c r="Q39" s="36" t="s">
        <v>39</v>
      </c>
      <c r="R39" s="41">
        <f t="shared" si="22"/>
        <v>473.65</v>
      </c>
      <c r="S39" s="42">
        <f t="shared" si="23"/>
        <v>473.65</v>
      </c>
    </row>
    <row r="40" spans="1:19" s="37" customFormat="1" ht="44.25" customHeight="1" x14ac:dyDescent="0.3">
      <c r="A40" s="31" t="s">
        <v>19</v>
      </c>
      <c r="B40" s="38" t="s">
        <v>42</v>
      </c>
      <c r="C40" s="38" t="s">
        <v>43</v>
      </c>
      <c r="D40" s="70" t="s">
        <v>20</v>
      </c>
      <c r="E40" s="71" t="s">
        <v>21</v>
      </c>
      <c r="F40" s="32" t="s">
        <v>20</v>
      </c>
      <c r="G40" s="57" t="s">
        <v>22</v>
      </c>
      <c r="H40" s="73">
        <v>24601</v>
      </c>
      <c r="I40" s="60" t="s">
        <v>73</v>
      </c>
      <c r="J40" s="75" t="s">
        <v>420</v>
      </c>
      <c r="K40" s="75" t="s">
        <v>428</v>
      </c>
      <c r="L40" s="34" t="s">
        <v>33</v>
      </c>
      <c r="M40" s="39" t="s">
        <v>33</v>
      </c>
      <c r="N40" s="75" t="s">
        <v>56</v>
      </c>
      <c r="O40" s="75">
        <v>5</v>
      </c>
      <c r="P40" s="75">
        <f>1662.7/5</f>
        <v>332.54</v>
      </c>
      <c r="Q40" s="36" t="s">
        <v>39</v>
      </c>
      <c r="R40" s="41">
        <f t="shared" si="22"/>
        <v>1662.7</v>
      </c>
      <c r="S40" s="42">
        <f t="shared" si="23"/>
        <v>1662.7</v>
      </c>
    </row>
    <row r="41" spans="1:19" s="37" customFormat="1" ht="44.25" customHeight="1" x14ac:dyDescent="0.3">
      <c r="A41" s="31" t="s">
        <v>19</v>
      </c>
      <c r="B41" s="38" t="s">
        <v>42</v>
      </c>
      <c r="C41" s="38" t="s">
        <v>43</v>
      </c>
      <c r="D41" s="70" t="s">
        <v>20</v>
      </c>
      <c r="E41" s="71" t="s">
        <v>21</v>
      </c>
      <c r="F41" s="32" t="s">
        <v>20</v>
      </c>
      <c r="G41" s="57" t="s">
        <v>22</v>
      </c>
      <c r="H41" s="73">
        <v>24601</v>
      </c>
      <c r="I41" s="60" t="s">
        <v>73</v>
      </c>
      <c r="J41" s="75" t="s">
        <v>421</v>
      </c>
      <c r="K41" s="75" t="s">
        <v>429</v>
      </c>
      <c r="L41" s="34" t="s">
        <v>33</v>
      </c>
      <c r="M41" s="39" t="s">
        <v>33</v>
      </c>
      <c r="N41" s="75" t="s">
        <v>56</v>
      </c>
      <c r="O41" s="75">
        <v>8</v>
      </c>
      <c r="P41" s="75">
        <f>850.56/8</f>
        <v>106.32</v>
      </c>
      <c r="Q41" s="36" t="s">
        <v>39</v>
      </c>
      <c r="R41" s="41">
        <f t="shared" si="22"/>
        <v>850.56</v>
      </c>
      <c r="S41" s="42">
        <f t="shared" si="23"/>
        <v>850.56</v>
      </c>
    </row>
    <row r="42" spans="1:19" s="37" customFormat="1" ht="44.25" customHeight="1" x14ac:dyDescent="0.3">
      <c r="A42" s="31" t="s">
        <v>19</v>
      </c>
      <c r="B42" s="38" t="s">
        <v>42</v>
      </c>
      <c r="C42" s="38" t="s">
        <v>43</v>
      </c>
      <c r="D42" s="70" t="s">
        <v>20</v>
      </c>
      <c r="E42" s="71" t="s">
        <v>21</v>
      </c>
      <c r="F42" s="32" t="s">
        <v>20</v>
      </c>
      <c r="G42" s="57" t="s">
        <v>22</v>
      </c>
      <c r="H42" s="73">
        <v>24601</v>
      </c>
      <c r="I42" s="60" t="s">
        <v>73</v>
      </c>
      <c r="J42" s="75" t="s">
        <v>422</v>
      </c>
      <c r="K42" s="75" t="s">
        <v>430</v>
      </c>
      <c r="L42" s="34" t="s">
        <v>33</v>
      </c>
      <c r="M42" s="39" t="s">
        <v>33</v>
      </c>
      <c r="N42" s="75" t="s">
        <v>56</v>
      </c>
      <c r="O42" s="75">
        <v>25</v>
      </c>
      <c r="P42" s="75">
        <f>1208.5/25</f>
        <v>48.34</v>
      </c>
      <c r="Q42" s="36" t="s">
        <v>39</v>
      </c>
      <c r="R42" s="41">
        <f t="shared" si="22"/>
        <v>1208.5</v>
      </c>
      <c r="S42" s="42">
        <f t="shared" si="23"/>
        <v>1208.5</v>
      </c>
    </row>
    <row r="43" spans="1:19" s="37" customFormat="1" ht="44.25" customHeight="1" x14ac:dyDescent="0.3">
      <c r="A43" s="31" t="s">
        <v>19</v>
      </c>
      <c r="B43" s="38" t="s">
        <v>42</v>
      </c>
      <c r="C43" s="38" t="s">
        <v>43</v>
      </c>
      <c r="D43" s="70" t="s">
        <v>20</v>
      </c>
      <c r="E43" s="71" t="s">
        <v>21</v>
      </c>
      <c r="F43" s="32" t="s">
        <v>20</v>
      </c>
      <c r="G43" s="57" t="s">
        <v>22</v>
      </c>
      <c r="H43" s="73">
        <v>24601</v>
      </c>
      <c r="I43" s="60" t="s">
        <v>73</v>
      </c>
      <c r="J43" s="75" t="s">
        <v>423</v>
      </c>
      <c r="K43" s="75" t="s">
        <v>431</v>
      </c>
      <c r="L43" s="34" t="s">
        <v>33</v>
      </c>
      <c r="M43" s="39" t="s">
        <v>33</v>
      </c>
      <c r="N43" s="75" t="s">
        <v>56</v>
      </c>
      <c r="O43" s="75">
        <v>3</v>
      </c>
      <c r="P43" s="75">
        <f>1653/3</f>
        <v>551</v>
      </c>
      <c r="Q43" s="36" t="s">
        <v>39</v>
      </c>
      <c r="R43" s="41">
        <f t="shared" si="22"/>
        <v>1653</v>
      </c>
      <c r="S43" s="42">
        <f t="shared" si="23"/>
        <v>1653</v>
      </c>
    </row>
    <row r="44" spans="1:19" s="37" customFormat="1" ht="44.25" customHeight="1" x14ac:dyDescent="0.3">
      <c r="A44" s="31" t="s">
        <v>19</v>
      </c>
      <c r="B44" s="38" t="s">
        <v>42</v>
      </c>
      <c r="C44" s="38" t="s">
        <v>43</v>
      </c>
      <c r="D44" s="70" t="s">
        <v>20</v>
      </c>
      <c r="E44" s="71" t="s">
        <v>21</v>
      </c>
      <c r="F44" s="32" t="s">
        <v>20</v>
      </c>
      <c r="G44" s="57" t="s">
        <v>22</v>
      </c>
      <c r="H44" s="73">
        <v>24601</v>
      </c>
      <c r="I44" s="60" t="s">
        <v>73</v>
      </c>
      <c r="J44" s="75" t="s">
        <v>424</v>
      </c>
      <c r="K44" s="75" t="s">
        <v>432</v>
      </c>
      <c r="L44" s="34" t="s">
        <v>33</v>
      </c>
      <c r="M44" s="39" t="s">
        <v>33</v>
      </c>
      <c r="N44" s="75" t="s">
        <v>56</v>
      </c>
      <c r="O44" s="75">
        <v>4</v>
      </c>
      <c r="P44" s="75">
        <f>327.12/4</f>
        <v>81.78</v>
      </c>
      <c r="Q44" s="36" t="s">
        <v>39</v>
      </c>
      <c r="R44" s="41">
        <f t="shared" si="22"/>
        <v>327.12</v>
      </c>
      <c r="S44" s="42">
        <f t="shared" si="23"/>
        <v>327.12</v>
      </c>
    </row>
    <row r="45" spans="1:19" s="37" customFormat="1" ht="44.25" customHeight="1" x14ac:dyDescent="0.3">
      <c r="A45" s="31" t="s">
        <v>19</v>
      </c>
      <c r="B45" s="38" t="s">
        <v>42</v>
      </c>
      <c r="C45" s="38" t="s">
        <v>43</v>
      </c>
      <c r="D45" s="70" t="s">
        <v>20</v>
      </c>
      <c r="E45" s="71" t="s">
        <v>21</v>
      </c>
      <c r="F45" s="32" t="s">
        <v>20</v>
      </c>
      <c r="G45" s="57" t="s">
        <v>22</v>
      </c>
      <c r="H45" s="73">
        <v>24601</v>
      </c>
      <c r="I45" s="60" t="s">
        <v>73</v>
      </c>
      <c r="J45" s="75" t="s">
        <v>425</v>
      </c>
      <c r="K45" s="75" t="s">
        <v>433</v>
      </c>
      <c r="L45" s="34" t="s">
        <v>33</v>
      </c>
      <c r="M45" s="39" t="s">
        <v>33</v>
      </c>
      <c r="N45" s="75" t="s">
        <v>56</v>
      </c>
      <c r="O45" s="75">
        <v>24</v>
      </c>
      <c r="P45" s="75">
        <f>3480/24</f>
        <v>145</v>
      </c>
      <c r="Q45" s="36" t="s">
        <v>39</v>
      </c>
      <c r="R45" s="41">
        <f t="shared" si="22"/>
        <v>3480</v>
      </c>
      <c r="S45" s="42">
        <f t="shared" si="23"/>
        <v>3480</v>
      </c>
    </row>
    <row r="46" spans="1:19" s="37" customFormat="1" ht="44.25" customHeight="1" x14ac:dyDescent="0.3">
      <c r="A46" s="31" t="s">
        <v>19</v>
      </c>
      <c r="B46" s="38" t="s">
        <v>42</v>
      </c>
      <c r="C46" s="38" t="s">
        <v>43</v>
      </c>
      <c r="D46" s="70" t="s">
        <v>20</v>
      </c>
      <c r="E46" s="71" t="s">
        <v>21</v>
      </c>
      <c r="F46" s="32" t="s">
        <v>20</v>
      </c>
      <c r="G46" s="57" t="s">
        <v>22</v>
      </c>
      <c r="H46" s="73">
        <v>24601</v>
      </c>
      <c r="I46" s="60" t="s">
        <v>73</v>
      </c>
      <c r="J46" s="75" t="s">
        <v>426</v>
      </c>
      <c r="K46" s="75" t="s">
        <v>434</v>
      </c>
      <c r="L46" s="34" t="s">
        <v>33</v>
      </c>
      <c r="M46" s="39" t="s">
        <v>33</v>
      </c>
      <c r="N46" s="75" t="s">
        <v>56</v>
      </c>
      <c r="O46" s="75">
        <v>16</v>
      </c>
      <c r="P46" s="75">
        <f>1082.88/16</f>
        <v>67.680000000000007</v>
      </c>
      <c r="Q46" s="36" t="s">
        <v>39</v>
      </c>
      <c r="R46" s="41">
        <f t="shared" si="22"/>
        <v>1082.8800000000001</v>
      </c>
      <c r="S46" s="42">
        <f t="shared" si="23"/>
        <v>1082.8800000000001</v>
      </c>
    </row>
    <row r="47" spans="1:19" s="37" customFormat="1" ht="44.25" customHeight="1" x14ac:dyDescent="0.3">
      <c r="A47" s="31" t="s">
        <v>19</v>
      </c>
      <c r="B47" s="38" t="s">
        <v>42</v>
      </c>
      <c r="C47" s="38" t="s">
        <v>43</v>
      </c>
      <c r="D47" s="33" t="s">
        <v>20</v>
      </c>
      <c r="E47" s="32" t="s">
        <v>21</v>
      </c>
      <c r="F47" s="32" t="s">
        <v>20</v>
      </c>
      <c r="G47" s="57" t="s">
        <v>22</v>
      </c>
      <c r="H47" s="73">
        <v>21101</v>
      </c>
      <c r="I47" s="32" t="s">
        <v>167</v>
      </c>
      <c r="J47" s="75" t="s">
        <v>373</v>
      </c>
      <c r="K47" s="75" t="s">
        <v>395</v>
      </c>
      <c r="L47" s="34" t="s">
        <v>33</v>
      </c>
      <c r="M47" s="39" t="s">
        <v>33</v>
      </c>
      <c r="N47" s="75" t="s">
        <v>418</v>
      </c>
      <c r="O47" s="75">
        <v>200</v>
      </c>
      <c r="P47" s="75">
        <f>7200/200</f>
        <v>36</v>
      </c>
      <c r="Q47" s="36" t="s">
        <v>39</v>
      </c>
      <c r="R47" s="41">
        <f t="shared" ref="R47:R76" si="24">S47</f>
        <v>7200</v>
      </c>
      <c r="S47" s="42">
        <f t="shared" ref="S47:S76" si="25">P47*O47</f>
        <v>7200</v>
      </c>
    </row>
    <row r="48" spans="1:19" s="37" customFormat="1" ht="44.25" customHeight="1" x14ac:dyDescent="0.3">
      <c r="A48" s="31" t="s">
        <v>19</v>
      </c>
      <c r="B48" s="38" t="s">
        <v>42</v>
      </c>
      <c r="C48" s="38" t="s">
        <v>43</v>
      </c>
      <c r="D48" s="33" t="s">
        <v>20</v>
      </c>
      <c r="E48" s="32" t="s">
        <v>21</v>
      </c>
      <c r="F48" s="32" t="s">
        <v>20</v>
      </c>
      <c r="G48" s="57" t="s">
        <v>22</v>
      </c>
      <c r="H48" s="73">
        <v>21101</v>
      </c>
      <c r="I48" s="32" t="s">
        <v>167</v>
      </c>
      <c r="J48" s="75" t="s">
        <v>374</v>
      </c>
      <c r="K48" s="75" t="s">
        <v>396</v>
      </c>
      <c r="L48" s="34" t="s">
        <v>33</v>
      </c>
      <c r="M48" s="39" t="s">
        <v>33</v>
      </c>
      <c r="N48" s="75" t="s">
        <v>56</v>
      </c>
      <c r="O48" s="75">
        <v>24</v>
      </c>
      <c r="P48" s="75">
        <f>137.04/24</f>
        <v>5.71</v>
      </c>
      <c r="Q48" s="36" t="s">
        <v>39</v>
      </c>
      <c r="R48" s="41">
        <f t="shared" si="24"/>
        <v>137.04</v>
      </c>
      <c r="S48" s="42">
        <f t="shared" si="25"/>
        <v>137.04</v>
      </c>
    </row>
    <row r="49" spans="1:19" s="37" customFormat="1" ht="44.25" customHeight="1" x14ac:dyDescent="0.3">
      <c r="A49" s="31" t="s">
        <v>19</v>
      </c>
      <c r="B49" s="38" t="s">
        <v>42</v>
      </c>
      <c r="C49" s="38" t="s">
        <v>43</v>
      </c>
      <c r="D49" s="33" t="s">
        <v>20</v>
      </c>
      <c r="E49" s="32" t="s">
        <v>21</v>
      </c>
      <c r="F49" s="32" t="s">
        <v>20</v>
      </c>
      <c r="G49" s="57" t="s">
        <v>22</v>
      </c>
      <c r="H49" s="73">
        <v>21101</v>
      </c>
      <c r="I49" s="32" t="s">
        <v>167</v>
      </c>
      <c r="J49" s="75" t="s">
        <v>375</v>
      </c>
      <c r="K49" s="75" t="s">
        <v>397</v>
      </c>
      <c r="L49" s="34" t="s">
        <v>33</v>
      </c>
      <c r="M49" s="39" t="s">
        <v>33</v>
      </c>
      <c r="N49" s="75" t="s">
        <v>56</v>
      </c>
      <c r="O49" s="75">
        <v>24</v>
      </c>
      <c r="P49" s="75">
        <f>137.04/24</f>
        <v>5.71</v>
      </c>
      <c r="Q49" s="36" t="s">
        <v>39</v>
      </c>
      <c r="R49" s="41">
        <f t="shared" si="24"/>
        <v>137.04</v>
      </c>
      <c r="S49" s="42">
        <f t="shared" si="25"/>
        <v>137.04</v>
      </c>
    </row>
    <row r="50" spans="1:19" s="37" customFormat="1" ht="44.25" customHeight="1" x14ac:dyDescent="0.3">
      <c r="A50" s="31" t="s">
        <v>19</v>
      </c>
      <c r="B50" s="38" t="s">
        <v>42</v>
      </c>
      <c r="C50" s="38" t="s">
        <v>43</v>
      </c>
      <c r="D50" s="33" t="s">
        <v>20</v>
      </c>
      <c r="E50" s="32" t="s">
        <v>21</v>
      </c>
      <c r="F50" s="32" t="s">
        <v>20</v>
      </c>
      <c r="G50" s="57" t="s">
        <v>22</v>
      </c>
      <c r="H50" s="73">
        <v>21101</v>
      </c>
      <c r="I50" s="32" t="s">
        <v>167</v>
      </c>
      <c r="J50" s="75" t="s">
        <v>376</v>
      </c>
      <c r="K50" s="75" t="s">
        <v>398</v>
      </c>
      <c r="L50" s="34" t="s">
        <v>33</v>
      </c>
      <c r="M50" s="39" t="s">
        <v>33</v>
      </c>
      <c r="N50" s="75" t="s">
        <v>56</v>
      </c>
      <c r="O50" s="75">
        <v>5</v>
      </c>
      <c r="P50" s="75">
        <f>161.25/5</f>
        <v>32.25</v>
      </c>
      <c r="Q50" s="36" t="s">
        <v>39</v>
      </c>
      <c r="R50" s="41">
        <f t="shared" si="24"/>
        <v>161.25</v>
      </c>
      <c r="S50" s="42">
        <f t="shared" si="25"/>
        <v>161.25</v>
      </c>
    </row>
    <row r="51" spans="1:19" s="37" customFormat="1" ht="44.25" customHeight="1" x14ac:dyDescent="0.3">
      <c r="A51" s="31" t="s">
        <v>19</v>
      </c>
      <c r="B51" s="38" t="s">
        <v>42</v>
      </c>
      <c r="C51" s="38" t="s">
        <v>43</v>
      </c>
      <c r="D51" s="33" t="s">
        <v>20</v>
      </c>
      <c r="E51" s="32" t="s">
        <v>21</v>
      </c>
      <c r="F51" s="32" t="s">
        <v>20</v>
      </c>
      <c r="G51" s="57" t="s">
        <v>22</v>
      </c>
      <c r="H51" s="73">
        <v>21101</v>
      </c>
      <c r="I51" s="32" t="s">
        <v>167</v>
      </c>
      <c r="J51" s="75" t="s">
        <v>377</v>
      </c>
      <c r="K51" s="75" t="s">
        <v>399</v>
      </c>
      <c r="L51" s="34" t="s">
        <v>33</v>
      </c>
      <c r="M51" s="39" t="s">
        <v>33</v>
      </c>
      <c r="N51" s="75" t="s">
        <v>56</v>
      </c>
      <c r="O51" s="75">
        <v>200</v>
      </c>
      <c r="P51" s="75">
        <f>14960/200</f>
        <v>74.8</v>
      </c>
      <c r="Q51" s="36" t="s">
        <v>39</v>
      </c>
      <c r="R51" s="41">
        <f t="shared" si="24"/>
        <v>14960</v>
      </c>
      <c r="S51" s="42">
        <f t="shared" si="25"/>
        <v>14960</v>
      </c>
    </row>
    <row r="52" spans="1:19" s="37" customFormat="1" ht="44.25" customHeight="1" x14ac:dyDescent="0.3">
      <c r="A52" s="31" t="s">
        <v>19</v>
      </c>
      <c r="B52" s="38" t="s">
        <v>42</v>
      </c>
      <c r="C52" s="38" t="s">
        <v>43</v>
      </c>
      <c r="D52" s="33" t="s">
        <v>20</v>
      </c>
      <c r="E52" s="32" t="s">
        <v>21</v>
      </c>
      <c r="F52" s="32" t="s">
        <v>20</v>
      </c>
      <c r="G52" s="57" t="s">
        <v>22</v>
      </c>
      <c r="H52" s="73">
        <v>21101</v>
      </c>
      <c r="I52" s="32" t="s">
        <v>167</v>
      </c>
      <c r="J52" s="75" t="s">
        <v>289</v>
      </c>
      <c r="K52" s="75" t="s">
        <v>290</v>
      </c>
      <c r="L52" s="34" t="s">
        <v>33</v>
      </c>
      <c r="M52" s="39" t="s">
        <v>33</v>
      </c>
      <c r="N52" s="75" t="s">
        <v>56</v>
      </c>
      <c r="O52" s="75">
        <v>20</v>
      </c>
      <c r="P52" s="75">
        <f>1289.2/20</f>
        <v>64.460000000000008</v>
      </c>
      <c r="Q52" s="36" t="s">
        <v>39</v>
      </c>
      <c r="R52" s="41">
        <f t="shared" si="24"/>
        <v>1289.2000000000003</v>
      </c>
      <c r="S52" s="42">
        <f t="shared" si="25"/>
        <v>1289.2000000000003</v>
      </c>
    </row>
    <row r="53" spans="1:19" s="37" customFormat="1" ht="44.25" customHeight="1" x14ac:dyDescent="0.3">
      <c r="A53" s="31" t="s">
        <v>19</v>
      </c>
      <c r="B53" s="38" t="s">
        <v>42</v>
      </c>
      <c r="C53" s="38" t="s">
        <v>43</v>
      </c>
      <c r="D53" s="33" t="s">
        <v>20</v>
      </c>
      <c r="E53" s="32" t="s">
        <v>21</v>
      </c>
      <c r="F53" s="32" t="s">
        <v>20</v>
      </c>
      <c r="G53" s="57" t="s">
        <v>22</v>
      </c>
      <c r="H53" s="73">
        <v>21101</v>
      </c>
      <c r="I53" s="32" t="s">
        <v>167</v>
      </c>
      <c r="J53" s="75" t="s">
        <v>378</v>
      </c>
      <c r="K53" s="75" t="s">
        <v>400</v>
      </c>
      <c r="L53" s="34" t="s">
        <v>33</v>
      </c>
      <c r="M53" s="39" t="s">
        <v>33</v>
      </c>
      <c r="N53" s="75" t="s">
        <v>56</v>
      </c>
      <c r="O53" s="75">
        <v>5</v>
      </c>
      <c r="P53" s="75">
        <f>89.9/5</f>
        <v>17.98</v>
      </c>
      <c r="Q53" s="36" t="s">
        <v>39</v>
      </c>
      <c r="R53" s="41">
        <f t="shared" si="24"/>
        <v>89.9</v>
      </c>
      <c r="S53" s="42">
        <f t="shared" si="25"/>
        <v>89.9</v>
      </c>
    </row>
    <row r="54" spans="1:19" s="37" customFormat="1" ht="44.25" customHeight="1" x14ac:dyDescent="0.3">
      <c r="A54" s="31" t="s">
        <v>19</v>
      </c>
      <c r="B54" s="38" t="s">
        <v>42</v>
      </c>
      <c r="C54" s="38" t="s">
        <v>43</v>
      </c>
      <c r="D54" s="33" t="s">
        <v>20</v>
      </c>
      <c r="E54" s="32" t="s">
        <v>21</v>
      </c>
      <c r="F54" s="32" t="s">
        <v>20</v>
      </c>
      <c r="G54" s="57" t="s">
        <v>22</v>
      </c>
      <c r="H54" s="73">
        <v>21101</v>
      </c>
      <c r="I54" s="32" t="s">
        <v>167</v>
      </c>
      <c r="J54" s="75" t="s">
        <v>379</v>
      </c>
      <c r="K54" s="75" t="s">
        <v>401</v>
      </c>
      <c r="L54" s="34" t="s">
        <v>33</v>
      </c>
      <c r="M54" s="39" t="s">
        <v>33</v>
      </c>
      <c r="N54" s="75" t="s">
        <v>56</v>
      </c>
      <c r="O54" s="75">
        <v>36</v>
      </c>
      <c r="P54" s="75">
        <f>671.76/36</f>
        <v>18.66</v>
      </c>
      <c r="Q54" s="36" t="s">
        <v>39</v>
      </c>
      <c r="R54" s="41">
        <f t="shared" si="24"/>
        <v>671.76</v>
      </c>
      <c r="S54" s="42">
        <f t="shared" si="25"/>
        <v>671.76</v>
      </c>
    </row>
    <row r="55" spans="1:19" s="37" customFormat="1" ht="44.25" customHeight="1" x14ac:dyDescent="0.3">
      <c r="A55" s="31" t="s">
        <v>19</v>
      </c>
      <c r="B55" s="38" t="s">
        <v>42</v>
      </c>
      <c r="C55" s="38" t="s">
        <v>43</v>
      </c>
      <c r="D55" s="33" t="s">
        <v>20</v>
      </c>
      <c r="E55" s="32" t="s">
        <v>21</v>
      </c>
      <c r="F55" s="32" t="s">
        <v>20</v>
      </c>
      <c r="G55" s="57" t="s">
        <v>22</v>
      </c>
      <c r="H55" s="73">
        <v>21101</v>
      </c>
      <c r="I55" s="32" t="s">
        <v>167</v>
      </c>
      <c r="J55" s="75" t="s">
        <v>380</v>
      </c>
      <c r="K55" s="75" t="s">
        <v>402</v>
      </c>
      <c r="L55" s="34" t="s">
        <v>33</v>
      </c>
      <c r="M55" s="39" t="s">
        <v>33</v>
      </c>
      <c r="N55" s="75" t="s">
        <v>56</v>
      </c>
      <c r="O55" s="75">
        <v>4</v>
      </c>
      <c r="P55" s="75">
        <f>2585.12/4</f>
        <v>646.28</v>
      </c>
      <c r="Q55" s="36" t="s">
        <v>39</v>
      </c>
      <c r="R55" s="41">
        <f t="shared" si="24"/>
        <v>2585.12</v>
      </c>
      <c r="S55" s="42">
        <f t="shared" si="25"/>
        <v>2585.12</v>
      </c>
    </row>
    <row r="56" spans="1:19" s="37" customFormat="1" ht="44.25" customHeight="1" x14ac:dyDescent="0.3">
      <c r="A56" s="31" t="s">
        <v>19</v>
      </c>
      <c r="B56" s="38" t="s">
        <v>42</v>
      </c>
      <c r="C56" s="38" t="s">
        <v>43</v>
      </c>
      <c r="D56" s="33" t="s">
        <v>20</v>
      </c>
      <c r="E56" s="32" t="s">
        <v>21</v>
      </c>
      <c r="F56" s="32" t="s">
        <v>20</v>
      </c>
      <c r="G56" s="57" t="s">
        <v>22</v>
      </c>
      <c r="H56" s="73">
        <v>21101</v>
      </c>
      <c r="I56" s="32" t="s">
        <v>167</v>
      </c>
      <c r="J56" s="75" t="s">
        <v>170</v>
      </c>
      <c r="K56" s="75" t="s">
        <v>171</v>
      </c>
      <c r="L56" s="34" t="s">
        <v>33</v>
      </c>
      <c r="M56" s="39" t="s">
        <v>33</v>
      </c>
      <c r="N56" s="75" t="s">
        <v>67</v>
      </c>
      <c r="O56" s="75">
        <v>30</v>
      </c>
      <c r="P56" s="75">
        <f>509.4/30</f>
        <v>16.98</v>
      </c>
      <c r="Q56" s="36" t="s">
        <v>39</v>
      </c>
      <c r="R56" s="41">
        <f t="shared" si="24"/>
        <v>509.40000000000003</v>
      </c>
      <c r="S56" s="42">
        <f t="shared" si="25"/>
        <v>509.40000000000003</v>
      </c>
    </row>
    <row r="57" spans="1:19" s="37" customFormat="1" ht="44.25" customHeight="1" x14ac:dyDescent="0.3">
      <c r="A57" s="31" t="s">
        <v>19</v>
      </c>
      <c r="B57" s="38" t="s">
        <v>42</v>
      </c>
      <c r="C57" s="38" t="s">
        <v>43</v>
      </c>
      <c r="D57" s="33" t="s">
        <v>20</v>
      </c>
      <c r="E57" s="32" t="s">
        <v>21</v>
      </c>
      <c r="F57" s="32" t="s">
        <v>20</v>
      </c>
      <c r="G57" s="57" t="s">
        <v>22</v>
      </c>
      <c r="H57" s="73">
        <v>21101</v>
      </c>
      <c r="I57" s="32" t="s">
        <v>167</v>
      </c>
      <c r="J57" s="75" t="s">
        <v>381</v>
      </c>
      <c r="K57" s="75" t="s">
        <v>403</v>
      </c>
      <c r="L57" s="34" t="s">
        <v>33</v>
      </c>
      <c r="M57" s="39" t="s">
        <v>33</v>
      </c>
      <c r="N57" s="75" t="s">
        <v>56</v>
      </c>
      <c r="O57" s="75">
        <v>10</v>
      </c>
      <c r="P57" s="75">
        <f>341.59/10</f>
        <v>34.158999999999999</v>
      </c>
      <c r="Q57" s="36" t="s">
        <v>39</v>
      </c>
      <c r="R57" s="41">
        <f t="shared" si="24"/>
        <v>341.59</v>
      </c>
      <c r="S57" s="42">
        <f t="shared" si="25"/>
        <v>341.59</v>
      </c>
    </row>
    <row r="58" spans="1:19" s="37" customFormat="1" ht="44.25" customHeight="1" x14ac:dyDescent="0.3">
      <c r="A58" s="31" t="s">
        <v>19</v>
      </c>
      <c r="B58" s="38" t="s">
        <v>42</v>
      </c>
      <c r="C58" s="38" t="s">
        <v>43</v>
      </c>
      <c r="D58" s="33" t="s">
        <v>20</v>
      </c>
      <c r="E58" s="32" t="s">
        <v>21</v>
      </c>
      <c r="F58" s="32" t="s">
        <v>20</v>
      </c>
      <c r="G58" s="57" t="s">
        <v>22</v>
      </c>
      <c r="H58" s="73">
        <v>21101</v>
      </c>
      <c r="I58" s="32" t="s">
        <v>167</v>
      </c>
      <c r="J58" s="75" t="s">
        <v>382</v>
      </c>
      <c r="K58" s="75" t="s">
        <v>404</v>
      </c>
      <c r="L58" s="34" t="s">
        <v>33</v>
      </c>
      <c r="M58" s="39" t="s">
        <v>33</v>
      </c>
      <c r="N58" s="75" t="s">
        <v>56</v>
      </c>
      <c r="O58" s="75">
        <v>10</v>
      </c>
      <c r="P58" s="75">
        <f>341.9/10</f>
        <v>34.19</v>
      </c>
      <c r="Q58" s="36" t="s">
        <v>39</v>
      </c>
      <c r="R58" s="41">
        <f t="shared" si="24"/>
        <v>341.9</v>
      </c>
      <c r="S58" s="42">
        <f t="shared" si="25"/>
        <v>341.9</v>
      </c>
    </row>
    <row r="59" spans="1:19" s="37" customFormat="1" ht="44.25" customHeight="1" x14ac:dyDescent="0.3">
      <c r="A59" s="31" t="s">
        <v>19</v>
      </c>
      <c r="B59" s="38" t="s">
        <v>42</v>
      </c>
      <c r="C59" s="38" t="s">
        <v>43</v>
      </c>
      <c r="D59" s="33" t="s">
        <v>20</v>
      </c>
      <c r="E59" s="32" t="s">
        <v>21</v>
      </c>
      <c r="F59" s="32" t="s">
        <v>20</v>
      </c>
      <c r="G59" s="57" t="s">
        <v>22</v>
      </c>
      <c r="H59" s="73">
        <v>21101</v>
      </c>
      <c r="I59" s="32" t="s">
        <v>167</v>
      </c>
      <c r="J59" s="75" t="s">
        <v>383</v>
      </c>
      <c r="K59" s="75" t="s">
        <v>405</v>
      </c>
      <c r="L59" s="34" t="s">
        <v>33</v>
      </c>
      <c r="M59" s="39" t="s">
        <v>33</v>
      </c>
      <c r="N59" s="75" t="s">
        <v>56</v>
      </c>
      <c r="O59" s="75">
        <v>15</v>
      </c>
      <c r="P59" s="75">
        <f>643.65/15</f>
        <v>42.91</v>
      </c>
      <c r="Q59" s="36" t="s">
        <v>39</v>
      </c>
      <c r="R59" s="41">
        <f t="shared" si="24"/>
        <v>643.65</v>
      </c>
      <c r="S59" s="42">
        <f t="shared" si="25"/>
        <v>643.65</v>
      </c>
    </row>
    <row r="60" spans="1:19" s="37" customFormat="1" ht="44.25" customHeight="1" x14ac:dyDescent="0.3">
      <c r="A60" s="31" t="s">
        <v>19</v>
      </c>
      <c r="B60" s="38" t="s">
        <v>42</v>
      </c>
      <c r="C60" s="38" t="s">
        <v>43</v>
      </c>
      <c r="D60" s="33" t="s">
        <v>20</v>
      </c>
      <c r="E60" s="32" t="s">
        <v>21</v>
      </c>
      <c r="F60" s="32" t="s">
        <v>20</v>
      </c>
      <c r="G60" s="57" t="s">
        <v>22</v>
      </c>
      <c r="H60" s="73">
        <v>21101</v>
      </c>
      <c r="I60" s="32" t="s">
        <v>167</v>
      </c>
      <c r="J60" s="75" t="s">
        <v>384</v>
      </c>
      <c r="K60" s="75" t="s">
        <v>406</v>
      </c>
      <c r="L60" s="34" t="s">
        <v>33</v>
      </c>
      <c r="M60" s="39" t="s">
        <v>33</v>
      </c>
      <c r="N60" s="75" t="s">
        <v>56</v>
      </c>
      <c r="O60" s="75">
        <v>3</v>
      </c>
      <c r="P60" s="75">
        <f>1058.97/3</f>
        <v>352.99</v>
      </c>
      <c r="Q60" s="36" t="s">
        <v>39</v>
      </c>
      <c r="R60" s="41">
        <f t="shared" si="24"/>
        <v>1058.97</v>
      </c>
      <c r="S60" s="42">
        <f t="shared" si="25"/>
        <v>1058.97</v>
      </c>
    </row>
    <row r="61" spans="1:19" s="37" customFormat="1" ht="44.25" customHeight="1" x14ac:dyDescent="0.3">
      <c r="A61" s="31" t="s">
        <v>19</v>
      </c>
      <c r="B61" s="38" t="s">
        <v>42</v>
      </c>
      <c r="C61" s="38" t="s">
        <v>43</v>
      </c>
      <c r="D61" s="33" t="s">
        <v>20</v>
      </c>
      <c r="E61" s="32" t="s">
        <v>21</v>
      </c>
      <c r="F61" s="32" t="s">
        <v>20</v>
      </c>
      <c r="G61" s="57" t="s">
        <v>22</v>
      </c>
      <c r="H61" s="73">
        <v>21101</v>
      </c>
      <c r="I61" s="32" t="s">
        <v>167</v>
      </c>
      <c r="J61" s="75" t="s">
        <v>385</v>
      </c>
      <c r="K61" s="75" t="s">
        <v>407</v>
      </c>
      <c r="L61" s="34" t="s">
        <v>33</v>
      </c>
      <c r="M61" s="39" t="s">
        <v>33</v>
      </c>
      <c r="N61" s="75" t="s">
        <v>56</v>
      </c>
      <c r="O61" s="75">
        <v>500</v>
      </c>
      <c r="P61" s="75">
        <f>1835/500</f>
        <v>3.67</v>
      </c>
      <c r="Q61" s="36" t="s">
        <v>39</v>
      </c>
      <c r="R61" s="41">
        <f t="shared" si="24"/>
        <v>1835</v>
      </c>
      <c r="S61" s="42">
        <f t="shared" si="25"/>
        <v>1835</v>
      </c>
    </row>
    <row r="62" spans="1:19" s="37" customFormat="1" ht="44.25" customHeight="1" x14ac:dyDescent="0.3">
      <c r="A62" s="31" t="s">
        <v>19</v>
      </c>
      <c r="B62" s="38" t="s">
        <v>42</v>
      </c>
      <c r="C62" s="38" t="s">
        <v>43</v>
      </c>
      <c r="D62" s="33" t="s">
        <v>20</v>
      </c>
      <c r="E62" s="32" t="s">
        <v>21</v>
      </c>
      <c r="F62" s="32" t="s">
        <v>20</v>
      </c>
      <c r="G62" s="57" t="s">
        <v>22</v>
      </c>
      <c r="H62" s="73">
        <v>21101</v>
      </c>
      <c r="I62" s="32" t="s">
        <v>167</v>
      </c>
      <c r="J62" s="75" t="s">
        <v>386</v>
      </c>
      <c r="K62" s="75" t="s">
        <v>408</v>
      </c>
      <c r="L62" s="34" t="s">
        <v>33</v>
      </c>
      <c r="M62" s="39" t="s">
        <v>33</v>
      </c>
      <c r="N62" s="75" t="s">
        <v>56</v>
      </c>
      <c r="O62" s="75">
        <v>10</v>
      </c>
      <c r="P62" s="75">
        <f>290.5/10</f>
        <v>29.05</v>
      </c>
      <c r="Q62" s="36" t="s">
        <v>39</v>
      </c>
      <c r="R62" s="41">
        <f t="shared" si="24"/>
        <v>290.5</v>
      </c>
      <c r="S62" s="42">
        <f t="shared" si="25"/>
        <v>290.5</v>
      </c>
    </row>
    <row r="63" spans="1:19" s="37" customFormat="1" ht="44.25" customHeight="1" x14ac:dyDescent="0.3">
      <c r="A63" s="31" t="s">
        <v>19</v>
      </c>
      <c r="B63" s="38" t="s">
        <v>42</v>
      </c>
      <c r="C63" s="38" t="s">
        <v>43</v>
      </c>
      <c r="D63" s="33" t="s">
        <v>20</v>
      </c>
      <c r="E63" s="32" t="s">
        <v>21</v>
      </c>
      <c r="F63" s="32" t="s">
        <v>20</v>
      </c>
      <c r="G63" s="57" t="s">
        <v>22</v>
      </c>
      <c r="H63" s="73">
        <v>21101</v>
      </c>
      <c r="I63" s="32" t="s">
        <v>167</v>
      </c>
      <c r="J63" s="75" t="s">
        <v>308</v>
      </c>
      <c r="K63" s="75" t="s">
        <v>309</v>
      </c>
      <c r="L63" s="34" t="s">
        <v>33</v>
      </c>
      <c r="M63" s="39" t="s">
        <v>33</v>
      </c>
      <c r="N63" s="75" t="s">
        <v>56</v>
      </c>
      <c r="O63" s="75">
        <v>12</v>
      </c>
      <c r="P63" s="75">
        <f>435/12</f>
        <v>36.25</v>
      </c>
      <c r="Q63" s="36" t="s">
        <v>39</v>
      </c>
      <c r="R63" s="41">
        <f t="shared" si="24"/>
        <v>435</v>
      </c>
      <c r="S63" s="42">
        <f t="shared" si="25"/>
        <v>435</v>
      </c>
    </row>
    <row r="64" spans="1:19" s="37" customFormat="1" ht="44.25" customHeight="1" x14ac:dyDescent="0.3">
      <c r="A64" s="31" t="s">
        <v>19</v>
      </c>
      <c r="B64" s="38" t="s">
        <v>42</v>
      </c>
      <c r="C64" s="38" t="s">
        <v>43</v>
      </c>
      <c r="D64" s="33" t="s">
        <v>20</v>
      </c>
      <c r="E64" s="32" t="s">
        <v>21</v>
      </c>
      <c r="F64" s="32" t="s">
        <v>20</v>
      </c>
      <c r="G64" s="57" t="s">
        <v>22</v>
      </c>
      <c r="H64" s="73">
        <v>21101</v>
      </c>
      <c r="I64" s="32" t="s">
        <v>167</v>
      </c>
      <c r="J64" s="75" t="s">
        <v>387</v>
      </c>
      <c r="K64" s="75" t="s">
        <v>409</v>
      </c>
      <c r="L64" s="34" t="s">
        <v>33</v>
      </c>
      <c r="M64" s="39" t="s">
        <v>33</v>
      </c>
      <c r="N64" s="75" t="s">
        <v>56</v>
      </c>
      <c r="O64" s="75">
        <v>12</v>
      </c>
      <c r="P64" s="75">
        <f>435/12</f>
        <v>36.25</v>
      </c>
      <c r="Q64" s="36" t="s">
        <v>39</v>
      </c>
      <c r="R64" s="41">
        <f t="shared" si="24"/>
        <v>435</v>
      </c>
      <c r="S64" s="42">
        <f t="shared" si="25"/>
        <v>435</v>
      </c>
    </row>
    <row r="65" spans="1:19" s="37" customFormat="1" ht="44.25" customHeight="1" x14ac:dyDescent="0.3">
      <c r="A65" s="31" t="s">
        <v>19</v>
      </c>
      <c r="B65" s="38" t="s">
        <v>42</v>
      </c>
      <c r="C65" s="38" t="s">
        <v>43</v>
      </c>
      <c r="D65" s="33" t="s">
        <v>20</v>
      </c>
      <c r="E65" s="32" t="s">
        <v>21</v>
      </c>
      <c r="F65" s="32" t="s">
        <v>20</v>
      </c>
      <c r="G65" s="57" t="s">
        <v>22</v>
      </c>
      <c r="H65" s="73">
        <v>21101</v>
      </c>
      <c r="I65" s="32" t="s">
        <v>167</v>
      </c>
      <c r="J65" s="75" t="s">
        <v>310</v>
      </c>
      <c r="K65" s="75" t="s">
        <v>311</v>
      </c>
      <c r="L65" s="34" t="s">
        <v>33</v>
      </c>
      <c r="M65" s="39" t="s">
        <v>33</v>
      </c>
      <c r="N65" s="75" t="s">
        <v>56</v>
      </c>
      <c r="O65" s="75">
        <v>12</v>
      </c>
      <c r="P65" s="75">
        <f>721.56/12</f>
        <v>60.129999999999995</v>
      </c>
      <c r="Q65" s="36" t="s">
        <v>39</v>
      </c>
      <c r="R65" s="41">
        <f t="shared" si="24"/>
        <v>721.56</v>
      </c>
      <c r="S65" s="42">
        <f t="shared" si="25"/>
        <v>721.56</v>
      </c>
    </row>
    <row r="66" spans="1:19" s="37" customFormat="1" ht="44.25" customHeight="1" x14ac:dyDescent="0.3">
      <c r="A66" s="31" t="s">
        <v>19</v>
      </c>
      <c r="B66" s="38" t="s">
        <v>42</v>
      </c>
      <c r="C66" s="38" t="s">
        <v>43</v>
      </c>
      <c r="D66" s="33" t="s">
        <v>20</v>
      </c>
      <c r="E66" s="32" t="s">
        <v>21</v>
      </c>
      <c r="F66" s="32" t="s">
        <v>20</v>
      </c>
      <c r="G66" s="57" t="s">
        <v>22</v>
      </c>
      <c r="H66" s="73">
        <v>21101</v>
      </c>
      <c r="I66" s="32" t="s">
        <v>167</v>
      </c>
      <c r="J66" s="75" t="s">
        <v>388</v>
      </c>
      <c r="K66" s="75" t="s">
        <v>410</v>
      </c>
      <c r="L66" s="34" t="s">
        <v>33</v>
      </c>
      <c r="M66" s="39" t="s">
        <v>33</v>
      </c>
      <c r="N66" s="75" t="s">
        <v>56</v>
      </c>
      <c r="O66" s="75">
        <v>50</v>
      </c>
      <c r="P66" s="75">
        <f>1053.5/50</f>
        <v>21.07</v>
      </c>
      <c r="Q66" s="36" t="s">
        <v>39</v>
      </c>
      <c r="R66" s="41">
        <f t="shared" si="24"/>
        <v>1053.5</v>
      </c>
      <c r="S66" s="42">
        <f t="shared" si="25"/>
        <v>1053.5</v>
      </c>
    </row>
    <row r="67" spans="1:19" s="37" customFormat="1" ht="44.25" customHeight="1" x14ac:dyDescent="0.3">
      <c r="A67" s="31" t="s">
        <v>19</v>
      </c>
      <c r="B67" s="38" t="s">
        <v>42</v>
      </c>
      <c r="C67" s="38" t="s">
        <v>43</v>
      </c>
      <c r="D67" s="33" t="s">
        <v>20</v>
      </c>
      <c r="E67" s="32" t="s">
        <v>21</v>
      </c>
      <c r="F67" s="32" t="s">
        <v>20</v>
      </c>
      <c r="G67" s="57" t="s">
        <v>22</v>
      </c>
      <c r="H67" s="73">
        <v>21101</v>
      </c>
      <c r="I67" s="32" t="s">
        <v>167</v>
      </c>
      <c r="J67" s="75" t="s">
        <v>389</v>
      </c>
      <c r="K67" s="75" t="s">
        <v>411</v>
      </c>
      <c r="L67" s="34" t="s">
        <v>33</v>
      </c>
      <c r="M67" s="39" t="s">
        <v>33</v>
      </c>
      <c r="N67" s="75" t="s">
        <v>67</v>
      </c>
      <c r="O67" s="75">
        <v>24</v>
      </c>
      <c r="P67" s="75">
        <f>928.08/24</f>
        <v>38.67</v>
      </c>
      <c r="Q67" s="36" t="s">
        <v>39</v>
      </c>
      <c r="R67" s="41">
        <f t="shared" si="24"/>
        <v>928.08</v>
      </c>
      <c r="S67" s="42">
        <f t="shared" si="25"/>
        <v>928.08</v>
      </c>
    </row>
    <row r="68" spans="1:19" s="37" customFormat="1" ht="44.25" customHeight="1" x14ac:dyDescent="0.3">
      <c r="A68" s="31" t="s">
        <v>19</v>
      </c>
      <c r="B68" s="38" t="s">
        <v>42</v>
      </c>
      <c r="C68" s="38" t="s">
        <v>43</v>
      </c>
      <c r="D68" s="33" t="s">
        <v>20</v>
      </c>
      <c r="E68" s="32" t="s">
        <v>21</v>
      </c>
      <c r="F68" s="32" t="s">
        <v>20</v>
      </c>
      <c r="G68" s="57" t="s">
        <v>22</v>
      </c>
      <c r="H68" s="73">
        <v>21101</v>
      </c>
      <c r="I68" s="32" t="s">
        <v>167</v>
      </c>
      <c r="J68" s="75" t="s">
        <v>103</v>
      </c>
      <c r="K68" s="75" t="s">
        <v>104</v>
      </c>
      <c r="L68" s="34" t="s">
        <v>33</v>
      </c>
      <c r="M68" s="39" t="s">
        <v>33</v>
      </c>
      <c r="N68" s="75" t="s">
        <v>68</v>
      </c>
      <c r="O68" s="75">
        <v>100</v>
      </c>
      <c r="P68" s="75">
        <f>15527/100</f>
        <v>155.27000000000001</v>
      </c>
      <c r="Q68" s="36" t="s">
        <v>39</v>
      </c>
      <c r="R68" s="41">
        <f t="shared" si="24"/>
        <v>15527.000000000002</v>
      </c>
      <c r="S68" s="42">
        <f t="shared" si="25"/>
        <v>15527.000000000002</v>
      </c>
    </row>
    <row r="69" spans="1:19" s="37" customFormat="1" ht="44.25" customHeight="1" x14ac:dyDescent="0.3">
      <c r="A69" s="31" t="s">
        <v>19</v>
      </c>
      <c r="B69" s="38" t="s">
        <v>42</v>
      </c>
      <c r="C69" s="38" t="s">
        <v>43</v>
      </c>
      <c r="D69" s="33" t="s">
        <v>20</v>
      </c>
      <c r="E69" s="32" t="s">
        <v>21</v>
      </c>
      <c r="F69" s="32" t="s">
        <v>20</v>
      </c>
      <c r="G69" s="57" t="s">
        <v>22</v>
      </c>
      <c r="H69" s="73">
        <v>21101</v>
      </c>
      <c r="I69" s="32" t="s">
        <v>167</v>
      </c>
      <c r="J69" s="75" t="s">
        <v>390</v>
      </c>
      <c r="K69" s="75" t="s">
        <v>412</v>
      </c>
      <c r="L69" s="34" t="s">
        <v>33</v>
      </c>
      <c r="M69" s="39" t="s">
        <v>33</v>
      </c>
      <c r="N69" s="75" t="s">
        <v>56</v>
      </c>
      <c r="O69" s="75">
        <v>100</v>
      </c>
      <c r="P69" s="75">
        <f>163/100</f>
        <v>1.63</v>
      </c>
      <c r="Q69" s="36" t="s">
        <v>39</v>
      </c>
      <c r="R69" s="41">
        <f t="shared" si="24"/>
        <v>163</v>
      </c>
      <c r="S69" s="42">
        <f t="shared" si="25"/>
        <v>163</v>
      </c>
    </row>
    <row r="70" spans="1:19" s="37" customFormat="1" ht="44.25" customHeight="1" x14ac:dyDescent="0.3">
      <c r="A70" s="31" t="s">
        <v>19</v>
      </c>
      <c r="B70" s="38" t="s">
        <v>42</v>
      </c>
      <c r="C70" s="38" t="s">
        <v>43</v>
      </c>
      <c r="D70" s="33" t="s">
        <v>20</v>
      </c>
      <c r="E70" s="32" t="s">
        <v>21</v>
      </c>
      <c r="F70" s="32" t="s">
        <v>20</v>
      </c>
      <c r="G70" s="57" t="s">
        <v>22</v>
      </c>
      <c r="H70" s="73">
        <v>21101</v>
      </c>
      <c r="I70" s="32" t="s">
        <v>167</v>
      </c>
      <c r="J70" s="75" t="s">
        <v>390</v>
      </c>
      <c r="K70" s="75" t="s">
        <v>412</v>
      </c>
      <c r="L70" s="34" t="s">
        <v>33</v>
      </c>
      <c r="M70" s="39" t="s">
        <v>33</v>
      </c>
      <c r="N70" s="75" t="s">
        <v>56</v>
      </c>
      <c r="O70" s="75">
        <v>100</v>
      </c>
      <c r="P70" s="75">
        <f>347/100</f>
        <v>3.47</v>
      </c>
      <c r="Q70" s="36" t="s">
        <v>39</v>
      </c>
      <c r="R70" s="41">
        <f t="shared" si="24"/>
        <v>347</v>
      </c>
      <c r="S70" s="42">
        <f t="shared" si="25"/>
        <v>347</v>
      </c>
    </row>
    <row r="71" spans="1:19" s="37" customFormat="1" ht="44.25" customHeight="1" x14ac:dyDescent="0.3">
      <c r="A71" s="31" t="s">
        <v>19</v>
      </c>
      <c r="B71" s="38" t="s">
        <v>42</v>
      </c>
      <c r="C71" s="38" t="s">
        <v>43</v>
      </c>
      <c r="D71" s="33" t="s">
        <v>20</v>
      </c>
      <c r="E71" s="32" t="s">
        <v>21</v>
      </c>
      <c r="F71" s="32" t="s">
        <v>20</v>
      </c>
      <c r="G71" s="57" t="s">
        <v>22</v>
      </c>
      <c r="H71" s="73">
        <v>21101</v>
      </c>
      <c r="I71" s="32" t="s">
        <v>167</v>
      </c>
      <c r="J71" s="75" t="s">
        <v>177</v>
      </c>
      <c r="K71" s="75" t="s">
        <v>413</v>
      </c>
      <c r="L71" s="34" t="s">
        <v>33</v>
      </c>
      <c r="M71" s="39" t="s">
        <v>33</v>
      </c>
      <c r="N71" s="75" t="s">
        <v>56</v>
      </c>
      <c r="O71" s="75">
        <v>10</v>
      </c>
      <c r="P71" s="75">
        <f>374.6/10</f>
        <v>37.46</v>
      </c>
      <c r="Q71" s="36" t="s">
        <v>39</v>
      </c>
      <c r="R71" s="41">
        <f t="shared" si="24"/>
        <v>374.6</v>
      </c>
      <c r="S71" s="42">
        <f t="shared" si="25"/>
        <v>374.6</v>
      </c>
    </row>
    <row r="72" spans="1:19" s="37" customFormat="1" ht="44.25" customHeight="1" x14ac:dyDescent="0.3">
      <c r="A72" s="31" t="s">
        <v>19</v>
      </c>
      <c r="B72" s="38" t="s">
        <v>42</v>
      </c>
      <c r="C72" s="38" t="s">
        <v>43</v>
      </c>
      <c r="D72" s="33" t="s">
        <v>20</v>
      </c>
      <c r="E72" s="32" t="s">
        <v>21</v>
      </c>
      <c r="F72" s="32" t="s">
        <v>20</v>
      </c>
      <c r="G72" s="57" t="s">
        <v>22</v>
      </c>
      <c r="H72" s="73">
        <v>21101</v>
      </c>
      <c r="I72" s="32" t="s">
        <v>167</v>
      </c>
      <c r="J72" s="75" t="s">
        <v>298</v>
      </c>
      <c r="K72" s="75" t="s">
        <v>299</v>
      </c>
      <c r="L72" s="34" t="s">
        <v>33</v>
      </c>
      <c r="M72" s="39" t="s">
        <v>33</v>
      </c>
      <c r="N72" s="75" t="s">
        <v>56</v>
      </c>
      <c r="O72" s="75">
        <v>100</v>
      </c>
      <c r="P72" s="75">
        <f>138/100</f>
        <v>1.38</v>
      </c>
      <c r="Q72" s="36" t="s">
        <v>39</v>
      </c>
      <c r="R72" s="41">
        <f t="shared" si="24"/>
        <v>138</v>
      </c>
      <c r="S72" s="42">
        <f t="shared" si="25"/>
        <v>138</v>
      </c>
    </row>
    <row r="73" spans="1:19" s="37" customFormat="1" ht="44.25" customHeight="1" x14ac:dyDescent="0.3">
      <c r="A73" s="31" t="s">
        <v>19</v>
      </c>
      <c r="B73" s="38" t="s">
        <v>42</v>
      </c>
      <c r="C73" s="38" t="s">
        <v>43</v>
      </c>
      <c r="D73" s="33" t="s">
        <v>20</v>
      </c>
      <c r="E73" s="32" t="s">
        <v>21</v>
      </c>
      <c r="F73" s="32" t="s">
        <v>20</v>
      </c>
      <c r="G73" s="57" t="s">
        <v>22</v>
      </c>
      <c r="H73" s="73">
        <v>21101</v>
      </c>
      <c r="I73" s="32" t="s">
        <v>167</v>
      </c>
      <c r="J73" s="75" t="s">
        <v>391</v>
      </c>
      <c r="K73" s="75" t="s">
        <v>414</v>
      </c>
      <c r="L73" s="34" t="s">
        <v>33</v>
      </c>
      <c r="M73" s="39" t="s">
        <v>33</v>
      </c>
      <c r="N73" s="75" t="s">
        <v>105</v>
      </c>
      <c r="O73" s="75">
        <v>10</v>
      </c>
      <c r="P73" s="75">
        <f>493/10</f>
        <v>49.3</v>
      </c>
      <c r="Q73" s="36" t="s">
        <v>39</v>
      </c>
      <c r="R73" s="41">
        <f t="shared" si="24"/>
        <v>493</v>
      </c>
      <c r="S73" s="42">
        <f t="shared" si="25"/>
        <v>493</v>
      </c>
    </row>
    <row r="74" spans="1:19" s="37" customFormat="1" ht="44.25" customHeight="1" x14ac:dyDescent="0.3">
      <c r="A74" s="31" t="s">
        <v>19</v>
      </c>
      <c r="B74" s="38" t="s">
        <v>42</v>
      </c>
      <c r="C74" s="38" t="s">
        <v>43</v>
      </c>
      <c r="D74" s="33" t="s">
        <v>20</v>
      </c>
      <c r="E74" s="32" t="s">
        <v>21</v>
      </c>
      <c r="F74" s="32" t="s">
        <v>20</v>
      </c>
      <c r="G74" s="57" t="s">
        <v>22</v>
      </c>
      <c r="H74" s="73">
        <v>21101</v>
      </c>
      <c r="I74" s="32" t="s">
        <v>167</v>
      </c>
      <c r="J74" s="75" t="s">
        <v>392</v>
      </c>
      <c r="K74" s="75" t="s">
        <v>415</v>
      </c>
      <c r="L74" s="34" t="s">
        <v>33</v>
      </c>
      <c r="M74" s="39" t="s">
        <v>33</v>
      </c>
      <c r="N74" s="75" t="s">
        <v>68</v>
      </c>
      <c r="O74" s="75">
        <v>18</v>
      </c>
      <c r="P74" s="75">
        <f>626.4/18</f>
        <v>34.799999999999997</v>
      </c>
      <c r="Q74" s="36" t="s">
        <v>39</v>
      </c>
      <c r="R74" s="41">
        <f t="shared" si="24"/>
        <v>626.4</v>
      </c>
      <c r="S74" s="42">
        <f t="shared" si="25"/>
        <v>626.4</v>
      </c>
    </row>
    <row r="75" spans="1:19" s="37" customFormat="1" ht="44.25" customHeight="1" x14ac:dyDescent="0.3">
      <c r="A75" s="31" t="s">
        <v>19</v>
      </c>
      <c r="B75" s="38" t="s">
        <v>42</v>
      </c>
      <c r="C75" s="38" t="s">
        <v>43</v>
      </c>
      <c r="D75" s="33" t="s">
        <v>20</v>
      </c>
      <c r="E75" s="32" t="s">
        <v>21</v>
      </c>
      <c r="F75" s="32" t="s">
        <v>20</v>
      </c>
      <c r="G75" s="57" t="s">
        <v>22</v>
      </c>
      <c r="H75" s="73">
        <v>21101</v>
      </c>
      <c r="I75" s="32" t="s">
        <v>167</v>
      </c>
      <c r="J75" s="75" t="s">
        <v>393</v>
      </c>
      <c r="K75" s="75" t="s">
        <v>416</v>
      </c>
      <c r="L75" s="34" t="s">
        <v>33</v>
      </c>
      <c r="M75" s="39" t="s">
        <v>33</v>
      </c>
      <c r="N75" s="75" t="s">
        <v>56</v>
      </c>
      <c r="O75" s="75">
        <v>25</v>
      </c>
      <c r="P75" s="75">
        <f>570/25</f>
        <v>22.8</v>
      </c>
      <c r="Q75" s="36" t="s">
        <v>39</v>
      </c>
      <c r="R75" s="41">
        <f t="shared" si="24"/>
        <v>570</v>
      </c>
      <c r="S75" s="42">
        <f t="shared" si="25"/>
        <v>570</v>
      </c>
    </row>
    <row r="76" spans="1:19" s="37" customFormat="1" ht="44.25" customHeight="1" x14ac:dyDescent="0.3">
      <c r="A76" s="31" t="s">
        <v>19</v>
      </c>
      <c r="B76" s="38" t="s">
        <v>42</v>
      </c>
      <c r="C76" s="38" t="s">
        <v>43</v>
      </c>
      <c r="D76" s="33" t="s">
        <v>20</v>
      </c>
      <c r="E76" s="32" t="s">
        <v>21</v>
      </c>
      <c r="F76" s="32" t="s">
        <v>20</v>
      </c>
      <c r="G76" s="57" t="s">
        <v>22</v>
      </c>
      <c r="H76" s="73">
        <v>21101</v>
      </c>
      <c r="I76" s="32" t="s">
        <v>167</v>
      </c>
      <c r="J76" s="75" t="s">
        <v>394</v>
      </c>
      <c r="K76" s="75" t="s">
        <v>417</v>
      </c>
      <c r="L76" s="34" t="s">
        <v>33</v>
      </c>
      <c r="M76" s="39" t="s">
        <v>33</v>
      </c>
      <c r="N76" s="75" t="s">
        <v>56</v>
      </c>
      <c r="O76" s="75">
        <v>6</v>
      </c>
      <c r="P76" s="75">
        <f>1519.62/6</f>
        <v>253.26999999999998</v>
      </c>
      <c r="Q76" s="36" t="s">
        <v>39</v>
      </c>
      <c r="R76" s="41">
        <f t="shared" si="24"/>
        <v>1519.62</v>
      </c>
      <c r="S76" s="42">
        <f t="shared" si="25"/>
        <v>1519.62</v>
      </c>
    </row>
    <row r="77" spans="1:19" s="37" customFormat="1" ht="44.25" customHeight="1" x14ac:dyDescent="0.3">
      <c r="A77" s="31" t="s">
        <v>19</v>
      </c>
      <c r="B77" s="38" t="s">
        <v>42</v>
      </c>
      <c r="C77" s="38" t="s">
        <v>43</v>
      </c>
      <c r="D77" s="33" t="s">
        <v>20</v>
      </c>
      <c r="E77" s="32" t="s">
        <v>21</v>
      </c>
      <c r="F77" s="32" t="s">
        <v>20</v>
      </c>
      <c r="G77" s="57" t="s">
        <v>22</v>
      </c>
      <c r="H77" s="73">
        <v>29401</v>
      </c>
      <c r="I77" s="76" t="s">
        <v>236</v>
      </c>
      <c r="J77" s="75" t="s">
        <v>371</v>
      </c>
      <c r="K77" s="75" t="s">
        <v>372</v>
      </c>
      <c r="L77" s="34" t="s">
        <v>33</v>
      </c>
      <c r="M77" s="39" t="s">
        <v>33</v>
      </c>
      <c r="N77" s="54" t="s">
        <v>56</v>
      </c>
      <c r="O77" s="54">
        <v>2</v>
      </c>
      <c r="P77" s="40">
        <v>65</v>
      </c>
      <c r="Q77" s="36" t="s">
        <v>35</v>
      </c>
      <c r="R77" s="41">
        <f t="shared" si="12"/>
        <v>130</v>
      </c>
      <c r="S77" s="42">
        <f t="shared" si="13"/>
        <v>130</v>
      </c>
    </row>
    <row r="78" spans="1:19" s="37" customFormat="1" ht="44.25" customHeight="1" x14ac:dyDescent="0.3">
      <c r="A78" s="31" t="s">
        <v>19</v>
      </c>
      <c r="B78" s="38" t="s">
        <v>42</v>
      </c>
      <c r="C78" s="38" t="s">
        <v>43</v>
      </c>
      <c r="D78" s="33" t="s">
        <v>20</v>
      </c>
      <c r="E78" s="32" t="s">
        <v>21</v>
      </c>
      <c r="F78" s="32" t="s">
        <v>20</v>
      </c>
      <c r="G78" s="57" t="s">
        <v>22</v>
      </c>
      <c r="H78" s="73">
        <v>21401</v>
      </c>
      <c r="I78" s="77" t="s">
        <v>219</v>
      </c>
      <c r="J78" s="75" t="s">
        <v>435</v>
      </c>
      <c r="K78" s="75" t="s">
        <v>438</v>
      </c>
      <c r="L78" s="34" t="s">
        <v>33</v>
      </c>
      <c r="M78" s="39" t="s">
        <v>33</v>
      </c>
      <c r="N78" s="75" t="s">
        <v>56</v>
      </c>
      <c r="O78" s="75">
        <v>150</v>
      </c>
      <c r="P78" s="75">
        <f>1177.05/150</f>
        <v>7.8469999999999995</v>
      </c>
      <c r="Q78" s="36" t="s">
        <v>39</v>
      </c>
      <c r="R78" s="41">
        <f t="shared" si="12"/>
        <v>1177.05</v>
      </c>
      <c r="S78" s="42">
        <f t="shared" si="13"/>
        <v>1177.05</v>
      </c>
    </row>
    <row r="79" spans="1:19" s="37" customFormat="1" ht="44.25" customHeight="1" x14ac:dyDescent="0.3">
      <c r="A79" s="31" t="s">
        <v>19</v>
      </c>
      <c r="B79" s="38" t="s">
        <v>42</v>
      </c>
      <c r="C79" s="38" t="s">
        <v>43</v>
      </c>
      <c r="D79" s="33" t="s">
        <v>20</v>
      </c>
      <c r="E79" s="32" t="s">
        <v>21</v>
      </c>
      <c r="F79" s="32" t="s">
        <v>20</v>
      </c>
      <c r="G79" s="57" t="s">
        <v>22</v>
      </c>
      <c r="H79" s="73">
        <v>21401</v>
      </c>
      <c r="I79" s="77" t="s">
        <v>219</v>
      </c>
      <c r="J79" s="75" t="s">
        <v>436</v>
      </c>
      <c r="K79" s="75" t="s">
        <v>439</v>
      </c>
      <c r="L79" s="34" t="s">
        <v>33</v>
      </c>
      <c r="M79" s="39" t="s">
        <v>33</v>
      </c>
      <c r="N79" s="75" t="s">
        <v>56</v>
      </c>
      <c r="O79" s="75">
        <v>150</v>
      </c>
      <c r="P79" s="75">
        <f>1308.3/150</f>
        <v>8.7219999999999995</v>
      </c>
      <c r="Q79" s="36" t="s">
        <v>39</v>
      </c>
      <c r="R79" s="41">
        <f t="shared" si="12"/>
        <v>1308.3</v>
      </c>
      <c r="S79" s="42">
        <f t="shared" si="13"/>
        <v>1308.3</v>
      </c>
    </row>
    <row r="80" spans="1:19" s="37" customFormat="1" ht="44.25" customHeight="1" x14ac:dyDescent="0.3">
      <c r="A80" s="31" t="s">
        <v>19</v>
      </c>
      <c r="B80" s="38" t="s">
        <v>42</v>
      </c>
      <c r="C80" s="38" t="s">
        <v>43</v>
      </c>
      <c r="D80" s="33" t="s">
        <v>20</v>
      </c>
      <c r="E80" s="32" t="s">
        <v>21</v>
      </c>
      <c r="F80" s="32" t="s">
        <v>20</v>
      </c>
      <c r="G80" s="57" t="s">
        <v>22</v>
      </c>
      <c r="H80" s="73">
        <v>21401</v>
      </c>
      <c r="I80" s="77" t="s">
        <v>219</v>
      </c>
      <c r="J80" s="75" t="s">
        <v>437</v>
      </c>
      <c r="K80" s="75" t="s">
        <v>440</v>
      </c>
      <c r="L80" s="34" t="s">
        <v>33</v>
      </c>
      <c r="M80" s="39" t="s">
        <v>33</v>
      </c>
      <c r="N80" s="75" t="s">
        <v>56</v>
      </c>
      <c r="O80" s="75">
        <v>1</v>
      </c>
      <c r="P80" s="75">
        <v>7684.65</v>
      </c>
      <c r="Q80" s="36" t="s">
        <v>39</v>
      </c>
      <c r="R80" s="41">
        <f t="shared" si="12"/>
        <v>7684.65</v>
      </c>
      <c r="S80" s="42">
        <f t="shared" si="13"/>
        <v>7684.65</v>
      </c>
    </row>
    <row r="81" spans="1:19" s="37" customFormat="1" ht="44.25" customHeight="1" x14ac:dyDescent="0.3">
      <c r="A81" s="31" t="s">
        <v>19</v>
      </c>
      <c r="B81" s="38" t="s">
        <v>42</v>
      </c>
      <c r="C81" s="38" t="s">
        <v>43</v>
      </c>
      <c r="D81" s="33" t="s">
        <v>20</v>
      </c>
      <c r="E81" s="32" t="s">
        <v>21</v>
      </c>
      <c r="F81" s="32" t="s">
        <v>20</v>
      </c>
      <c r="G81" s="57" t="s">
        <v>22</v>
      </c>
      <c r="H81" s="73">
        <v>21601</v>
      </c>
      <c r="I81" s="74" t="s">
        <v>57</v>
      </c>
      <c r="J81" s="75" t="s">
        <v>350</v>
      </c>
      <c r="K81" s="75" t="s">
        <v>359</v>
      </c>
      <c r="L81" s="34" t="s">
        <v>33</v>
      </c>
      <c r="M81" s="39" t="s">
        <v>33</v>
      </c>
      <c r="N81" s="75" t="s">
        <v>56</v>
      </c>
      <c r="O81" s="75">
        <v>25</v>
      </c>
      <c r="P81" s="75">
        <f>2506.5/25</f>
        <v>100.26</v>
      </c>
      <c r="Q81" s="36" t="s">
        <v>39</v>
      </c>
      <c r="R81" s="41">
        <f t="shared" ref="R81:R93" si="26">S81</f>
        <v>2506.5</v>
      </c>
      <c r="S81" s="42">
        <f t="shared" ref="S81:S93" si="27">P81*O81</f>
        <v>2506.5</v>
      </c>
    </row>
    <row r="82" spans="1:19" s="37" customFormat="1" ht="44.25" customHeight="1" x14ac:dyDescent="0.3">
      <c r="A82" s="31" t="s">
        <v>19</v>
      </c>
      <c r="B82" s="38" t="s">
        <v>42</v>
      </c>
      <c r="C82" s="38" t="s">
        <v>43</v>
      </c>
      <c r="D82" s="33" t="s">
        <v>20</v>
      </c>
      <c r="E82" s="32" t="s">
        <v>21</v>
      </c>
      <c r="F82" s="32" t="s">
        <v>20</v>
      </c>
      <c r="G82" s="57" t="s">
        <v>22</v>
      </c>
      <c r="H82" s="73">
        <v>21601</v>
      </c>
      <c r="I82" s="74" t="s">
        <v>57</v>
      </c>
      <c r="J82" s="75" t="s">
        <v>351</v>
      </c>
      <c r="K82" s="75" t="s">
        <v>360</v>
      </c>
      <c r="L82" s="34" t="s">
        <v>33</v>
      </c>
      <c r="M82" s="39" t="s">
        <v>33</v>
      </c>
      <c r="N82" s="75" t="s">
        <v>56</v>
      </c>
      <c r="O82" s="75">
        <v>7</v>
      </c>
      <c r="P82" s="75">
        <f>2566.76/7</f>
        <v>366.68</v>
      </c>
      <c r="Q82" s="36" t="s">
        <v>39</v>
      </c>
      <c r="R82" s="41">
        <f t="shared" si="26"/>
        <v>2566.7600000000002</v>
      </c>
      <c r="S82" s="42">
        <f t="shared" si="27"/>
        <v>2566.7600000000002</v>
      </c>
    </row>
    <row r="83" spans="1:19" s="37" customFormat="1" ht="44.25" customHeight="1" x14ac:dyDescent="0.3">
      <c r="A83" s="31" t="s">
        <v>19</v>
      </c>
      <c r="B83" s="38" t="s">
        <v>42</v>
      </c>
      <c r="C83" s="38" t="s">
        <v>43</v>
      </c>
      <c r="D83" s="33" t="s">
        <v>20</v>
      </c>
      <c r="E83" s="32" t="s">
        <v>21</v>
      </c>
      <c r="F83" s="32" t="s">
        <v>20</v>
      </c>
      <c r="G83" s="57" t="s">
        <v>22</v>
      </c>
      <c r="H83" s="73">
        <v>21601</v>
      </c>
      <c r="I83" s="74" t="s">
        <v>57</v>
      </c>
      <c r="J83" s="75" t="s">
        <v>352</v>
      </c>
      <c r="K83" s="75" t="s">
        <v>361</v>
      </c>
      <c r="L83" s="34" t="s">
        <v>33</v>
      </c>
      <c r="M83" s="39" t="s">
        <v>33</v>
      </c>
      <c r="N83" s="75" t="s">
        <v>56</v>
      </c>
      <c r="O83" s="75">
        <v>7</v>
      </c>
      <c r="P83" s="75">
        <f>2450.07/7</f>
        <v>350.01000000000005</v>
      </c>
      <c r="Q83" s="36" t="s">
        <v>39</v>
      </c>
      <c r="R83" s="41">
        <f t="shared" si="26"/>
        <v>2450.0700000000002</v>
      </c>
      <c r="S83" s="42">
        <f t="shared" si="27"/>
        <v>2450.0700000000002</v>
      </c>
    </row>
    <row r="84" spans="1:19" s="37" customFormat="1" ht="44.25" customHeight="1" x14ac:dyDescent="0.3">
      <c r="A84" s="31" t="s">
        <v>19</v>
      </c>
      <c r="B84" s="38" t="s">
        <v>42</v>
      </c>
      <c r="C84" s="38" t="s">
        <v>43</v>
      </c>
      <c r="D84" s="33" t="s">
        <v>20</v>
      </c>
      <c r="E84" s="32" t="s">
        <v>21</v>
      </c>
      <c r="F84" s="32" t="s">
        <v>20</v>
      </c>
      <c r="G84" s="57" t="s">
        <v>22</v>
      </c>
      <c r="H84" s="73">
        <v>21601</v>
      </c>
      <c r="I84" s="74" t="s">
        <v>57</v>
      </c>
      <c r="J84" s="75" t="s">
        <v>353</v>
      </c>
      <c r="K84" s="75" t="s">
        <v>362</v>
      </c>
      <c r="L84" s="34" t="s">
        <v>33</v>
      </c>
      <c r="M84" s="39" t="s">
        <v>33</v>
      </c>
      <c r="N84" s="75" t="s">
        <v>56</v>
      </c>
      <c r="O84" s="75">
        <v>15</v>
      </c>
      <c r="P84" s="75">
        <f>1550.25/15</f>
        <v>103.35</v>
      </c>
      <c r="Q84" s="36" t="s">
        <v>39</v>
      </c>
      <c r="R84" s="41">
        <f t="shared" si="26"/>
        <v>1550.25</v>
      </c>
      <c r="S84" s="42">
        <f t="shared" si="27"/>
        <v>1550.25</v>
      </c>
    </row>
    <row r="85" spans="1:19" s="37" customFormat="1" ht="44.25" customHeight="1" x14ac:dyDescent="0.3">
      <c r="A85" s="31" t="s">
        <v>19</v>
      </c>
      <c r="B85" s="38" t="s">
        <v>42</v>
      </c>
      <c r="C85" s="38" t="s">
        <v>43</v>
      </c>
      <c r="D85" s="33" t="s">
        <v>20</v>
      </c>
      <c r="E85" s="32" t="s">
        <v>21</v>
      </c>
      <c r="F85" s="32" t="s">
        <v>20</v>
      </c>
      <c r="G85" s="57" t="s">
        <v>22</v>
      </c>
      <c r="H85" s="73">
        <v>21601</v>
      </c>
      <c r="I85" s="74" t="s">
        <v>57</v>
      </c>
      <c r="J85" s="75" t="s">
        <v>255</v>
      </c>
      <c r="K85" s="75" t="s">
        <v>363</v>
      </c>
      <c r="L85" s="34" t="s">
        <v>33</v>
      </c>
      <c r="M85" s="39" t="s">
        <v>33</v>
      </c>
      <c r="N85" s="75" t="s">
        <v>56</v>
      </c>
      <c r="O85" s="75">
        <v>24</v>
      </c>
      <c r="P85" s="75">
        <f>999.84/24</f>
        <v>41.660000000000004</v>
      </c>
      <c r="Q85" s="36" t="s">
        <v>39</v>
      </c>
      <c r="R85" s="41">
        <f t="shared" si="26"/>
        <v>999.84000000000015</v>
      </c>
      <c r="S85" s="42">
        <f t="shared" si="27"/>
        <v>999.84000000000015</v>
      </c>
    </row>
    <row r="86" spans="1:19" s="37" customFormat="1" ht="44.25" customHeight="1" x14ac:dyDescent="0.3">
      <c r="A86" s="31" t="s">
        <v>19</v>
      </c>
      <c r="B86" s="38" t="s">
        <v>42</v>
      </c>
      <c r="C86" s="38" t="s">
        <v>43</v>
      </c>
      <c r="D86" s="33" t="s">
        <v>20</v>
      </c>
      <c r="E86" s="32" t="s">
        <v>21</v>
      </c>
      <c r="F86" s="32" t="s">
        <v>20</v>
      </c>
      <c r="G86" s="57" t="s">
        <v>22</v>
      </c>
      <c r="H86" s="73">
        <v>21601</v>
      </c>
      <c r="I86" s="74" t="s">
        <v>57</v>
      </c>
      <c r="J86" s="75" t="s">
        <v>354</v>
      </c>
      <c r="K86" s="75" t="s">
        <v>364</v>
      </c>
      <c r="L86" s="34" t="s">
        <v>33</v>
      </c>
      <c r="M86" s="39" t="s">
        <v>33</v>
      </c>
      <c r="N86" s="75" t="s">
        <v>369</v>
      </c>
      <c r="O86" s="75">
        <v>5</v>
      </c>
      <c r="P86" s="75">
        <f>166.65/5</f>
        <v>33.33</v>
      </c>
      <c r="Q86" s="36" t="s">
        <v>39</v>
      </c>
      <c r="R86" s="41">
        <f t="shared" si="26"/>
        <v>166.64999999999998</v>
      </c>
      <c r="S86" s="42">
        <f t="shared" si="27"/>
        <v>166.64999999999998</v>
      </c>
    </row>
    <row r="87" spans="1:19" s="37" customFormat="1" ht="44.25" customHeight="1" x14ac:dyDescent="0.3">
      <c r="A87" s="31" t="s">
        <v>19</v>
      </c>
      <c r="B87" s="38" t="s">
        <v>42</v>
      </c>
      <c r="C87" s="38" t="s">
        <v>43</v>
      </c>
      <c r="D87" s="33" t="s">
        <v>20</v>
      </c>
      <c r="E87" s="32" t="s">
        <v>21</v>
      </c>
      <c r="F87" s="32" t="s">
        <v>20</v>
      </c>
      <c r="G87" s="57" t="s">
        <v>22</v>
      </c>
      <c r="H87" s="73">
        <v>21601</v>
      </c>
      <c r="I87" s="74" t="s">
        <v>57</v>
      </c>
      <c r="J87" s="75" t="s">
        <v>355</v>
      </c>
      <c r="K87" s="75" t="s">
        <v>365</v>
      </c>
      <c r="L87" s="34" t="s">
        <v>33</v>
      </c>
      <c r="M87" s="39" t="s">
        <v>33</v>
      </c>
      <c r="N87" s="75" t="s">
        <v>56</v>
      </c>
      <c r="O87" s="75">
        <v>18</v>
      </c>
      <c r="P87" s="75">
        <f>480.06/18</f>
        <v>26.67</v>
      </c>
      <c r="Q87" s="36" t="s">
        <v>39</v>
      </c>
      <c r="R87" s="41">
        <f t="shared" si="26"/>
        <v>480.06000000000006</v>
      </c>
      <c r="S87" s="42">
        <f t="shared" si="27"/>
        <v>480.06000000000006</v>
      </c>
    </row>
    <row r="88" spans="1:19" s="37" customFormat="1" ht="44.25" customHeight="1" x14ac:dyDescent="0.3">
      <c r="A88" s="31" t="s">
        <v>19</v>
      </c>
      <c r="B88" s="38" t="s">
        <v>42</v>
      </c>
      <c r="C88" s="38" t="s">
        <v>43</v>
      </c>
      <c r="D88" s="33" t="s">
        <v>20</v>
      </c>
      <c r="E88" s="32" t="s">
        <v>21</v>
      </c>
      <c r="F88" s="32" t="s">
        <v>20</v>
      </c>
      <c r="G88" s="57" t="s">
        <v>22</v>
      </c>
      <c r="H88" s="73">
        <v>21601</v>
      </c>
      <c r="I88" s="74" t="s">
        <v>57</v>
      </c>
      <c r="J88" s="75" t="s">
        <v>356</v>
      </c>
      <c r="K88" s="75" t="s">
        <v>366</v>
      </c>
      <c r="L88" s="34" t="s">
        <v>33</v>
      </c>
      <c r="M88" s="39" t="s">
        <v>33</v>
      </c>
      <c r="N88" s="75" t="s">
        <v>370</v>
      </c>
      <c r="O88" s="75">
        <v>18</v>
      </c>
      <c r="P88" s="75">
        <f>720/18</f>
        <v>40</v>
      </c>
      <c r="Q88" s="36" t="s">
        <v>39</v>
      </c>
      <c r="R88" s="41">
        <f t="shared" si="26"/>
        <v>720</v>
      </c>
      <c r="S88" s="42">
        <f t="shared" si="27"/>
        <v>720</v>
      </c>
    </row>
    <row r="89" spans="1:19" s="37" customFormat="1" ht="44.25" customHeight="1" x14ac:dyDescent="0.3">
      <c r="A89" s="31" t="s">
        <v>19</v>
      </c>
      <c r="B89" s="38" t="s">
        <v>42</v>
      </c>
      <c r="C89" s="38" t="s">
        <v>43</v>
      </c>
      <c r="D89" s="33" t="s">
        <v>20</v>
      </c>
      <c r="E89" s="32" t="s">
        <v>21</v>
      </c>
      <c r="F89" s="32" t="s">
        <v>20</v>
      </c>
      <c r="G89" s="57" t="s">
        <v>22</v>
      </c>
      <c r="H89" s="73">
        <v>21601</v>
      </c>
      <c r="I89" s="74" t="s">
        <v>57</v>
      </c>
      <c r="J89" s="75" t="s">
        <v>357</v>
      </c>
      <c r="K89" s="75" t="s">
        <v>367</v>
      </c>
      <c r="L89" s="34" t="s">
        <v>33</v>
      </c>
      <c r="M89" s="39" t="s">
        <v>33</v>
      </c>
      <c r="N89" s="75" t="s">
        <v>207</v>
      </c>
      <c r="O89" s="75">
        <v>60</v>
      </c>
      <c r="P89" s="75">
        <f>7000.2/60</f>
        <v>116.67</v>
      </c>
      <c r="Q89" s="36" t="s">
        <v>39</v>
      </c>
      <c r="R89" s="41">
        <f t="shared" si="26"/>
        <v>7000.2</v>
      </c>
      <c r="S89" s="42">
        <f t="shared" si="27"/>
        <v>7000.2</v>
      </c>
    </row>
    <row r="90" spans="1:19" s="37" customFormat="1" ht="44.25" customHeight="1" x14ac:dyDescent="0.3">
      <c r="A90" s="31" t="s">
        <v>19</v>
      </c>
      <c r="B90" s="38" t="s">
        <v>42</v>
      </c>
      <c r="C90" s="38" t="s">
        <v>43</v>
      </c>
      <c r="D90" s="33" t="s">
        <v>20</v>
      </c>
      <c r="E90" s="32" t="s">
        <v>21</v>
      </c>
      <c r="F90" s="32" t="s">
        <v>20</v>
      </c>
      <c r="G90" s="57" t="s">
        <v>22</v>
      </c>
      <c r="H90" s="73">
        <v>21601</v>
      </c>
      <c r="I90" s="74" t="s">
        <v>57</v>
      </c>
      <c r="J90" s="75" t="s">
        <v>358</v>
      </c>
      <c r="K90" s="75" t="s">
        <v>368</v>
      </c>
      <c r="L90" s="34" t="s">
        <v>33</v>
      </c>
      <c r="M90" s="39" t="s">
        <v>33</v>
      </c>
      <c r="N90" s="75" t="s">
        <v>56</v>
      </c>
      <c r="O90" s="75">
        <v>5</v>
      </c>
      <c r="P90" s="75">
        <f>675/5</f>
        <v>135</v>
      </c>
      <c r="Q90" s="36" t="s">
        <v>39</v>
      </c>
      <c r="R90" s="41">
        <f t="shared" si="26"/>
        <v>675</v>
      </c>
      <c r="S90" s="42">
        <f t="shared" si="27"/>
        <v>675</v>
      </c>
    </row>
    <row r="91" spans="1:19" s="37" customFormat="1" ht="44.25" customHeight="1" x14ac:dyDescent="0.3">
      <c r="A91" s="31" t="s">
        <v>19</v>
      </c>
      <c r="B91" s="38" t="s">
        <v>42</v>
      </c>
      <c r="C91" s="38" t="s">
        <v>43</v>
      </c>
      <c r="D91" s="33" t="s">
        <v>20</v>
      </c>
      <c r="E91" s="32" t="s">
        <v>21</v>
      </c>
      <c r="F91" s="32" t="s">
        <v>20</v>
      </c>
      <c r="G91" s="57" t="s">
        <v>22</v>
      </c>
      <c r="H91" s="73">
        <v>35201</v>
      </c>
      <c r="I91" s="74" t="s">
        <v>442</v>
      </c>
      <c r="J91" s="78" t="s">
        <v>51</v>
      </c>
      <c r="K91" s="79" t="s">
        <v>443</v>
      </c>
      <c r="L91" s="34" t="s">
        <v>33</v>
      </c>
      <c r="M91" s="39" t="s">
        <v>33</v>
      </c>
      <c r="N91" s="75" t="s">
        <v>444</v>
      </c>
      <c r="O91" s="75">
        <v>1</v>
      </c>
      <c r="P91" s="75">
        <v>986</v>
      </c>
      <c r="Q91" s="36" t="s">
        <v>35</v>
      </c>
      <c r="R91" s="41">
        <f t="shared" ref="R91" si="28">S91</f>
        <v>986</v>
      </c>
      <c r="S91" s="42">
        <f t="shared" ref="S91" si="29">P91*O91</f>
        <v>986</v>
      </c>
    </row>
    <row r="92" spans="1:19" s="37" customFormat="1" ht="44.25" customHeight="1" x14ac:dyDescent="0.3">
      <c r="A92" s="31" t="s">
        <v>19</v>
      </c>
      <c r="B92" s="38" t="s">
        <v>42</v>
      </c>
      <c r="C92" s="38" t="s">
        <v>43</v>
      </c>
      <c r="D92" s="80" t="s">
        <v>20</v>
      </c>
      <c r="E92" s="81" t="s">
        <v>21</v>
      </c>
      <c r="F92" s="81" t="s">
        <v>20</v>
      </c>
      <c r="G92" s="81" t="s">
        <v>22</v>
      </c>
      <c r="H92" s="81" t="s">
        <v>48</v>
      </c>
      <c r="I92" s="60" t="s">
        <v>53</v>
      </c>
      <c r="J92" s="78" t="s">
        <v>51</v>
      </c>
      <c r="K92" s="80" t="s">
        <v>441</v>
      </c>
      <c r="L92" s="82" t="s">
        <v>24</v>
      </c>
      <c r="M92" s="83" t="s">
        <v>115</v>
      </c>
      <c r="N92" s="84" t="s">
        <v>26</v>
      </c>
      <c r="O92" s="85">
        <v>1</v>
      </c>
      <c r="P92" s="60">
        <v>4218.3</v>
      </c>
      <c r="Q92" s="86" t="s">
        <v>129</v>
      </c>
      <c r="R92" s="87">
        <f t="shared" ref="R92" si="30">S92</f>
        <v>4218.3</v>
      </c>
      <c r="S92" s="87">
        <f t="shared" ref="S92" si="31">P92*O92</f>
        <v>4218.3</v>
      </c>
    </row>
    <row r="93" spans="1:19" s="37" customFormat="1" ht="44.25" customHeight="1" x14ac:dyDescent="0.3">
      <c r="A93" s="31" t="s">
        <v>19</v>
      </c>
      <c r="B93" s="38" t="s">
        <v>42</v>
      </c>
      <c r="C93" s="38" t="s">
        <v>43</v>
      </c>
      <c r="D93" s="80" t="s">
        <v>20</v>
      </c>
      <c r="E93" s="81" t="s">
        <v>21</v>
      </c>
      <c r="F93" s="81" t="s">
        <v>20</v>
      </c>
      <c r="G93" s="81" t="s">
        <v>22</v>
      </c>
      <c r="H93" s="81" t="s">
        <v>48</v>
      </c>
      <c r="I93" s="60" t="s">
        <v>53</v>
      </c>
      <c r="J93" s="78" t="s">
        <v>51</v>
      </c>
      <c r="K93" s="80" t="s">
        <v>254</v>
      </c>
      <c r="L93" s="82" t="s">
        <v>24</v>
      </c>
      <c r="M93" s="83" t="s">
        <v>115</v>
      </c>
      <c r="N93" s="84" t="s">
        <v>26</v>
      </c>
      <c r="O93" s="85">
        <v>1</v>
      </c>
      <c r="P93" s="60">
        <v>4778.37</v>
      </c>
      <c r="Q93" s="86" t="s">
        <v>129</v>
      </c>
      <c r="R93" s="87">
        <f t="shared" si="26"/>
        <v>4778.37</v>
      </c>
      <c r="S93" s="87">
        <f t="shared" si="27"/>
        <v>4778.37</v>
      </c>
    </row>
    <row r="94" spans="1:19" s="37" customFormat="1" ht="44.25" customHeight="1" x14ac:dyDescent="0.3">
      <c r="A94" s="31" t="s">
        <v>19</v>
      </c>
      <c r="B94" s="38" t="s">
        <v>42</v>
      </c>
      <c r="C94" s="38" t="s">
        <v>43</v>
      </c>
      <c r="D94" s="80" t="s">
        <v>20</v>
      </c>
      <c r="E94" s="81" t="s">
        <v>21</v>
      </c>
      <c r="F94" s="81" t="s">
        <v>20</v>
      </c>
      <c r="G94" s="81" t="s">
        <v>28</v>
      </c>
      <c r="H94" s="81" t="s">
        <v>452</v>
      </c>
      <c r="I94" s="60" t="s">
        <v>453</v>
      </c>
      <c r="J94" s="78" t="s">
        <v>51</v>
      </c>
      <c r="K94" s="80" t="s">
        <v>454</v>
      </c>
      <c r="L94" s="82" t="s">
        <v>455</v>
      </c>
      <c r="M94" s="83" t="s">
        <v>115</v>
      </c>
      <c r="N94" s="84" t="s">
        <v>26</v>
      </c>
      <c r="O94" s="85">
        <v>1</v>
      </c>
      <c r="P94" s="60">
        <v>4039.79</v>
      </c>
      <c r="Q94" s="36" t="s">
        <v>39</v>
      </c>
      <c r="R94" s="41">
        <f t="shared" ref="R94:R100" si="32">S94</f>
        <v>4039.79</v>
      </c>
      <c r="S94" s="42">
        <f t="shared" ref="S94:S100" si="33">P94*O94</f>
        <v>4039.79</v>
      </c>
    </row>
    <row r="95" spans="1:19" s="37" customFormat="1" ht="44.25" customHeight="1" x14ac:dyDescent="0.3">
      <c r="A95" s="31" t="s">
        <v>19</v>
      </c>
      <c r="B95" s="38" t="s">
        <v>42</v>
      </c>
      <c r="C95" s="38" t="s">
        <v>50</v>
      </c>
      <c r="D95" s="80" t="s">
        <v>20</v>
      </c>
      <c r="E95" s="81" t="s">
        <v>21</v>
      </c>
      <c r="F95" s="81" t="s">
        <v>20</v>
      </c>
      <c r="G95" s="81" t="s">
        <v>22</v>
      </c>
      <c r="H95" s="81" t="s">
        <v>452</v>
      </c>
      <c r="I95" s="60" t="s">
        <v>453</v>
      </c>
      <c r="J95" s="78" t="s">
        <v>51</v>
      </c>
      <c r="K95" s="80" t="s">
        <v>454</v>
      </c>
      <c r="L95" s="82" t="s">
        <v>455</v>
      </c>
      <c r="M95" s="83" t="s">
        <v>115</v>
      </c>
      <c r="N95" s="84" t="s">
        <v>26</v>
      </c>
      <c r="O95" s="85">
        <v>1</v>
      </c>
      <c r="P95" s="60">
        <v>1674.05</v>
      </c>
      <c r="Q95" s="36" t="s">
        <v>39</v>
      </c>
      <c r="R95" s="41">
        <f t="shared" si="32"/>
        <v>1674.05</v>
      </c>
      <c r="S95" s="42">
        <f t="shared" si="33"/>
        <v>1674.05</v>
      </c>
    </row>
    <row r="96" spans="1:19" s="37" customFormat="1" ht="44.25" customHeight="1" x14ac:dyDescent="0.3">
      <c r="A96" s="31" t="s">
        <v>19</v>
      </c>
      <c r="B96" s="38" t="s">
        <v>42</v>
      </c>
      <c r="C96" s="38" t="s">
        <v>50</v>
      </c>
      <c r="D96" s="80" t="s">
        <v>20</v>
      </c>
      <c r="E96" s="81" t="s">
        <v>36</v>
      </c>
      <c r="F96" s="88" t="s">
        <v>37</v>
      </c>
      <c r="G96" s="81" t="s">
        <v>28</v>
      </c>
      <c r="H96" s="81" t="s">
        <v>452</v>
      </c>
      <c r="I96" s="60" t="s">
        <v>453</v>
      </c>
      <c r="J96" s="78" t="s">
        <v>51</v>
      </c>
      <c r="K96" s="80" t="s">
        <v>454</v>
      </c>
      <c r="L96" s="82" t="s">
        <v>455</v>
      </c>
      <c r="M96" s="83" t="s">
        <v>115</v>
      </c>
      <c r="N96" s="84" t="s">
        <v>26</v>
      </c>
      <c r="O96" s="85">
        <v>1</v>
      </c>
      <c r="P96" s="60">
        <v>886.21</v>
      </c>
      <c r="Q96" s="36" t="s">
        <v>39</v>
      </c>
      <c r="R96" s="41">
        <f t="shared" si="32"/>
        <v>886.21</v>
      </c>
      <c r="S96" s="42">
        <f t="shared" si="33"/>
        <v>886.21</v>
      </c>
    </row>
    <row r="97" spans="1:23" s="37" customFormat="1" ht="44.25" customHeight="1" x14ac:dyDescent="0.3">
      <c r="A97" s="31" t="s">
        <v>19</v>
      </c>
      <c r="B97" s="38" t="s">
        <v>42</v>
      </c>
      <c r="C97" s="38" t="s">
        <v>63</v>
      </c>
      <c r="D97" s="80" t="s">
        <v>20</v>
      </c>
      <c r="E97" s="81" t="s">
        <v>21</v>
      </c>
      <c r="F97" s="81" t="s">
        <v>20</v>
      </c>
      <c r="G97" s="81" t="s">
        <v>22</v>
      </c>
      <c r="H97" s="81" t="s">
        <v>452</v>
      </c>
      <c r="I97" s="60" t="s">
        <v>453</v>
      </c>
      <c r="J97" s="78" t="s">
        <v>51</v>
      </c>
      <c r="K97" s="80" t="s">
        <v>454</v>
      </c>
      <c r="L97" s="82" t="s">
        <v>455</v>
      </c>
      <c r="M97" s="83" t="s">
        <v>115</v>
      </c>
      <c r="N97" s="84" t="s">
        <v>26</v>
      </c>
      <c r="O97" s="85">
        <v>1</v>
      </c>
      <c r="P97" s="60">
        <v>1924.74</v>
      </c>
      <c r="Q97" s="36" t="s">
        <v>39</v>
      </c>
      <c r="R97" s="41">
        <f t="shared" si="32"/>
        <v>1924.74</v>
      </c>
      <c r="S97" s="42">
        <f t="shared" si="33"/>
        <v>1924.74</v>
      </c>
    </row>
    <row r="98" spans="1:23" s="37" customFormat="1" ht="44.25" customHeight="1" x14ac:dyDescent="0.3">
      <c r="A98" s="31" t="s">
        <v>19</v>
      </c>
      <c r="B98" s="38" t="s">
        <v>42</v>
      </c>
      <c r="C98" s="38" t="s">
        <v>70</v>
      </c>
      <c r="D98" s="80" t="s">
        <v>20</v>
      </c>
      <c r="E98" s="81" t="s">
        <v>21</v>
      </c>
      <c r="F98" s="81" t="s">
        <v>20</v>
      </c>
      <c r="G98" s="81" t="s">
        <v>22</v>
      </c>
      <c r="H98" s="81" t="s">
        <v>452</v>
      </c>
      <c r="I98" s="60" t="s">
        <v>453</v>
      </c>
      <c r="J98" s="78" t="s">
        <v>51</v>
      </c>
      <c r="K98" s="80" t="s">
        <v>454</v>
      </c>
      <c r="L98" s="82" t="s">
        <v>455</v>
      </c>
      <c r="M98" s="83" t="s">
        <v>115</v>
      </c>
      <c r="N98" s="84" t="s">
        <v>26</v>
      </c>
      <c r="O98" s="85">
        <v>1</v>
      </c>
      <c r="P98" s="60">
        <v>1771.75</v>
      </c>
      <c r="Q98" s="36" t="s">
        <v>39</v>
      </c>
      <c r="R98" s="41">
        <f t="shared" si="32"/>
        <v>1771.75</v>
      </c>
      <c r="S98" s="42">
        <f t="shared" si="33"/>
        <v>1771.75</v>
      </c>
    </row>
    <row r="99" spans="1:23" s="37" customFormat="1" ht="44.25" customHeight="1" x14ac:dyDescent="0.3">
      <c r="A99" s="31" t="s">
        <v>19</v>
      </c>
      <c r="B99" s="38" t="s">
        <v>42</v>
      </c>
      <c r="C99" s="38" t="s">
        <v>101</v>
      </c>
      <c r="D99" s="80" t="s">
        <v>20</v>
      </c>
      <c r="E99" s="81" t="s">
        <v>21</v>
      </c>
      <c r="F99" s="81" t="s">
        <v>20</v>
      </c>
      <c r="G99" s="81" t="s">
        <v>22</v>
      </c>
      <c r="H99" s="81" t="s">
        <v>452</v>
      </c>
      <c r="I99" s="60" t="s">
        <v>453</v>
      </c>
      <c r="J99" s="78" t="s">
        <v>51</v>
      </c>
      <c r="K99" s="80" t="s">
        <v>454</v>
      </c>
      <c r="L99" s="82" t="s">
        <v>455</v>
      </c>
      <c r="M99" s="83" t="s">
        <v>115</v>
      </c>
      <c r="N99" s="84" t="s">
        <v>26</v>
      </c>
      <c r="O99" s="85">
        <v>1</v>
      </c>
      <c r="P99" s="60">
        <v>1823.63</v>
      </c>
      <c r="Q99" s="36" t="s">
        <v>39</v>
      </c>
      <c r="R99" s="41">
        <f t="shared" si="32"/>
        <v>1823.63</v>
      </c>
      <c r="S99" s="42">
        <f t="shared" si="33"/>
        <v>1823.63</v>
      </c>
    </row>
    <row r="100" spans="1:23" s="37" customFormat="1" ht="44.25" customHeight="1" x14ac:dyDescent="0.3">
      <c r="A100" s="31" t="s">
        <v>19</v>
      </c>
      <c r="B100" s="38" t="s">
        <v>42</v>
      </c>
      <c r="C100" s="38" t="s">
        <v>74</v>
      </c>
      <c r="D100" s="80" t="s">
        <v>20</v>
      </c>
      <c r="E100" s="81" t="s">
        <v>21</v>
      </c>
      <c r="F100" s="81" t="s">
        <v>20</v>
      </c>
      <c r="G100" s="81" t="s">
        <v>28</v>
      </c>
      <c r="H100" s="81" t="s">
        <v>452</v>
      </c>
      <c r="I100" s="60" t="s">
        <v>453</v>
      </c>
      <c r="J100" s="78" t="s">
        <v>51</v>
      </c>
      <c r="K100" s="80" t="s">
        <v>454</v>
      </c>
      <c r="L100" s="82" t="s">
        <v>455</v>
      </c>
      <c r="M100" s="83" t="s">
        <v>115</v>
      </c>
      <c r="N100" s="84" t="s">
        <v>26</v>
      </c>
      <c r="O100" s="85">
        <v>1</v>
      </c>
      <c r="P100" s="60">
        <v>1302.17</v>
      </c>
      <c r="Q100" s="36" t="s">
        <v>39</v>
      </c>
      <c r="R100" s="41">
        <f t="shared" si="32"/>
        <v>1302.17</v>
      </c>
      <c r="S100" s="42">
        <f t="shared" si="33"/>
        <v>1302.17</v>
      </c>
    </row>
    <row r="101" spans="1:23" s="99" customFormat="1" ht="35.1" customHeight="1" x14ac:dyDescent="0.3">
      <c r="A101" s="89" t="s">
        <v>61</v>
      </c>
      <c r="B101" s="90" t="s">
        <v>62</v>
      </c>
      <c r="C101" s="90" t="s">
        <v>50</v>
      </c>
      <c r="D101" s="91" t="s">
        <v>20</v>
      </c>
      <c r="E101" s="92" t="s">
        <v>40</v>
      </c>
      <c r="F101" s="91" t="s">
        <v>41</v>
      </c>
      <c r="G101" s="92" t="s">
        <v>152</v>
      </c>
      <c r="H101" s="93">
        <v>33604</v>
      </c>
      <c r="I101" s="69" t="s">
        <v>153</v>
      </c>
      <c r="J101" s="89" t="s">
        <v>122</v>
      </c>
      <c r="K101" s="69" t="s">
        <v>154</v>
      </c>
      <c r="L101" s="94" t="s">
        <v>123</v>
      </c>
      <c r="M101" s="94" t="s">
        <v>123</v>
      </c>
      <c r="N101" s="94" t="s">
        <v>155</v>
      </c>
      <c r="O101" s="95">
        <v>1</v>
      </c>
      <c r="P101" s="96">
        <v>673</v>
      </c>
      <c r="Q101" s="97" t="s">
        <v>52</v>
      </c>
      <c r="R101" s="96">
        <f>O101*P101</f>
        <v>673</v>
      </c>
      <c r="S101" s="98">
        <f t="shared" ref="S101:S108" si="34">O101*P101</f>
        <v>673</v>
      </c>
      <c r="U101" s="100"/>
      <c r="V101" s="100"/>
      <c r="W101" s="101"/>
    </row>
    <row r="102" spans="1:23" s="99" customFormat="1" ht="35.1" customHeight="1" x14ac:dyDescent="0.3">
      <c r="A102" s="89" t="s">
        <v>61</v>
      </c>
      <c r="B102" s="90" t="s">
        <v>62</v>
      </c>
      <c r="C102" s="90" t="s">
        <v>50</v>
      </c>
      <c r="D102" s="91" t="s">
        <v>20</v>
      </c>
      <c r="E102" s="92" t="s">
        <v>21</v>
      </c>
      <c r="F102" s="91" t="s">
        <v>20</v>
      </c>
      <c r="G102" s="92" t="s">
        <v>22</v>
      </c>
      <c r="H102" s="93">
        <v>26102</v>
      </c>
      <c r="I102" s="69" t="s">
        <v>82</v>
      </c>
      <c r="J102" s="89" t="s">
        <v>47</v>
      </c>
      <c r="K102" s="69" t="s">
        <v>83</v>
      </c>
      <c r="L102" s="94" t="s">
        <v>45</v>
      </c>
      <c r="M102" s="94" t="s">
        <v>51</v>
      </c>
      <c r="N102" s="94" t="s">
        <v>84</v>
      </c>
      <c r="O102" s="95">
        <v>1</v>
      </c>
      <c r="P102" s="96">
        <v>17300</v>
      </c>
      <c r="Q102" s="97" t="s">
        <v>54</v>
      </c>
      <c r="R102" s="96">
        <f t="shared" ref="R102:R108" si="35">O102*P102</f>
        <v>17300</v>
      </c>
      <c r="S102" s="98">
        <f t="shared" si="34"/>
        <v>17300</v>
      </c>
      <c r="U102" s="100"/>
      <c r="V102" s="100"/>
      <c r="W102" s="101"/>
    </row>
    <row r="103" spans="1:23" s="99" customFormat="1" ht="35.1" customHeight="1" x14ac:dyDescent="0.3">
      <c r="A103" s="89" t="s">
        <v>61</v>
      </c>
      <c r="B103" s="90" t="s">
        <v>62</v>
      </c>
      <c r="C103" s="90" t="s">
        <v>50</v>
      </c>
      <c r="D103" s="91" t="s">
        <v>20</v>
      </c>
      <c r="E103" s="92" t="s">
        <v>40</v>
      </c>
      <c r="F103" s="91" t="s">
        <v>41</v>
      </c>
      <c r="G103" s="92" t="s">
        <v>49</v>
      </c>
      <c r="H103" s="93">
        <v>26102</v>
      </c>
      <c r="I103" s="69" t="s">
        <v>82</v>
      </c>
      <c r="J103" s="89" t="s">
        <v>47</v>
      </c>
      <c r="K103" s="69" t="s">
        <v>83</v>
      </c>
      <c r="L103" s="94" t="s">
        <v>45</v>
      </c>
      <c r="M103" s="94" t="s">
        <v>51</v>
      </c>
      <c r="N103" s="94" t="s">
        <v>84</v>
      </c>
      <c r="O103" s="95">
        <v>1</v>
      </c>
      <c r="P103" s="96">
        <v>955</v>
      </c>
      <c r="Q103" s="97" t="s">
        <v>52</v>
      </c>
      <c r="R103" s="96">
        <f t="shared" si="35"/>
        <v>955</v>
      </c>
      <c r="S103" s="98">
        <f t="shared" si="34"/>
        <v>955</v>
      </c>
      <c r="U103" s="100"/>
      <c r="V103" s="100"/>
      <c r="W103" s="101"/>
    </row>
    <row r="104" spans="1:23" s="99" customFormat="1" ht="35.1" customHeight="1" x14ac:dyDescent="0.3">
      <c r="A104" s="89" t="s">
        <v>61</v>
      </c>
      <c r="B104" s="90" t="s">
        <v>62</v>
      </c>
      <c r="C104" s="90" t="s">
        <v>50</v>
      </c>
      <c r="D104" s="91" t="s">
        <v>20</v>
      </c>
      <c r="E104" s="92" t="s">
        <v>36</v>
      </c>
      <c r="F104" s="91" t="s">
        <v>37</v>
      </c>
      <c r="G104" s="92" t="s">
        <v>38</v>
      </c>
      <c r="H104" s="93">
        <v>26102</v>
      </c>
      <c r="I104" s="69" t="s">
        <v>82</v>
      </c>
      <c r="J104" s="89" t="s">
        <v>47</v>
      </c>
      <c r="K104" s="69" t="s">
        <v>83</v>
      </c>
      <c r="L104" s="94" t="s">
        <v>45</v>
      </c>
      <c r="M104" s="94" t="s">
        <v>51</v>
      </c>
      <c r="N104" s="94" t="s">
        <v>84</v>
      </c>
      <c r="O104" s="95">
        <v>1</v>
      </c>
      <c r="P104" s="96">
        <v>1650</v>
      </c>
      <c r="Q104" s="97" t="s">
        <v>52</v>
      </c>
      <c r="R104" s="96">
        <f t="shared" si="35"/>
        <v>1650</v>
      </c>
      <c r="S104" s="98">
        <f t="shared" si="34"/>
        <v>1650</v>
      </c>
      <c r="U104" s="100"/>
      <c r="V104" s="100"/>
      <c r="W104" s="101"/>
    </row>
    <row r="105" spans="1:23" s="99" customFormat="1" ht="35.1" customHeight="1" x14ac:dyDescent="0.3">
      <c r="A105" s="89" t="s">
        <v>61</v>
      </c>
      <c r="B105" s="90" t="s">
        <v>62</v>
      </c>
      <c r="C105" s="90" t="s">
        <v>50</v>
      </c>
      <c r="D105" s="91" t="s">
        <v>20</v>
      </c>
      <c r="E105" s="92" t="s">
        <v>21</v>
      </c>
      <c r="F105" s="91" t="s">
        <v>20</v>
      </c>
      <c r="G105" s="92" t="s">
        <v>156</v>
      </c>
      <c r="H105" s="93">
        <v>26104</v>
      </c>
      <c r="I105" s="69" t="s">
        <v>157</v>
      </c>
      <c r="J105" s="89" t="s">
        <v>158</v>
      </c>
      <c r="K105" s="69" t="s">
        <v>159</v>
      </c>
      <c r="L105" s="94" t="s">
        <v>45</v>
      </c>
      <c r="M105" s="94" t="s">
        <v>51</v>
      </c>
      <c r="N105" s="94" t="s">
        <v>84</v>
      </c>
      <c r="O105" s="95">
        <v>1</v>
      </c>
      <c r="P105" s="96">
        <v>700</v>
      </c>
      <c r="Q105" s="97" t="s">
        <v>52</v>
      </c>
      <c r="R105" s="96">
        <f t="shared" si="35"/>
        <v>700</v>
      </c>
      <c r="S105" s="98">
        <f t="shared" si="34"/>
        <v>700</v>
      </c>
      <c r="U105" s="100"/>
      <c r="V105" s="100"/>
      <c r="W105" s="101"/>
    </row>
    <row r="106" spans="1:23" s="99" customFormat="1" ht="35.1" customHeight="1" x14ac:dyDescent="0.3">
      <c r="A106" s="89" t="s">
        <v>61</v>
      </c>
      <c r="B106" s="90" t="s">
        <v>62</v>
      </c>
      <c r="C106" s="90" t="s">
        <v>50</v>
      </c>
      <c r="D106" s="91" t="s">
        <v>20</v>
      </c>
      <c r="E106" s="92" t="s">
        <v>21</v>
      </c>
      <c r="F106" s="91" t="s">
        <v>20</v>
      </c>
      <c r="G106" s="92" t="s">
        <v>22</v>
      </c>
      <c r="H106" s="93">
        <v>33901</v>
      </c>
      <c r="I106" s="69" t="s">
        <v>86</v>
      </c>
      <c r="J106" s="89" t="s">
        <v>122</v>
      </c>
      <c r="K106" s="69" t="s">
        <v>160</v>
      </c>
      <c r="L106" s="94" t="s">
        <v>45</v>
      </c>
      <c r="M106" s="94" t="s">
        <v>51</v>
      </c>
      <c r="N106" s="94" t="s">
        <v>26</v>
      </c>
      <c r="O106" s="95">
        <v>1</v>
      </c>
      <c r="P106" s="96">
        <v>215.12</v>
      </c>
      <c r="Q106" s="97" t="s">
        <v>52</v>
      </c>
      <c r="R106" s="96">
        <f t="shared" si="35"/>
        <v>215.12</v>
      </c>
      <c r="S106" s="98">
        <f t="shared" si="34"/>
        <v>215.12</v>
      </c>
      <c r="U106" s="100"/>
      <c r="V106" s="100"/>
      <c r="W106" s="101"/>
    </row>
    <row r="107" spans="1:23" s="99" customFormat="1" ht="35.1" customHeight="1" x14ac:dyDescent="0.3">
      <c r="A107" s="89" t="s">
        <v>61</v>
      </c>
      <c r="B107" s="90" t="s">
        <v>62</v>
      </c>
      <c r="C107" s="90" t="s">
        <v>50</v>
      </c>
      <c r="D107" s="91" t="s">
        <v>20</v>
      </c>
      <c r="E107" s="92" t="s">
        <v>21</v>
      </c>
      <c r="F107" s="91" t="s">
        <v>20</v>
      </c>
      <c r="G107" s="92" t="s">
        <v>22</v>
      </c>
      <c r="H107" s="93">
        <v>29101</v>
      </c>
      <c r="I107" s="69" t="s">
        <v>76</v>
      </c>
      <c r="J107" s="89" t="s">
        <v>138</v>
      </c>
      <c r="K107" s="69" t="s">
        <v>139</v>
      </c>
      <c r="L107" s="94" t="s">
        <v>123</v>
      </c>
      <c r="M107" s="94" t="s">
        <v>123</v>
      </c>
      <c r="N107" s="94" t="s">
        <v>56</v>
      </c>
      <c r="O107" s="95">
        <v>2</v>
      </c>
      <c r="P107" s="96">
        <v>1195</v>
      </c>
      <c r="Q107" s="97" t="s">
        <v>52</v>
      </c>
      <c r="R107" s="96">
        <f t="shared" si="35"/>
        <v>2390</v>
      </c>
      <c r="S107" s="98">
        <f t="shared" si="34"/>
        <v>2390</v>
      </c>
      <c r="U107" s="100"/>
      <c r="V107" s="100"/>
      <c r="W107" s="101"/>
    </row>
    <row r="108" spans="1:23" s="99" customFormat="1" ht="35.1" customHeight="1" x14ac:dyDescent="0.3">
      <c r="A108" s="89" t="s">
        <v>61</v>
      </c>
      <c r="B108" s="90" t="s">
        <v>62</v>
      </c>
      <c r="C108" s="90" t="s">
        <v>50</v>
      </c>
      <c r="D108" s="91" t="s">
        <v>20</v>
      </c>
      <c r="E108" s="92" t="s">
        <v>36</v>
      </c>
      <c r="F108" s="91" t="s">
        <v>37</v>
      </c>
      <c r="G108" s="92" t="s">
        <v>38</v>
      </c>
      <c r="H108" s="93">
        <v>33604</v>
      </c>
      <c r="I108" s="69" t="s">
        <v>153</v>
      </c>
      <c r="J108" s="89" t="s">
        <v>122</v>
      </c>
      <c r="K108" s="69" t="s">
        <v>161</v>
      </c>
      <c r="L108" s="94" t="s">
        <v>123</v>
      </c>
      <c r="M108" s="94" t="s">
        <v>123</v>
      </c>
      <c r="N108" s="94" t="s">
        <v>155</v>
      </c>
      <c r="O108" s="95">
        <v>1</v>
      </c>
      <c r="P108" s="96">
        <v>435</v>
      </c>
      <c r="Q108" s="97" t="s">
        <v>52</v>
      </c>
      <c r="R108" s="96">
        <f t="shared" si="35"/>
        <v>435</v>
      </c>
      <c r="S108" s="98">
        <f t="shared" si="34"/>
        <v>435</v>
      </c>
      <c r="U108" s="100"/>
      <c r="V108" s="100"/>
      <c r="W108" s="101"/>
    </row>
    <row r="109" spans="1:23" s="37" customFormat="1" ht="24" x14ac:dyDescent="0.3">
      <c r="A109" s="89" t="s">
        <v>61</v>
      </c>
      <c r="B109" s="90" t="s">
        <v>62</v>
      </c>
      <c r="C109" s="102" t="s">
        <v>63</v>
      </c>
      <c r="D109" s="103" t="s">
        <v>20</v>
      </c>
      <c r="E109" s="102" t="s">
        <v>21</v>
      </c>
      <c r="F109" s="104" t="s">
        <v>20</v>
      </c>
      <c r="G109" s="102" t="s">
        <v>22</v>
      </c>
      <c r="H109" s="105">
        <v>51901</v>
      </c>
      <c r="I109" s="106" t="s">
        <v>162</v>
      </c>
      <c r="J109" s="107" t="s">
        <v>163</v>
      </c>
      <c r="K109" s="108" t="s">
        <v>164</v>
      </c>
      <c r="L109" s="109" t="s">
        <v>33</v>
      </c>
      <c r="M109" s="110" t="s">
        <v>33</v>
      </c>
      <c r="N109" s="107" t="s">
        <v>34</v>
      </c>
      <c r="O109" s="109">
        <v>2</v>
      </c>
      <c r="P109" s="111">
        <v>11570</v>
      </c>
      <c r="Q109" s="112" t="s">
        <v>66</v>
      </c>
      <c r="R109" s="113">
        <f>O109*P109</f>
        <v>23140</v>
      </c>
      <c r="S109" s="113">
        <f>O109*P109</f>
        <v>23140</v>
      </c>
    </row>
    <row r="110" spans="1:23" s="37" customFormat="1" ht="24" x14ac:dyDescent="0.3">
      <c r="A110" s="89" t="s">
        <v>61</v>
      </c>
      <c r="B110" s="90" t="s">
        <v>62</v>
      </c>
      <c r="C110" s="114" t="s">
        <v>63</v>
      </c>
      <c r="D110" s="115" t="s">
        <v>20</v>
      </c>
      <c r="E110" s="92" t="s">
        <v>21</v>
      </c>
      <c r="F110" s="116" t="s">
        <v>20</v>
      </c>
      <c r="G110" s="92" t="s">
        <v>22</v>
      </c>
      <c r="H110" s="110">
        <v>51901</v>
      </c>
      <c r="I110" s="106" t="s">
        <v>162</v>
      </c>
      <c r="J110" s="107" t="s">
        <v>165</v>
      </c>
      <c r="K110" s="108" t="s">
        <v>166</v>
      </c>
      <c r="L110" s="117" t="s">
        <v>33</v>
      </c>
      <c r="M110" s="110" t="s">
        <v>33</v>
      </c>
      <c r="N110" s="118" t="s">
        <v>34</v>
      </c>
      <c r="O110" s="117">
        <v>1</v>
      </c>
      <c r="P110" s="119">
        <v>22272</v>
      </c>
      <c r="Q110" s="95" t="s">
        <v>66</v>
      </c>
      <c r="R110" s="113">
        <f>O110*P110</f>
        <v>22272</v>
      </c>
      <c r="S110" s="113">
        <f>O110*P110</f>
        <v>22272</v>
      </c>
    </row>
    <row r="111" spans="1:23" s="37" customFormat="1" ht="24" x14ac:dyDescent="0.3">
      <c r="A111" s="89" t="s">
        <v>61</v>
      </c>
      <c r="B111" s="90" t="s">
        <v>62</v>
      </c>
      <c r="C111" s="114" t="s">
        <v>63</v>
      </c>
      <c r="D111" s="115" t="s">
        <v>20</v>
      </c>
      <c r="E111" s="92" t="s">
        <v>36</v>
      </c>
      <c r="F111" s="116" t="s">
        <v>72</v>
      </c>
      <c r="G111" s="92" t="s">
        <v>22</v>
      </c>
      <c r="H111" s="110">
        <v>21101</v>
      </c>
      <c r="I111" s="106" t="s">
        <v>167</v>
      </c>
      <c r="J111" s="120" t="s">
        <v>168</v>
      </c>
      <c r="K111" s="121" t="s">
        <v>169</v>
      </c>
      <c r="L111" s="117" t="s">
        <v>33</v>
      </c>
      <c r="M111" s="110" t="s">
        <v>33</v>
      </c>
      <c r="N111" s="120" t="s">
        <v>34</v>
      </c>
      <c r="O111" s="117">
        <v>2</v>
      </c>
      <c r="P111" s="119">
        <v>27.43</v>
      </c>
      <c r="Q111" s="95" t="s">
        <v>66</v>
      </c>
      <c r="R111" s="113">
        <f t="shared" ref="R111:R135" si="36">O111*P111</f>
        <v>54.86</v>
      </c>
      <c r="S111" s="113">
        <f t="shared" ref="S111:S135" si="37">O111*P111</f>
        <v>54.86</v>
      </c>
    </row>
    <row r="112" spans="1:23" s="37" customFormat="1" ht="24" x14ac:dyDescent="0.3">
      <c r="A112" s="89" t="s">
        <v>61</v>
      </c>
      <c r="B112" s="90" t="s">
        <v>62</v>
      </c>
      <c r="C112" s="114" t="s">
        <v>63</v>
      </c>
      <c r="D112" s="115" t="s">
        <v>20</v>
      </c>
      <c r="E112" s="92" t="s">
        <v>36</v>
      </c>
      <c r="F112" s="116" t="s">
        <v>72</v>
      </c>
      <c r="G112" s="92" t="s">
        <v>22</v>
      </c>
      <c r="H112" s="110">
        <v>21101</v>
      </c>
      <c r="I112" s="106" t="s">
        <v>167</v>
      </c>
      <c r="J112" s="120" t="s">
        <v>170</v>
      </c>
      <c r="K112" s="121" t="s">
        <v>171</v>
      </c>
      <c r="L112" s="117" t="s">
        <v>33</v>
      </c>
      <c r="M112" s="110" t="s">
        <v>33</v>
      </c>
      <c r="N112" s="118" t="s">
        <v>67</v>
      </c>
      <c r="O112" s="117">
        <v>10</v>
      </c>
      <c r="P112" s="119">
        <v>15.08</v>
      </c>
      <c r="Q112" s="95" t="s">
        <v>66</v>
      </c>
      <c r="R112" s="113">
        <f t="shared" si="36"/>
        <v>150.80000000000001</v>
      </c>
      <c r="S112" s="113">
        <f t="shared" si="37"/>
        <v>150.80000000000001</v>
      </c>
    </row>
    <row r="113" spans="1:19" s="37" customFormat="1" ht="24" x14ac:dyDescent="0.3">
      <c r="A113" s="89" t="s">
        <v>61</v>
      </c>
      <c r="B113" s="90" t="s">
        <v>62</v>
      </c>
      <c r="C113" s="114" t="s">
        <v>63</v>
      </c>
      <c r="D113" s="115" t="s">
        <v>20</v>
      </c>
      <c r="E113" s="92" t="s">
        <v>36</v>
      </c>
      <c r="F113" s="116" t="s">
        <v>72</v>
      </c>
      <c r="G113" s="92" t="s">
        <v>22</v>
      </c>
      <c r="H113" s="110">
        <v>21101</v>
      </c>
      <c r="I113" s="106" t="s">
        <v>167</v>
      </c>
      <c r="J113" s="120" t="s">
        <v>172</v>
      </c>
      <c r="K113" s="122" t="s">
        <v>173</v>
      </c>
      <c r="L113" s="117" t="s">
        <v>33</v>
      </c>
      <c r="M113" s="110" t="s">
        <v>33</v>
      </c>
      <c r="N113" s="118" t="s">
        <v>68</v>
      </c>
      <c r="O113" s="117">
        <v>20</v>
      </c>
      <c r="P113" s="119">
        <v>123.3</v>
      </c>
      <c r="Q113" s="95" t="s">
        <v>66</v>
      </c>
      <c r="R113" s="113">
        <f t="shared" si="36"/>
        <v>2466</v>
      </c>
      <c r="S113" s="113">
        <f t="shared" si="37"/>
        <v>2466</v>
      </c>
    </row>
    <row r="114" spans="1:19" s="37" customFormat="1" ht="24" x14ac:dyDescent="0.3">
      <c r="A114" s="89" t="s">
        <v>61</v>
      </c>
      <c r="B114" s="90" t="s">
        <v>62</v>
      </c>
      <c r="C114" s="114" t="s">
        <v>63</v>
      </c>
      <c r="D114" s="115" t="s">
        <v>20</v>
      </c>
      <c r="E114" s="92" t="s">
        <v>36</v>
      </c>
      <c r="F114" s="116" t="s">
        <v>72</v>
      </c>
      <c r="G114" s="92" t="s">
        <v>22</v>
      </c>
      <c r="H114" s="110">
        <v>21101</v>
      </c>
      <c r="I114" s="106" t="s">
        <v>167</v>
      </c>
      <c r="J114" s="120" t="s">
        <v>103</v>
      </c>
      <c r="K114" s="122" t="s">
        <v>174</v>
      </c>
      <c r="L114" s="117" t="s">
        <v>33</v>
      </c>
      <c r="M114" s="110" t="s">
        <v>33</v>
      </c>
      <c r="N114" s="118" t="s">
        <v>34</v>
      </c>
      <c r="O114" s="117">
        <v>3</v>
      </c>
      <c r="P114" s="119">
        <v>45.24</v>
      </c>
      <c r="Q114" s="95" t="s">
        <v>66</v>
      </c>
      <c r="R114" s="113">
        <f t="shared" si="36"/>
        <v>135.72</v>
      </c>
      <c r="S114" s="113">
        <f t="shared" si="37"/>
        <v>135.72</v>
      </c>
    </row>
    <row r="115" spans="1:19" s="37" customFormat="1" ht="24" x14ac:dyDescent="0.3">
      <c r="A115" s="89" t="s">
        <v>61</v>
      </c>
      <c r="B115" s="90" t="s">
        <v>62</v>
      </c>
      <c r="C115" s="114" t="s">
        <v>63</v>
      </c>
      <c r="D115" s="115" t="s">
        <v>20</v>
      </c>
      <c r="E115" s="92" t="s">
        <v>36</v>
      </c>
      <c r="F115" s="116" t="s">
        <v>72</v>
      </c>
      <c r="G115" s="92" t="s">
        <v>22</v>
      </c>
      <c r="H115" s="110">
        <v>21101</v>
      </c>
      <c r="I115" s="106" t="s">
        <v>167</v>
      </c>
      <c r="J115" s="120" t="s">
        <v>175</v>
      </c>
      <c r="K115" s="122" t="s">
        <v>176</v>
      </c>
      <c r="L115" s="117" t="s">
        <v>33</v>
      </c>
      <c r="M115" s="110" t="s">
        <v>33</v>
      </c>
      <c r="N115" s="118" t="s">
        <v>34</v>
      </c>
      <c r="O115" s="117">
        <v>2</v>
      </c>
      <c r="P115" s="119">
        <v>700</v>
      </c>
      <c r="Q115" s="95" t="s">
        <v>66</v>
      </c>
      <c r="R115" s="113">
        <f t="shared" si="36"/>
        <v>1400</v>
      </c>
      <c r="S115" s="113">
        <f t="shared" si="37"/>
        <v>1400</v>
      </c>
    </row>
    <row r="116" spans="1:19" s="37" customFormat="1" ht="24" x14ac:dyDescent="0.3">
      <c r="A116" s="89" t="s">
        <v>61</v>
      </c>
      <c r="B116" s="90" t="s">
        <v>62</v>
      </c>
      <c r="C116" s="114" t="s">
        <v>63</v>
      </c>
      <c r="D116" s="115" t="s">
        <v>20</v>
      </c>
      <c r="E116" s="92" t="s">
        <v>36</v>
      </c>
      <c r="F116" s="116" t="s">
        <v>72</v>
      </c>
      <c r="G116" s="92" t="s">
        <v>22</v>
      </c>
      <c r="H116" s="110">
        <v>21101</v>
      </c>
      <c r="I116" s="106" t="s">
        <v>167</v>
      </c>
      <c r="J116" s="120" t="s">
        <v>177</v>
      </c>
      <c r="K116" s="122" t="s">
        <v>178</v>
      </c>
      <c r="L116" s="117" t="s">
        <v>33</v>
      </c>
      <c r="M116" s="110" t="s">
        <v>33</v>
      </c>
      <c r="N116" s="118" t="s">
        <v>34</v>
      </c>
      <c r="O116" s="117">
        <v>10</v>
      </c>
      <c r="P116" s="119">
        <v>30.16</v>
      </c>
      <c r="Q116" s="95" t="s">
        <v>66</v>
      </c>
      <c r="R116" s="113">
        <f t="shared" si="36"/>
        <v>301.60000000000002</v>
      </c>
      <c r="S116" s="113">
        <f t="shared" si="37"/>
        <v>301.60000000000002</v>
      </c>
    </row>
    <row r="117" spans="1:19" s="37" customFormat="1" ht="24" x14ac:dyDescent="0.3">
      <c r="A117" s="89" t="s">
        <v>61</v>
      </c>
      <c r="B117" s="90" t="s">
        <v>62</v>
      </c>
      <c r="C117" s="114" t="s">
        <v>63</v>
      </c>
      <c r="D117" s="115" t="s">
        <v>20</v>
      </c>
      <c r="E117" s="92" t="s">
        <v>36</v>
      </c>
      <c r="F117" s="116" t="s">
        <v>72</v>
      </c>
      <c r="G117" s="92" t="s">
        <v>22</v>
      </c>
      <c r="H117" s="110">
        <v>21101</v>
      </c>
      <c r="I117" s="106" t="s">
        <v>167</v>
      </c>
      <c r="J117" s="120" t="s">
        <v>179</v>
      </c>
      <c r="K117" s="122" t="s">
        <v>180</v>
      </c>
      <c r="L117" s="117" t="s">
        <v>33</v>
      </c>
      <c r="M117" s="110" t="s">
        <v>33</v>
      </c>
      <c r="N117" s="118" t="s">
        <v>34</v>
      </c>
      <c r="O117" s="117">
        <v>10</v>
      </c>
      <c r="P117" s="119">
        <v>11.52</v>
      </c>
      <c r="Q117" s="95" t="s">
        <v>66</v>
      </c>
      <c r="R117" s="113">
        <f t="shared" si="36"/>
        <v>115.19999999999999</v>
      </c>
      <c r="S117" s="113">
        <f t="shared" si="37"/>
        <v>115.19999999999999</v>
      </c>
    </row>
    <row r="118" spans="1:19" s="37" customFormat="1" ht="24" x14ac:dyDescent="0.3">
      <c r="A118" s="89" t="s">
        <v>61</v>
      </c>
      <c r="B118" s="90" t="s">
        <v>62</v>
      </c>
      <c r="C118" s="114" t="s">
        <v>63</v>
      </c>
      <c r="D118" s="115" t="s">
        <v>20</v>
      </c>
      <c r="E118" s="92" t="s">
        <v>36</v>
      </c>
      <c r="F118" s="116" t="s">
        <v>72</v>
      </c>
      <c r="G118" s="92" t="s">
        <v>22</v>
      </c>
      <c r="H118" s="110">
        <v>21101</v>
      </c>
      <c r="I118" s="106" t="s">
        <v>167</v>
      </c>
      <c r="J118" s="120" t="s">
        <v>181</v>
      </c>
      <c r="K118" s="122" t="s">
        <v>182</v>
      </c>
      <c r="L118" s="117" t="s">
        <v>33</v>
      </c>
      <c r="M118" s="110" t="s">
        <v>33</v>
      </c>
      <c r="N118" s="118" t="s">
        <v>67</v>
      </c>
      <c r="O118" s="117">
        <v>10</v>
      </c>
      <c r="P118" s="119">
        <v>33.630000000000003</v>
      </c>
      <c r="Q118" s="95" t="s">
        <v>66</v>
      </c>
      <c r="R118" s="113">
        <f t="shared" si="36"/>
        <v>336.3</v>
      </c>
      <c r="S118" s="113">
        <f t="shared" si="37"/>
        <v>336.3</v>
      </c>
    </row>
    <row r="119" spans="1:19" s="37" customFormat="1" ht="24" x14ac:dyDescent="0.3">
      <c r="A119" s="89" t="s">
        <v>61</v>
      </c>
      <c r="B119" s="90" t="s">
        <v>62</v>
      </c>
      <c r="C119" s="114" t="s">
        <v>63</v>
      </c>
      <c r="D119" s="115" t="s">
        <v>20</v>
      </c>
      <c r="E119" s="92" t="s">
        <v>36</v>
      </c>
      <c r="F119" s="116" t="s">
        <v>72</v>
      </c>
      <c r="G119" s="92" t="s">
        <v>22</v>
      </c>
      <c r="H119" s="110">
        <v>21101</v>
      </c>
      <c r="I119" s="106" t="s">
        <v>167</v>
      </c>
      <c r="J119" s="120" t="s">
        <v>183</v>
      </c>
      <c r="K119" s="122" t="s">
        <v>184</v>
      </c>
      <c r="L119" s="117" t="s">
        <v>33</v>
      </c>
      <c r="M119" s="110" t="s">
        <v>33</v>
      </c>
      <c r="N119" s="118" t="s">
        <v>34</v>
      </c>
      <c r="O119" s="117">
        <v>2</v>
      </c>
      <c r="P119" s="119">
        <v>351.48</v>
      </c>
      <c r="Q119" s="95" t="s">
        <v>66</v>
      </c>
      <c r="R119" s="113">
        <f t="shared" si="36"/>
        <v>702.96</v>
      </c>
      <c r="S119" s="113">
        <f t="shared" si="37"/>
        <v>702.96</v>
      </c>
    </row>
    <row r="120" spans="1:19" s="37" customFormat="1" ht="24" x14ac:dyDescent="0.3">
      <c r="A120" s="89" t="s">
        <v>61</v>
      </c>
      <c r="B120" s="90" t="s">
        <v>62</v>
      </c>
      <c r="C120" s="114" t="s">
        <v>63</v>
      </c>
      <c r="D120" s="115" t="s">
        <v>20</v>
      </c>
      <c r="E120" s="92" t="s">
        <v>36</v>
      </c>
      <c r="F120" s="116" t="s">
        <v>72</v>
      </c>
      <c r="G120" s="92" t="s">
        <v>22</v>
      </c>
      <c r="H120" s="110">
        <v>21101</v>
      </c>
      <c r="I120" s="106" t="s">
        <v>167</v>
      </c>
      <c r="J120" s="120" t="s">
        <v>185</v>
      </c>
      <c r="K120" s="122" t="s">
        <v>186</v>
      </c>
      <c r="L120" s="117" t="s">
        <v>33</v>
      </c>
      <c r="M120" s="110" t="s">
        <v>33</v>
      </c>
      <c r="N120" s="118" t="s">
        <v>105</v>
      </c>
      <c r="O120" s="117">
        <v>3</v>
      </c>
      <c r="P120" s="119">
        <v>254.4</v>
      </c>
      <c r="Q120" s="95" t="s">
        <v>66</v>
      </c>
      <c r="R120" s="113">
        <f t="shared" si="36"/>
        <v>763.2</v>
      </c>
      <c r="S120" s="113">
        <f t="shared" si="37"/>
        <v>763.2</v>
      </c>
    </row>
    <row r="121" spans="1:19" s="37" customFormat="1" ht="24" x14ac:dyDescent="0.3">
      <c r="A121" s="89" t="s">
        <v>61</v>
      </c>
      <c r="B121" s="90" t="s">
        <v>62</v>
      </c>
      <c r="C121" s="114" t="s">
        <v>63</v>
      </c>
      <c r="D121" s="115" t="s">
        <v>20</v>
      </c>
      <c r="E121" s="92" t="s">
        <v>36</v>
      </c>
      <c r="F121" s="116" t="s">
        <v>72</v>
      </c>
      <c r="G121" s="92" t="s">
        <v>22</v>
      </c>
      <c r="H121" s="110">
        <v>21101</v>
      </c>
      <c r="I121" s="106" t="s">
        <v>167</v>
      </c>
      <c r="J121" s="120" t="s">
        <v>187</v>
      </c>
      <c r="K121" s="122" t="s">
        <v>188</v>
      </c>
      <c r="L121" s="117" t="s">
        <v>33</v>
      </c>
      <c r="M121" s="110" t="s">
        <v>33</v>
      </c>
      <c r="N121" s="118" t="s">
        <v>67</v>
      </c>
      <c r="O121" s="117">
        <v>10</v>
      </c>
      <c r="P121" s="119">
        <v>13.92</v>
      </c>
      <c r="Q121" s="95" t="s">
        <v>66</v>
      </c>
      <c r="R121" s="113">
        <f t="shared" si="36"/>
        <v>139.19999999999999</v>
      </c>
      <c r="S121" s="113">
        <f t="shared" si="37"/>
        <v>139.19999999999999</v>
      </c>
    </row>
    <row r="122" spans="1:19" s="37" customFormat="1" ht="24" x14ac:dyDescent="0.3">
      <c r="A122" s="89" t="s">
        <v>61</v>
      </c>
      <c r="B122" s="90" t="s">
        <v>62</v>
      </c>
      <c r="C122" s="114" t="s">
        <v>63</v>
      </c>
      <c r="D122" s="115" t="s">
        <v>20</v>
      </c>
      <c r="E122" s="92" t="s">
        <v>40</v>
      </c>
      <c r="F122" s="116" t="s">
        <v>41</v>
      </c>
      <c r="G122" s="92" t="s">
        <v>152</v>
      </c>
      <c r="H122" s="110">
        <v>21101</v>
      </c>
      <c r="I122" s="106" t="s">
        <v>167</v>
      </c>
      <c r="J122" s="120" t="s">
        <v>103</v>
      </c>
      <c r="K122" s="122" t="s">
        <v>173</v>
      </c>
      <c r="L122" s="117" t="s">
        <v>33</v>
      </c>
      <c r="M122" s="110" t="s">
        <v>33</v>
      </c>
      <c r="N122" s="118" t="s">
        <v>68</v>
      </c>
      <c r="O122" s="117">
        <v>5</v>
      </c>
      <c r="P122" s="119">
        <v>108.84</v>
      </c>
      <c r="Q122" s="95" t="s">
        <v>66</v>
      </c>
      <c r="R122" s="113">
        <f t="shared" si="36"/>
        <v>544.20000000000005</v>
      </c>
      <c r="S122" s="113">
        <f t="shared" si="37"/>
        <v>544.20000000000005</v>
      </c>
    </row>
    <row r="123" spans="1:19" s="37" customFormat="1" ht="48" x14ac:dyDescent="0.3">
      <c r="A123" s="89" t="s">
        <v>61</v>
      </c>
      <c r="B123" s="90" t="s">
        <v>62</v>
      </c>
      <c r="C123" s="114" t="s">
        <v>63</v>
      </c>
      <c r="D123" s="115" t="s">
        <v>20</v>
      </c>
      <c r="E123" s="92" t="s">
        <v>36</v>
      </c>
      <c r="F123" s="116" t="s">
        <v>37</v>
      </c>
      <c r="G123" s="92" t="s">
        <v>65</v>
      </c>
      <c r="H123" s="123">
        <v>29301</v>
      </c>
      <c r="I123" s="106" t="s">
        <v>189</v>
      </c>
      <c r="J123" s="124" t="s">
        <v>190</v>
      </c>
      <c r="K123" s="122" t="s">
        <v>191</v>
      </c>
      <c r="L123" s="117" t="s">
        <v>33</v>
      </c>
      <c r="M123" s="110" t="s">
        <v>33</v>
      </c>
      <c r="N123" s="118" t="s">
        <v>34</v>
      </c>
      <c r="O123" s="117">
        <v>3</v>
      </c>
      <c r="P123" s="119">
        <v>2082.1999999999998</v>
      </c>
      <c r="Q123" s="95" t="s">
        <v>66</v>
      </c>
      <c r="R123" s="113">
        <f t="shared" si="36"/>
        <v>6246.5999999999995</v>
      </c>
      <c r="S123" s="113">
        <f t="shared" si="37"/>
        <v>6246.5999999999995</v>
      </c>
    </row>
    <row r="124" spans="1:19" s="37" customFormat="1" ht="48" x14ac:dyDescent="0.3">
      <c r="A124" s="89" t="s">
        <v>61</v>
      </c>
      <c r="B124" s="90" t="s">
        <v>62</v>
      </c>
      <c r="C124" s="114" t="s">
        <v>63</v>
      </c>
      <c r="D124" s="115" t="s">
        <v>20</v>
      </c>
      <c r="E124" s="92" t="s">
        <v>36</v>
      </c>
      <c r="F124" s="116" t="s">
        <v>72</v>
      </c>
      <c r="G124" s="92" t="s">
        <v>38</v>
      </c>
      <c r="H124" s="123">
        <v>35501</v>
      </c>
      <c r="I124" s="106" t="s">
        <v>192</v>
      </c>
      <c r="J124" s="125" t="s">
        <v>33</v>
      </c>
      <c r="K124" s="122" t="s">
        <v>193</v>
      </c>
      <c r="L124" s="117" t="s">
        <v>33</v>
      </c>
      <c r="M124" s="110" t="s">
        <v>33</v>
      </c>
      <c r="N124" s="118" t="s">
        <v>23</v>
      </c>
      <c r="O124" s="117">
        <v>1</v>
      </c>
      <c r="P124" s="119">
        <v>6982.79</v>
      </c>
      <c r="Q124" s="95" t="s">
        <v>66</v>
      </c>
      <c r="R124" s="113">
        <f t="shared" si="36"/>
        <v>6982.79</v>
      </c>
      <c r="S124" s="113">
        <f t="shared" si="37"/>
        <v>6982.79</v>
      </c>
    </row>
    <row r="125" spans="1:19" s="37" customFormat="1" ht="36" x14ac:dyDescent="0.3">
      <c r="A125" s="89" t="s">
        <v>61</v>
      </c>
      <c r="B125" s="90" t="s">
        <v>62</v>
      </c>
      <c r="C125" s="114" t="s">
        <v>63</v>
      </c>
      <c r="D125" s="115" t="s">
        <v>20</v>
      </c>
      <c r="E125" s="92" t="s">
        <v>21</v>
      </c>
      <c r="F125" s="116" t="s">
        <v>20</v>
      </c>
      <c r="G125" s="92" t="s">
        <v>22</v>
      </c>
      <c r="H125" s="123">
        <v>29601</v>
      </c>
      <c r="I125" s="108" t="s">
        <v>194</v>
      </c>
      <c r="J125" s="124" t="s">
        <v>195</v>
      </c>
      <c r="K125" s="122" t="s">
        <v>196</v>
      </c>
      <c r="L125" s="117" t="s">
        <v>33</v>
      </c>
      <c r="M125" s="110" t="s">
        <v>33</v>
      </c>
      <c r="N125" s="118" t="s">
        <v>34</v>
      </c>
      <c r="O125" s="117">
        <v>1</v>
      </c>
      <c r="P125" s="119">
        <v>2460</v>
      </c>
      <c r="Q125" s="95" t="s">
        <v>66</v>
      </c>
      <c r="R125" s="113">
        <f t="shared" si="36"/>
        <v>2460</v>
      </c>
      <c r="S125" s="113">
        <f t="shared" si="37"/>
        <v>2460</v>
      </c>
    </row>
    <row r="126" spans="1:19" s="37" customFormat="1" ht="24" x14ac:dyDescent="0.3">
      <c r="A126" s="89" t="s">
        <v>61</v>
      </c>
      <c r="B126" s="90" t="s">
        <v>62</v>
      </c>
      <c r="C126" s="114" t="s">
        <v>63</v>
      </c>
      <c r="D126" s="115" t="s">
        <v>20</v>
      </c>
      <c r="E126" s="92" t="s">
        <v>21</v>
      </c>
      <c r="F126" s="116" t="s">
        <v>64</v>
      </c>
      <c r="G126" s="92" t="s">
        <v>65</v>
      </c>
      <c r="H126" s="123">
        <v>25401</v>
      </c>
      <c r="I126" s="106" t="s">
        <v>109</v>
      </c>
      <c r="J126" s="125" t="s">
        <v>126</v>
      </c>
      <c r="K126" s="122" t="s">
        <v>127</v>
      </c>
      <c r="L126" s="117" t="s">
        <v>33</v>
      </c>
      <c r="M126" s="110" t="s">
        <v>33</v>
      </c>
      <c r="N126" s="118" t="s">
        <v>34</v>
      </c>
      <c r="O126" s="117">
        <v>700</v>
      </c>
      <c r="P126" s="119">
        <v>6.96</v>
      </c>
      <c r="Q126" s="95" t="s">
        <v>66</v>
      </c>
      <c r="R126" s="113">
        <f t="shared" si="36"/>
        <v>4872</v>
      </c>
      <c r="S126" s="113">
        <f t="shared" si="37"/>
        <v>4872</v>
      </c>
    </row>
    <row r="127" spans="1:19" s="37" customFormat="1" ht="24" x14ac:dyDescent="0.3">
      <c r="A127" s="89" t="s">
        <v>61</v>
      </c>
      <c r="B127" s="90" t="s">
        <v>62</v>
      </c>
      <c r="C127" s="114" t="s">
        <v>63</v>
      </c>
      <c r="D127" s="115" t="s">
        <v>20</v>
      </c>
      <c r="E127" s="92" t="s">
        <v>21</v>
      </c>
      <c r="F127" s="116" t="s">
        <v>64</v>
      </c>
      <c r="G127" s="92" t="s">
        <v>65</v>
      </c>
      <c r="H127" s="123">
        <v>21601</v>
      </c>
      <c r="I127" s="106" t="s">
        <v>57</v>
      </c>
      <c r="J127" s="125" t="s">
        <v>106</v>
      </c>
      <c r="K127" s="122" t="s">
        <v>197</v>
      </c>
      <c r="L127" s="117" t="s">
        <v>33</v>
      </c>
      <c r="M127" s="110" t="s">
        <v>33</v>
      </c>
      <c r="N127" s="118" t="s">
        <v>34</v>
      </c>
      <c r="O127" s="117">
        <v>5</v>
      </c>
      <c r="P127" s="119">
        <v>45.82</v>
      </c>
      <c r="Q127" s="95" t="s">
        <v>66</v>
      </c>
      <c r="R127" s="113">
        <f t="shared" si="36"/>
        <v>229.1</v>
      </c>
      <c r="S127" s="113">
        <f t="shared" si="37"/>
        <v>229.1</v>
      </c>
    </row>
    <row r="128" spans="1:19" s="37" customFormat="1" ht="24" x14ac:dyDescent="0.3">
      <c r="A128" s="89" t="s">
        <v>61</v>
      </c>
      <c r="B128" s="90" t="s">
        <v>62</v>
      </c>
      <c r="C128" s="114" t="s">
        <v>63</v>
      </c>
      <c r="D128" s="115" t="s">
        <v>20</v>
      </c>
      <c r="E128" s="92" t="s">
        <v>21</v>
      </c>
      <c r="F128" s="116" t="s">
        <v>64</v>
      </c>
      <c r="G128" s="92" t="s">
        <v>65</v>
      </c>
      <c r="H128" s="123">
        <v>21601</v>
      </c>
      <c r="I128" s="106" t="s">
        <v>57</v>
      </c>
      <c r="J128" s="125" t="s">
        <v>198</v>
      </c>
      <c r="K128" s="122" t="s">
        <v>199</v>
      </c>
      <c r="L128" s="117" t="s">
        <v>33</v>
      </c>
      <c r="M128" s="110" t="s">
        <v>33</v>
      </c>
      <c r="N128" s="118" t="s">
        <v>34</v>
      </c>
      <c r="O128" s="117">
        <v>5</v>
      </c>
      <c r="P128" s="119">
        <v>32.479999999999997</v>
      </c>
      <c r="Q128" s="95" t="s">
        <v>66</v>
      </c>
      <c r="R128" s="113">
        <f t="shared" si="36"/>
        <v>162.39999999999998</v>
      </c>
      <c r="S128" s="113">
        <f t="shared" si="37"/>
        <v>162.39999999999998</v>
      </c>
    </row>
    <row r="129" spans="1:19" s="37" customFormat="1" ht="24" x14ac:dyDescent="0.3">
      <c r="A129" s="89" t="s">
        <v>61</v>
      </c>
      <c r="B129" s="90" t="s">
        <v>62</v>
      </c>
      <c r="C129" s="114" t="s">
        <v>63</v>
      </c>
      <c r="D129" s="115" t="s">
        <v>20</v>
      </c>
      <c r="E129" s="92" t="s">
        <v>21</v>
      </c>
      <c r="F129" s="116" t="s">
        <v>64</v>
      </c>
      <c r="G129" s="92" t="s">
        <v>65</v>
      </c>
      <c r="H129" s="123">
        <v>21601</v>
      </c>
      <c r="I129" s="106" t="s">
        <v>57</v>
      </c>
      <c r="J129" s="125" t="s">
        <v>147</v>
      </c>
      <c r="K129" s="122" t="s">
        <v>148</v>
      </c>
      <c r="L129" s="117" t="s">
        <v>33</v>
      </c>
      <c r="M129" s="110" t="s">
        <v>33</v>
      </c>
      <c r="N129" s="118" t="s">
        <v>34</v>
      </c>
      <c r="O129" s="117">
        <v>5</v>
      </c>
      <c r="P129" s="119">
        <v>78.88</v>
      </c>
      <c r="Q129" s="95" t="s">
        <v>66</v>
      </c>
      <c r="R129" s="113">
        <f t="shared" si="36"/>
        <v>394.4</v>
      </c>
      <c r="S129" s="113">
        <f t="shared" si="37"/>
        <v>394.4</v>
      </c>
    </row>
    <row r="130" spans="1:19" s="37" customFormat="1" ht="24" x14ac:dyDescent="0.3">
      <c r="A130" s="89" t="s">
        <v>61</v>
      </c>
      <c r="B130" s="90" t="s">
        <v>62</v>
      </c>
      <c r="C130" s="114" t="s">
        <v>63</v>
      </c>
      <c r="D130" s="115" t="s">
        <v>20</v>
      </c>
      <c r="E130" s="92" t="s">
        <v>21</v>
      </c>
      <c r="F130" s="116" t="s">
        <v>64</v>
      </c>
      <c r="G130" s="92" t="s">
        <v>65</v>
      </c>
      <c r="H130" s="123">
        <v>21601</v>
      </c>
      <c r="I130" s="106" t="s">
        <v>57</v>
      </c>
      <c r="J130" s="125" t="s">
        <v>200</v>
      </c>
      <c r="K130" s="122" t="s">
        <v>201</v>
      </c>
      <c r="L130" s="117" t="s">
        <v>33</v>
      </c>
      <c r="M130" s="110" t="s">
        <v>33</v>
      </c>
      <c r="N130" s="118" t="s">
        <v>34</v>
      </c>
      <c r="O130" s="117">
        <v>5</v>
      </c>
      <c r="P130" s="119">
        <v>25.52</v>
      </c>
      <c r="Q130" s="95" t="s">
        <v>66</v>
      </c>
      <c r="R130" s="113">
        <f t="shared" si="36"/>
        <v>127.6</v>
      </c>
      <c r="S130" s="113">
        <f t="shared" si="37"/>
        <v>127.6</v>
      </c>
    </row>
    <row r="131" spans="1:19" s="37" customFormat="1" ht="24" x14ac:dyDescent="0.3">
      <c r="A131" s="89" t="s">
        <v>61</v>
      </c>
      <c r="B131" s="90" t="s">
        <v>62</v>
      </c>
      <c r="C131" s="114" t="s">
        <v>63</v>
      </c>
      <c r="D131" s="115" t="s">
        <v>20</v>
      </c>
      <c r="E131" s="92" t="s">
        <v>21</v>
      </c>
      <c r="F131" s="116" t="s">
        <v>64</v>
      </c>
      <c r="G131" s="92" t="s">
        <v>65</v>
      </c>
      <c r="H131" s="123">
        <v>25301</v>
      </c>
      <c r="I131" s="106" t="s">
        <v>202</v>
      </c>
      <c r="J131" s="125" t="s">
        <v>203</v>
      </c>
      <c r="K131" s="122" t="s">
        <v>204</v>
      </c>
      <c r="L131" s="117" t="s">
        <v>33</v>
      </c>
      <c r="M131" s="110" t="s">
        <v>33</v>
      </c>
      <c r="N131" s="118" t="s">
        <v>205</v>
      </c>
      <c r="O131" s="117">
        <v>2</v>
      </c>
      <c r="P131" s="119">
        <v>983.68</v>
      </c>
      <c r="Q131" s="95" t="s">
        <v>66</v>
      </c>
      <c r="R131" s="113">
        <f t="shared" si="36"/>
        <v>1967.36</v>
      </c>
      <c r="S131" s="113">
        <f t="shared" si="37"/>
        <v>1967.36</v>
      </c>
    </row>
    <row r="132" spans="1:19" s="37" customFormat="1" ht="24" x14ac:dyDescent="0.3">
      <c r="A132" s="89" t="s">
        <v>61</v>
      </c>
      <c r="B132" s="90" t="s">
        <v>62</v>
      </c>
      <c r="C132" s="114" t="s">
        <v>63</v>
      </c>
      <c r="D132" s="115" t="s">
        <v>20</v>
      </c>
      <c r="E132" s="92" t="s">
        <v>21</v>
      </c>
      <c r="F132" s="116" t="s">
        <v>64</v>
      </c>
      <c r="G132" s="92" t="s">
        <v>65</v>
      </c>
      <c r="H132" s="123">
        <v>25401</v>
      </c>
      <c r="I132" s="106" t="s">
        <v>109</v>
      </c>
      <c r="J132" s="125" t="s">
        <v>206</v>
      </c>
      <c r="K132" s="122" t="s">
        <v>110</v>
      </c>
      <c r="L132" s="117" t="s">
        <v>33</v>
      </c>
      <c r="M132" s="110" t="s">
        <v>33</v>
      </c>
      <c r="N132" s="118" t="s">
        <v>207</v>
      </c>
      <c r="O132" s="117">
        <v>5</v>
      </c>
      <c r="P132" s="119">
        <v>91.64</v>
      </c>
      <c r="Q132" s="95" t="s">
        <v>66</v>
      </c>
      <c r="R132" s="113">
        <f t="shared" si="36"/>
        <v>458.2</v>
      </c>
      <c r="S132" s="113">
        <f t="shared" si="37"/>
        <v>458.2</v>
      </c>
    </row>
    <row r="133" spans="1:19" s="37" customFormat="1" ht="24" x14ac:dyDescent="0.3">
      <c r="A133" s="89" t="s">
        <v>61</v>
      </c>
      <c r="B133" s="90" t="s">
        <v>62</v>
      </c>
      <c r="C133" s="114" t="s">
        <v>63</v>
      </c>
      <c r="D133" s="115" t="s">
        <v>20</v>
      </c>
      <c r="E133" s="92" t="s">
        <v>21</v>
      </c>
      <c r="F133" s="116" t="s">
        <v>64</v>
      </c>
      <c r="G133" s="92" t="s">
        <v>65</v>
      </c>
      <c r="H133" s="123">
        <v>25401</v>
      </c>
      <c r="I133" s="106" t="s">
        <v>109</v>
      </c>
      <c r="J133" s="125" t="s">
        <v>126</v>
      </c>
      <c r="K133" s="122" t="s">
        <v>127</v>
      </c>
      <c r="L133" s="117" t="s">
        <v>33</v>
      </c>
      <c r="M133" s="110" t="s">
        <v>33</v>
      </c>
      <c r="N133" s="118" t="s">
        <v>34</v>
      </c>
      <c r="O133" s="117">
        <v>5</v>
      </c>
      <c r="P133" s="119">
        <v>134.56</v>
      </c>
      <c r="Q133" s="95" t="s">
        <v>66</v>
      </c>
      <c r="R133" s="113">
        <f t="shared" si="36"/>
        <v>672.8</v>
      </c>
      <c r="S133" s="113">
        <f t="shared" si="37"/>
        <v>672.8</v>
      </c>
    </row>
    <row r="134" spans="1:19" s="37" customFormat="1" ht="48" x14ac:dyDescent="0.3">
      <c r="A134" s="89" t="s">
        <v>61</v>
      </c>
      <c r="B134" s="90" t="s">
        <v>62</v>
      </c>
      <c r="C134" s="114" t="s">
        <v>63</v>
      </c>
      <c r="D134" s="115" t="s">
        <v>20</v>
      </c>
      <c r="E134" s="92" t="s">
        <v>21</v>
      </c>
      <c r="F134" s="116" t="s">
        <v>20</v>
      </c>
      <c r="G134" s="92" t="s">
        <v>22</v>
      </c>
      <c r="H134" s="123">
        <v>29301</v>
      </c>
      <c r="I134" s="106" t="s">
        <v>69</v>
      </c>
      <c r="J134" s="125" t="s">
        <v>208</v>
      </c>
      <c r="K134" s="122" t="s">
        <v>209</v>
      </c>
      <c r="L134" s="117" t="s">
        <v>33</v>
      </c>
      <c r="M134" s="110" t="s">
        <v>33</v>
      </c>
      <c r="N134" s="118" t="s">
        <v>34</v>
      </c>
      <c r="O134" s="117">
        <v>6</v>
      </c>
      <c r="P134" s="119">
        <v>4060</v>
      </c>
      <c r="Q134" s="95" t="s">
        <v>66</v>
      </c>
      <c r="R134" s="113">
        <f t="shared" si="36"/>
        <v>24360</v>
      </c>
      <c r="S134" s="113">
        <f t="shared" si="37"/>
        <v>24360</v>
      </c>
    </row>
    <row r="135" spans="1:19" s="37" customFormat="1" ht="48" x14ac:dyDescent="0.3">
      <c r="A135" s="89" t="s">
        <v>61</v>
      </c>
      <c r="B135" s="90" t="s">
        <v>62</v>
      </c>
      <c r="C135" s="114" t="s">
        <v>63</v>
      </c>
      <c r="D135" s="115" t="s">
        <v>20</v>
      </c>
      <c r="E135" s="92" t="s">
        <v>36</v>
      </c>
      <c r="F135" s="116" t="s">
        <v>37</v>
      </c>
      <c r="G135" s="92" t="s">
        <v>65</v>
      </c>
      <c r="H135" s="123">
        <v>29301</v>
      </c>
      <c r="I135" s="106" t="s">
        <v>69</v>
      </c>
      <c r="J135" s="125" t="s">
        <v>208</v>
      </c>
      <c r="K135" s="122" t="s">
        <v>209</v>
      </c>
      <c r="L135" s="117" t="s">
        <v>33</v>
      </c>
      <c r="M135" s="110" t="s">
        <v>33</v>
      </c>
      <c r="N135" s="118" t="s">
        <v>34</v>
      </c>
      <c r="O135" s="117">
        <v>2</v>
      </c>
      <c r="P135" s="119">
        <v>4060</v>
      </c>
      <c r="Q135" s="95" t="s">
        <v>66</v>
      </c>
      <c r="R135" s="113">
        <f t="shared" si="36"/>
        <v>8120</v>
      </c>
      <c r="S135" s="113">
        <f t="shared" si="37"/>
        <v>8120</v>
      </c>
    </row>
    <row r="136" spans="1:19" s="37" customFormat="1" ht="27.6" x14ac:dyDescent="0.3">
      <c r="A136" s="89" t="s">
        <v>61</v>
      </c>
      <c r="B136" s="90" t="s">
        <v>62</v>
      </c>
      <c r="C136" s="126" t="s">
        <v>70</v>
      </c>
      <c r="D136" s="80" t="s">
        <v>20</v>
      </c>
      <c r="E136" s="81" t="s">
        <v>21</v>
      </c>
      <c r="F136" s="81" t="s">
        <v>20</v>
      </c>
      <c r="G136" s="81" t="s">
        <v>28</v>
      </c>
      <c r="H136" s="81" t="s">
        <v>100</v>
      </c>
      <c r="I136" s="60" t="s">
        <v>31</v>
      </c>
      <c r="J136" s="78" t="s">
        <v>51</v>
      </c>
      <c r="K136" s="80" t="s">
        <v>128</v>
      </c>
      <c r="L136" s="83" t="s">
        <v>32</v>
      </c>
      <c r="M136" s="83" t="s">
        <v>115</v>
      </c>
      <c r="N136" s="84" t="s">
        <v>26</v>
      </c>
      <c r="O136" s="85">
        <v>1</v>
      </c>
      <c r="P136" s="127">
        <v>19492.57</v>
      </c>
      <c r="Q136" s="83" t="s">
        <v>129</v>
      </c>
      <c r="R136" s="87">
        <f>S136</f>
        <v>19492.57</v>
      </c>
      <c r="S136" s="128">
        <v>19492.57</v>
      </c>
    </row>
    <row r="137" spans="1:19" s="37" customFormat="1" ht="24" x14ac:dyDescent="0.3">
      <c r="A137" s="89" t="s">
        <v>61</v>
      </c>
      <c r="B137" s="90" t="s">
        <v>62</v>
      </c>
      <c r="C137" s="80" t="s">
        <v>70</v>
      </c>
      <c r="D137" s="44" t="s">
        <v>20</v>
      </c>
      <c r="E137" s="81" t="s">
        <v>21</v>
      </c>
      <c r="F137" s="81" t="s">
        <v>20</v>
      </c>
      <c r="G137" s="44" t="s">
        <v>22</v>
      </c>
      <c r="H137" s="44" t="s">
        <v>210</v>
      </c>
      <c r="I137" s="129" t="s">
        <v>211</v>
      </c>
      <c r="J137" s="44" t="s">
        <v>51</v>
      </c>
      <c r="K137" s="130" t="s">
        <v>212</v>
      </c>
      <c r="L137" s="34" t="s">
        <v>33</v>
      </c>
      <c r="M137" s="34" t="s">
        <v>33</v>
      </c>
      <c r="N137" s="43" t="s">
        <v>26</v>
      </c>
      <c r="O137" s="43">
        <v>14</v>
      </c>
      <c r="P137" s="43">
        <v>38</v>
      </c>
      <c r="Q137" s="131" t="s">
        <v>12</v>
      </c>
      <c r="R137" s="132">
        <f>S137</f>
        <v>532</v>
      </c>
      <c r="S137" s="43">
        <f>P137*O137</f>
        <v>532</v>
      </c>
    </row>
    <row r="138" spans="1:19" s="37" customFormat="1" ht="24" x14ac:dyDescent="0.3">
      <c r="A138" s="89" t="s">
        <v>61</v>
      </c>
      <c r="B138" s="90" t="s">
        <v>62</v>
      </c>
      <c r="C138" s="80" t="s">
        <v>70</v>
      </c>
      <c r="D138" s="44" t="s">
        <v>20</v>
      </c>
      <c r="E138" s="81" t="s">
        <v>21</v>
      </c>
      <c r="F138" s="81" t="s">
        <v>20</v>
      </c>
      <c r="G138" s="44" t="s">
        <v>22</v>
      </c>
      <c r="H138" s="44" t="s">
        <v>213</v>
      </c>
      <c r="I138" s="129" t="s">
        <v>214</v>
      </c>
      <c r="J138" s="44" t="s">
        <v>215</v>
      </c>
      <c r="K138" s="130" t="s">
        <v>216</v>
      </c>
      <c r="L138" s="34" t="s">
        <v>33</v>
      </c>
      <c r="M138" s="34" t="s">
        <v>33</v>
      </c>
      <c r="N138" s="43" t="s">
        <v>34</v>
      </c>
      <c r="O138" s="43">
        <v>10</v>
      </c>
      <c r="P138" s="43">
        <v>40</v>
      </c>
      <c r="Q138" s="131" t="s">
        <v>132</v>
      </c>
      <c r="R138" s="132">
        <f>S138</f>
        <v>400</v>
      </c>
      <c r="S138" s="43">
        <f>P138*O138</f>
        <v>400</v>
      </c>
    </row>
    <row r="139" spans="1:19" s="37" customFormat="1" ht="24" x14ac:dyDescent="0.3">
      <c r="A139" s="89" t="s">
        <v>61</v>
      </c>
      <c r="B139" s="90" t="s">
        <v>62</v>
      </c>
      <c r="C139" s="80" t="s">
        <v>70</v>
      </c>
      <c r="D139" s="80" t="s">
        <v>20</v>
      </c>
      <c r="E139" s="81" t="s">
        <v>21</v>
      </c>
      <c r="F139" s="81" t="s">
        <v>20</v>
      </c>
      <c r="G139" s="44" t="s">
        <v>22</v>
      </c>
      <c r="H139" s="81" t="s">
        <v>71</v>
      </c>
      <c r="I139" s="76" t="s">
        <v>57</v>
      </c>
      <c r="J139" s="85" t="s">
        <v>217</v>
      </c>
      <c r="K139" s="80" t="s">
        <v>218</v>
      </c>
      <c r="L139" s="133" t="s">
        <v>33</v>
      </c>
      <c r="M139" s="133" t="s">
        <v>33</v>
      </c>
      <c r="N139" s="84" t="s">
        <v>67</v>
      </c>
      <c r="O139" s="85">
        <v>5</v>
      </c>
      <c r="P139" s="60">
        <v>336.4</v>
      </c>
      <c r="Q139" s="86" t="s">
        <v>132</v>
      </c>
      <c r="R139" s="87">
        <f t="shared" ref="R139:R160" si="38">S139</f>
        <v>1682</v>
      </c>
      <c r="S139" s="87">
        <f>P139*O139</f>
        <v>1682</v>
      </c>
    </row>
    <row r="140" spans="1:19" s="37" customFormat="1" ht="24" x14ac:dyDescent="0.3">
      <c r="A140" s="89" t="s">
        <v>61</v>
      </c>
      <c r="B140" s="90" t="s">
        <v>62</v>
      </c>
      <c r="C140" s="80" t="s">
        <v>70</v>
      </c>
      <c r="D140" s="80" t="s">
        <v>20</v>
      </c>
      <c r="E140" s="81" t="s">
        <v>21</v>
      </c>
      <c r="F140" s="81" t="s">
        <v>20</v>
      </c>
      <c r="G140" s="44" t="s">
        <v>22</v>
      </c>
      <c r="H140" s="81" t="s">
        <v>71</v>
      </c>
      <c r="I140" s="76" t="s">
        <v>57</v>
      </c>
      <c r="J140" s="85" t="s">
        <v>58</v>
      </c>
      <c r="K140" s="80" t="s">
        <v>59</v>
      </c>
      <c r="L140" s="133" t="s">
        <v>33</v>
      </c>
      <c r="M140" s="133" t="s">
        <v>33</v>
      </c>
      <c r="N140" s="84" t="s">
        <v>67</v>
      </c>
      <c r="O140" s="85">
        <v>4</v>
      </c>
      <c r="P140" s="60">
        <v>440</v>
      </c>
      <c r="Q140" s="86" t="s">
        <v>132</v>
      </c>
      <c r="R140" s="87">
        <f t="shared" si="38"/>
        <v>1760</v>
      </c>
      <c r="S140" s="87">
        <f>P140*O140</f>
        <v>1760</v>
      </c>
    </row>
    <row r="141" spans="1:19" s="37" customFormat="1" ht="55.2" x14ac:dyDescent="0.3">
      <c r="A141" s="89" t="s">
        <v>61</v>
      </c>
      <c r="B141" s="90" t="s">
        <v>62</v>
      </c>
      <c r="C141" s="80" t="s">
        <v>70</v>
      </c>
      <c r="D141" s="80" t="s">
        <v>20</v>
      </c>
      <c r="E141" s="81" t="s">
        <v>36</v>
      </c>
      <c r="F141" s="81" t="s">
        <v>72</v>
      </c>
      <c r="G141" s="81" t="s">
        <v>38</v>
      </c>
      <c r="H141" s="81" t="s">
        <v>149</v>
      </c>
      <c r="I141" s="77" t="s">
        <v>219</v>
      </c>
      <c r="J141" s="85" t="s">
        <v>220</v>
      </c>
      <c r="K141" s="80" t="s">
        <v>221</v>
      </c>
      <c r="L141" s="133" t="s">
        <v>33</v>
      </c>
      <c r="M141" s="133" t="s">
        <v>33</v>
      </c>
      <c r="N141" s="84" t="s">
        <v>56</v>
      </c>
      <c r="O141" s="85">
        <v>3</v>
      </c>
      <c r="P141" s="60">
        <v>1136.8</v>
      </c>
      <c r="Q141" s="86" t="s">
        <v>132</v>
      </c>
      <c r="R141" s="87">
        <f t="shared" si="38"/>
        <v>3410.3999999999996</v>
      </c>
      <c r="S141" s="87">
        <f t="shared" ref="S141" si="39">P141*O141</f>
        <v>3410.3999999999996</v>
      </c>
    </row>
    <row r="142" spans="1:19" s="37" customFormat="1" ht="27.6" x14ac:dyDescent="0.3">
      <c r="A142" s="89" t="s">
        <v>61</v>
      </c>
      <c r="B142" s="90" t="s">
        <v>62</v>
      </c>
      <c r="C142" s="80" t="s">
        <v>70</v>
      </c>
      <c r="D142" s="80" t="s">
        <v>20</v>
      </c>
      <c r="E142" s="81" t="s">
        <v>21</v>
      </c>
      <c r="F142" s="81" t="s">
        <v>20</v>
      </c>
      <c r="G142" s="44" t="s">
        <v>22</v>
      </c>
      <c r="H142" s="81" t="s">
        <v>222</v>
      </c>
      <c r="I142" s="76" t="s">
        <v>223</v>
      </c>
      <c r="J142" s="85" t="s">
        <v>224</v>
      </c>
      <c r="K142" s="80" t="s">
        <v>225</v>
      </c>
      <c r="L142" s="133" t="s">
        <v>33</v>
      </c>
      <c r="M142" s="133" t="s">
        <v>33</v>
      </c>
      <c r="N142" s="84" t="s">
        <v>34</v>
      </c>
      <c r="O142" s="85">
        <v>10</v>
      </c>
      <c r="P142" s="60">
        <v>78</v>
      </c>
      <c r="Q142" s="86" t="s">
        <v>132</v>
      </c>
      <c r="R142" s="87">
        <f t="shared" si="38"/>
        <v>780</v>
      </c>
      <c r="S142" s="87">
        <f>P142*O142</f>
        <v>780</v>
      </c>
    </row>
    <row r="143" spans="1:19" s="37" customFormat="1" ht="24" x14ac:dyDescent="0.3">
      <c r="A143" s="89" t="s">
        <v>61</v>
      </c>
      <c r="B143" s="90" t="s">
        <v>62</v>
      </c>
      <c r="C143" s="80" t="s">
        <v>70</v>
      </c>
      <c r="D143" s="80" t="s">
        <v>20</v>
      </c>
      <c r="E143" s="81" t="s">
        <v>21</v>
      </c>
      <c r="F143" s="81" t="s">
        <v>20</v>
      </c>
      <c r="G143" s="81" t="s">
        <v>28</v>
      </c>
      <c r="H143" s="81" t="s">
        <v>91</v>
      </c>
      <c r="I143" s="60" t="s">
        <v>137</v>
      </c>
      <c r="J143" s="78" t="s">
        <v>51</v>
      </c>
      <c r="K143" s="80" t="s">
        <v>226</v>
      </c>
      <c r="L143" s="133" t="s">
        <v>33</v>
      </c>
      <c r="M143" s="133" t="s">
        <v>33</v>
      </c>
      <c r="N143" s="84" t="s">
        <v>26</v>
      </c>
      <c r="O143" s="85">
        <v>1</v>
      </c>
      <c r="P143" s="60">
        <v>820.85</v>
      </c>
      <c r="Q143" s="86" t="s">
        <v>39</v>
      </c>
      <c r="R143" s="87">
        <f t="shared" si="38"/>
        <v>820.85</v>
      </c>
      <c r="S143" s="87">
        <f t="shared" ref="S143:S156" si="40">P143*O143</f>
        <v>820.85</v>
      </c>
    </row>
    <row r="144" spans="1:19" s="37" customFormat="1" ht="55.2" x14ac:dyDescent="0.3">
      <c r="A144" s="89" t="s">
        <v>61</v>
      </c>
      <c r="B144" s="90" t="s">
        <v>62</v>
      </c>
      <c r="C144" s="80" t="s">
        <v>70</v>
      </c>
      <c r="D144" s="80" t="s">
        <v>20</v>
      </c>
      <c r="E144" s="81" t="s">
        <v>36</v>
      </c>
      <c r="F144" s="81" t="s">
        <v>72</v>
      </c>
      <c r="G144" s="81" t="s">
        <v>38</v>
      </c>
      <c r="H144" s="81" t="s">
        <v>149</v>
      </c>
      <c r="I144" s="77" t="s">
        <v>219</v>
      </c>
      <c r="J144" s="85" t="s">
        <v>227</v>
      </c>
      <c r="K144" s="80" t="s">
        <v>228</v>
      </c>
      <c r="L144" s="133" t="s">
        <v>33</v>
      </c>
      <c r="M144" s="133" t="s">
        <v>33</v>
      </c>
      <c r="N144" s="84" t="s">
        <v>56</v>
      </c>
      <c r="O144" s="85">
        <v>10</v>
      </c>
      <c r="P144" s="60">
        <v>122</v>
      </c>
      <c r="Q144" s="86" t="s">
        <v>132</v>
      </c>
      <c r="R144" s="87">
        <f t="shared" si="38"/>
        <v>1220</v>
      </c>
      <c r="S144" s="87">
        <f t="shared" si="40"/>
        <v>1220</v>
      </c>
    </row>
    <row r="145" spans="1:19" s="37" customFormat="1" ht="24" x14ac:dyDescent="0.3">
      <c r="A145" s="89" t="s">
        <v>61</v>
      </c>
      <c r="B145" s="90" t="s">
        <v>62</v>
      </c>
      <c r="C145" s="80" t="s">
        <v>70</v>
      </c>
      <c r="D145" s="80" t="s">
        <v>20</v>
      </c>
      <c r="E145" s="81" t="s">
        <v>36</v>
      </c>
      <c r="F145" s="81" t="s">
        <v>72</v>
      </c>
      <c r="G145" s="81" t="s">
        <v>38</v>
      </c>
      <c r="H145" s="81" t="s">
        <v>71</v>
      </c>
      <c r="I145" s="76" t="s">
        <v>57</v>
      </c>
      <c r="J145" s="78" t="s">
        <v>229</v>
      </c>
      <c r="K145" s="80" t="s">
        <v>230</v>
      </c>
      <c r="L145" s="83" t="s">
        <v>33</v>
      </c>
      <c r="M145" s="83" t="s">
        <v>33</v>
      </c>
      <c r="N145" s="84" t="s">
        <v>34</v>
      </c>
      <c r="O145" s="85">
        <v>15</v>
      </c>
      <c r="P145" s="127">
        <v>46.4</v>
      </c>
      <c r="Q145" s="86" t="s">
        <v>132</v>
      </c>
      <c r="R145" s="87">
        <f t="shared" si="38"/>
        <v>696</v>
      </c>
      <c r="S145" s="128">
        <f t="shared" si="40"/>
        <v>696</v>
      </c>
    </row>
    <row r="146" spans="1:19" s="37" customFormat="1" ht="24" x14ac:dyDescent="0.3">
      <c r="A146" s="89" t="s">
        <v>61</v>
      </c>
      <c r="B146" s="90" t="s">
        <v>62</v>
      </c>
      <c r="C146" s="80" t="s">
        <v>70</v>
      </c>
      <c r="D146" s="80" t="s">
        <v>20</v>
      </c>
      <c r="E146" s="81" t="s">
        <v>36</v>
      </c>
      <c r="F146" s="81" t="s">
        <v>72</v>
      </c>
      <c r="G146" s="81" t="s">
        <v>38</v>
      </c>
      <c r="H146" s="81" t="s">
        <v>231</v>
      </c>
      <c r="I146" s="60" t="s">
        <v>73</v>
      </c>
      <c r="J146" s="78" t="s">
        <v>232</v>
      </c>
      <c r="K146" s="80" t="s">
        <v>233</v>
      </c>
      <c r="L146" s="83" t="s">
        <v>33</v>
      </c>
      <c r="M146" s="83" t="s">
        <v>33</v>
      </c>
      <c r="N146" s="84" t="s">
        <v>34</v>
      </c>
      <c r="O146" s="85">
        <v>3</v>
      </c>
      <c r="P146" s="127">
        <v>26.1</v>
      </c>
      <c r="Q146" s="86" t="s">
        <v>132</v>
      </c>
      <c r="R146" s="87">
        <f t="shared" si="38"/>
        <v>78.300000000000011</v>
      </c>
      <c r="S146" s="128">
        <f t="shared" si="40"/>
        <v>78.300000000000011</v>
      </c>
    </row>
    <row r="147" spans="1:19" s="37" customFormat="1" ht="24" x14ac:dyDescent="0.3">
      <c r="A147" s="89" t="s">
        <v>61</v>
      </c>
      <c r="B147" s="90" t="s">
        <v>62</v>
      </c>
      <c r="C147" s="80" t="s">
        <v>70</v>
      </c>
      <c r="D147" s="80" t="s">
        <v>20</v>
      </c>
      <c r="E147" s="81" t="s">
        <v>36</v>
      </c>
      <c r="F147" s="81" t="s">
        <v>72</v>
      </c>
      <c r="G147" s="81" t="s">
        <v>38</v>
      </c>
      <c r="H147" s="81" t="s">
        <v>75</v>
      </c>
      <c r="I147" s="60" t="s">
        <v>76</v>
      </c>
      <c r="J147" s="78" t="s">
        <v>234</v>
      </c>
      <c r="K147" s="80" t="s">
        <v>235</v>
      </c>
      <c r="L147" s="83" t="s">
        <v>33</v>
      </c>
      <c r="M147" s="83" t="s">
        <v>33</v>
      </c>
      <c r="N147" s="84" t="s">
        <v>34</v>
      </c>
      <c r="O147" s="85">
        <v>8</v>
      </c>
      <c r="P147" s="127">
        <v>41.76</v>
      </c>
      <c r="Q147" s="86" t="s">
        <v>132</v>
      </c>
      <c r="R147" s="87">
        <f t="shared" si="38"/>
        <v>334.08</v>
      </c>
      <c r="S147" s="128">
        <f t="shared" si="40"/>
        <v>334.08</v>
      </c>
    </row>
    <row r="148" spans="1:19" s="37" customFormat="1" ht="41.4" x14ac:dyDescent="0.3">
      <c r="A148" s="89" t="s">
        <v>61</v>
      </c>
      <c r="B148" s="90" t="s">
        <v>62</v>
      </c>
      <c r="C148" s="80" t="s">
        <v>70</v>
      </c>
      <c r="D148" s="80" t="s">
        <v>20</v>
      </c>
      <c r="E148" s="81" t="s">
        <v>36</v>
      </c>
      <c r="F148" s="81" t="s">
        <v>72</v>
      </c>
      <c r="G148" s="81" t="s">
        <v>38</v>
      </c>
      <c r="H148" s="81" t="s">
        <v>146</v>
      </c>
      <c r="I148" s="76" t="s">
        <v>236</v>
      </c>
      <c r="J148" s="78" t="s">
        <v>150</v>
      </c>
      <c r="K148" s="80" t="s">
        <v>151</v>
      </c>
      <c r="L148" s="83" t="s">
        <v>33</v>
      </c>
      <c r="M148" s="83" t="s">
        <v>33</v>
      </c>
      <c r="N148" s="84" t="s">
        <v>34</v>
      </c>
      <c r="O148" s="85">
        <v>4</v>
      </c>
      <c r="P148" s="127">
        <v>70</v>
      </c>
      <c r="Q148" s="86" t="s">
        <v>132</v>
      </c>
      <c r="R148" s="87">
        <f t="shared" si="38"/>
        <v>280</v>
      </c>
      <c r="S148" s="128">
        <f t="shared" si="40"/>
        <v>280</v>
      </c>
    </row>
    <row r="149" spans="1:19" s="37" customFormat="1" ht="41.4" x14ac:dyDescent="0.3">
      <c r="A149" s="89" t="s">
        <v>61</v>
      </c>
      <c r="B149" s="90" t="s">
        <v>62</v>
      </c>
      <c r="C149" s="80" t="s">
        <v>70</v>
      </c>
      <c r="D149" s="80" t="s">
        <v>20</v>
      </c>
      <c r="E149" s="81" t="s">
        <v>36</v>
      </c>
      <c r="F149" s="81" t="s">
        <v>72</v>
      </c>
      <c r="G149" s="81" t="s">
        <v>38</v>
      </c>
      <c r="H149" s="81" t="s">
        <v>146</v>
      </c>
      <c r="I149" s="76" t="s">
        <v>236</v>
      </c>
      <c r="J149" s="78" t="s">
        <v>237</v>
      </c>
      <c r="K149" s="80" t="s">
        <v>238</v>
      </c>
      <c r="L149" s="83" t="s">
        <v>33</v>
      </c>
      <c r="M149" s="83" t="s">
        <v>33</v>
      </c>
      <c r="N149" s="84" t="s">
        <v>34</v>
      </c>
      <c r="O149" s="85">
        <v>2</v>
      </c>
      <c r="P149" s="127">
        <v>459.99</v>
      </c>
      <c r="Q149" s="86" t="s">
        <v>132</v>
      </c>
      <c r="R149" s="87">
        <f t="shared" si="38"/>
        <v>919.98</v>
      </c>
      <c r="S149" s="128">
        <f t="shared" si="40"/>
        <v>919.98</v>
      </c>
    </row>
    <row r="150" spans="1:19" s="37" customFormat="1" ht="41.4" x14ac:dyDescent="0.3">
      <c r="A150" s="89" t="s">
        <v>61</v>
      </c>
      <c r="B150" s="90" t="s">
        <v>62</v>
      </c>
      <c r="C150" s="80" t="s">
        <v>70</v>
      </c>
      <c r="D150" s="80" t="s">
        <v>20</v>
      </c>
      <c r="E150" s="81" t="s">
        <v>36</v>
      </c>
      <c r="F150" s="81" t="s">
        <v>72</v>
      </c>
      <c r="G150" s="81" t="s">
        <v>38</v>
      </c>
      <c r="H150" s="81" t="s">
        <v>146</v>
      </c>
      <c r="I150" s="76" t="s">
        <v>236</v>
      </c>
      <c r="J150" s="78" t="s">
        <v>239</v>
      </c>
      <c r="K150" s="80" t="s">
        <v>240</v>
      </c>
      <c r="L150" s="83" t="s">
        <v>33</v>
      </c>
      <c r="M150" s="83" t="s">
        <v>33</v>
      </c>
      <c r="N150" s="84" t="s">
        <v>34</v>
      </c>
      <c r="O150" s="85">
        <v>1</v>
      </c>
      <c r="P150" s="127">
        <v>559.99</v>
      </c>
      <c r="Q150" s="86" t="s">
        <v>132</v>
      </c>
      <c r="R150" s="87">
        <f t="shared" si="38"/>
        <v>559.99</v>
      </c>
      <c r="S150" s="128">
        <f t="shared" si="40"/>
        <v>559.99</v>
      </c>
    </row>
    <row r="151" spans="1:19" s="37" customFormat="1" ht="54.6" customHeight="1" x14ac:dyDescent="0.3">
      <c r="A151" s="89" t="s">
        <v>61</v>
      </c>
      <c r="B151" s="90" t="s">
        <v>62</v>
      </c>
      <c r="C151" s="80" t="s">
        <v>70</v>
      </c>
      <c r="D151" s="80" t="s">
        <v>20</v>
      </c>
      <c r="E151" s="81" t="s">
        <v>36</v>
      </c>
      <c r="F151" s="81" t="s">
        <v>72</v>
      </c>
      <c r="G151" s="81" t="s">
        <v>38</v>
      </c>
      <c r="H151" s="81" t="s">
        <v>146</v>
      </c>
      <c r="I151" s="76" t="s">
        <v>236</v>
      </c>
      <c r="J151" s="78" t="s">
        <v>241</v>
      </c>
      <c r="K151" s="80" t="s">
        <v>242</v>
      </c>
      <c r="L151" s="83" t="s">
        <v>33</v>
      </c>
      <c r="M151" s="83" t="s">
        <v>33</v>
      </c>
      <c r="N151" s="84" t="s">
        <v>34</v>
      </c>
      <c r="O151" s="85">
        <v>4</v>
      </c>
      <c r="P151" s="127">
        <v>83.52</v>
      </c>
      <c r="Q151" s="86" t="s">
        <v>132</v>
      </c>
      <c r="R151" s="87">
        <f t="shared" si="38"/>
        <v>334.08</v>
      </c>
      <c r="S151" s="128">
        <f t="shared" si="40"/>
        <v>334.08</v>
      </c>
    </row>
    <row r="152" spans="1:19" s="37" customFormat="1" ht="44.25" customHeight="1" x14ac:dyDescent="0.3">
      <c r="A152" s="89" t="s">
        <v>61</v>
      </c>
      <c r="B152" s="90" t="s">
        <v>62</v>
      </c>
      <c r="C152" s="80" t="s">
        <v>70</v>
      </c>
      <c r="D152" s="80" t="s">
        <v>20</v>
      </c>
      <c r="E152" s="81" t="s">
        <v>36</v>
      </c>
      <c r="F152" s="81" t="s">
        <v>72</v>
      </c>
      <c r="G152" s="81" t="s">
        <v>38</v>
      </c>
      <c r="H152" s="81" t="s">
        <v>146</v>
      </c>
      <c r="I152" s="76" t="s">
        <v>236</v>
      </c>
      <c r="J152" s="78" t="s">
        <v>243</v>
      </c>
      <c r="K152" s="80" t="s">
        <v>244</v>
      </c>
      <c r="L152" s="83" t="s">
        <v>33</v>
      </c>
      <c r="M152" s="83" t="s">
        <v>33</v>
      </c>
      <c r="N152" s="84" t="s">
        <v>34</v>
      </c>
      <c r="O152" s="85">
        <v>2</v>
      </c>
      <c r="P152" s="127">
        <v>110</v>
      </c>
      <c r="Q152" s="86" t="s">
        <v>132</v>
      </c>
      <c r="R152" s="87">
        <f t="shared" si="38"/>
        <v>220</v>
      </c>
      <c r="S152" s="128">
        <f t="shared" si="40"/>
        <v>220</v>
      </c>
    </row>
    <row r="153" spans="1:19" s="37" customFormat="1" ht="44.25" customHeight="1" x14ac:dyDescent="0.3">
      <c r="A153" s="89" t="s">
        <v>61</v>
      </c>
      <c r="B153" s="90" t="s">
        <v>62</v>
      </c>
      <c r="C153" s="80" t="s">
        <v>70</v>
      </c>
      <c r="D153" s="80" t="s">
        <v>20</v>
      </c>
      <c r="E153" s="81" t="s">
        <v>36</v>
      </c>
      <c r="F153" s="81" t="s">
        <v>72</v>
      </c>
      <c r="G153" s="81" t="s">
        <v>38</v>
      </c>
      <c r="H153" s="81" t="s">
        <v>231</v>
      </c>
      <c r="I153" s="60" t="s">
        <v>73</v>
      </c>
      <c r="J153" s="78" t="s">
        <v>245</v>
      </c>
      <c r="K153" s="80" t="s">
        <v>246</v>
      </c>
      <c r="L153" s="83" t="s">
        <v>33</v>
      </c>
      <c r="M153" s="83" t="s">
        <v>33</v>
      </c>
      <c r="N153" s="84" t="s">
        <v>34</v>
      </c>
      <c r="O153" s="85">
        <v>1</v>
      </c>
      <c r="P153" s="127">
        <v>99.76</v>
      </c>
      <c r="Q153" s="86" t="s">
        <v>132</v>
      </c>
      <c r="R153" s="87">
        <f t="shared" si="38"/>
        <v>99.76</v>
      </c>
      <c r="S153" s="128">
        <f t="shared" si="40"/>
        <v>99.76</v>
      </c>
    </row>
    <row r="154" spans="1:19" s="37" customFormat="1" ht="44.25" customHeight="1" x14ac:dyDescent="0.3">
      <c r="A154" s="89" t="s">
        <v>61</v>
      </c>
      <c r="B154" s="90" t="s">
        <v>62</v>
      </c>
      <c r="C154" s="80" t="s">
        <v>70</v>
      </c>
      <c r="D154" s="80" t="s">
        <v>20</v>
      </c>
      <c r="E154" s="81" t="s">
        <v>36</v>
      </c>
      <c r="F154" s="81" t="s">
        <v>72</v>
      </c>
      <c r="G154" s="81" t="s">
        <v>38</v>
      </c>
      <c r="H154" s="81" t="s">
        <v>247</v>
      </c>
      <c r="I154" s="60" t="s">
        <v>248</v>
      </c>
      <c r="J154" s="78" t="s">
        <v>249</v>
      </c>
      <c r="K154" s="80" t="s">
        <v>250</v>
      </c>
      <c r="L154" s="83" t="s">
        <v>33</v>
      </c>
      <c r="M154" s="83" t="s">
        <v>33</v>
      </c>
      <c r="N154" s="84" t="s">
        <v>34</v>
      </c>
      <c r="O154" s="85">
        <v>2</v>
      </c>
      <c r="P154" s="127">
        <v>136.1</v>
      </c>
      <c r="Q154" s="86" t="s">
        <v>132</v>
      </c>
      <c r="R154" s="87">
        <f t="shared" si="38"/>
        <v>272.2</v>
      </c>
      <c r="S154" s="128">
        <f t="shared" si="40"/>
        <v>272.2</v>
      </c>
    </row>
    <row r="155" spans="1:19" s="37" customFormat="1" ht="44.25" customHeight="1" x14ac:dyDescent="0.3">
      <c r="A155" s="89" t="s">
        <v>61</v>
      </c>
      <c r="B155" s="90" t="s">
        <v>62</v>
      </c>
      <c r="C155" s="80" t="s">
        <v>70</v>
      </c>
      <c r="D155" s="80" t="s">
        <v>20</v>
      </c>
      <c r="E155" s="81" t="s">
        <v>40</v>
      </c>
      <c r="F155" s="81" t="s">
        <v>41</v>
      </c>
      <c r="G155" s="81" t="s">
        <v>152</v>
      </c>
      <c r="H155" s="81" t="s">
        <v>251</v>
      </c>
      <c r="I155" s="76" t="s">
        <v>252</v>
      </c>
      <c r="J155" s="78" t="s">
        <v>51</v>
      </c>
      <c r="K155" s="80" t="s">
        <v>253</v>
      </c>
      <c r="L155" s="133" t="s">
        <v>33</v>
      </c>
      <c r="M155" s="133" t="s">
        <v>33</v>
      </c>
      <c r="N155" s="84" t="s">
        <v>26</v>
      </c>
      <c r="O155" s="85">
        <v>1</v>
      </c>
      <c r="P155" s="60">
        <v>754</v>
      </c>
      <c r="Q155" s="86" t="s">
        <v>39</v>
      </c>
      <c r="R155" s="87">
        <f t="shared" si="38"/>
        <v>754</v>
      </c>
      <c r="S155" s="87">
        <f t="shared" si="40"/>
        <v>754</v>
      </c>
    </row>
    <row r="156" spans="1:19" s="37" customFormat="1" ht="44.25" customHeight="1" x14ac:dyDescent="0.3">
      <c r="A156" s="89" t="s">
        <v>61</v>
      </c>
      <c r="B156" s="90" t="s">
        <v>62</v>
      </c>
      <c r="C156" s="80" t="s">
        <v>70</v>
      </c>
      <c r="D156" s="80" t="s">
        <v>20</v>
      </c>
      <c r="E156" s="81" t="s">
        <v>21</v>
      </c>
      <c r="F156" s="81" t="s">
        <v>20</v>
      </c>
      <c r="G156" s="81" t="s">
        <v>22</v>
      </c>
      <c r="H156" s="81" t="s">
        <v>48</v>
      </c>
      <c r="I156" s="60" t="s">
        <v>53</v>
      </c>
      <c r="J156" s="78" t="s">
        <v>51</v>
      </c>
      <c r="K156" s="80" t="s">
        <v>254</v>
      </c>
      <c r="L156" s="82" t="s">
        <v>24</v>
      </c>
      <c r="M156" s="83" t="s">
        <v>115</v>
      </c>
      <c r="N156" s="84" t="s">
        <v>26</v>
      </c>
      <c r="O156" s="85">
        <v>1</v>
      </c>
      <c r="P156" s="60">
        <v>1670.4</v>
      </c>
      <c r="Q156" s="86" t="s">
        <v>129</v>
      </c>
      <c r="R156" s="87">
        <f t="shared" si="38"/>
        <v>1670.4</v>
      </c>
      <c r="S156" s="87">
        <f t="shared" si="40"/>
        <v>1670.4</v>
      </c>
    </row>
    <row r="157" spans="1:19" s="37" customFormat="1" ht="44.25" customHeight="1" x14ac:dyDescent="0.3">
      <c r="A157" s="89" t="s">
        <v>61</v>
      </c>
      <c r="B157" s="90" t="s">
        <v>62</v>
      </c>
      <c r="C157" s="80" t="s">
        <v>70</v>
      </c>
      <c r="D157" s="80" t="s">
        <v>20</v>
      </c>
      <c r="E157" s="81" t="s">
        <v>21</v>
      </c>
      <c r="F157" s="81" t="s">
        <v>20</v>
      </c>
      <c r="G157" s="44" t="s">
        <v>22</v>
      </c>
      <c r="H157" s="81" t="s">
        <v>71</v>
      </c>
      <c r="I157" s="76" t="s">
        <v>57</v>
      </c>
      <c r="J157" s="85" t="s">
        <v>255</v>
      </c>
      <c r="K157" s="80" t="s">
        <v>256</v>
      </c>
      <c r="L157" s="133" t="s">
        <v>33</v>
      </c>
      <c r="M157" s="133" t="s">
        <v>33</v>
      </c>
      <c r="N157" s="84" t="s">
        <v>34</v>
      </c>
      <c r="O157" s="85">
        <v>10</v>
      </c>
      <c r="P157" s="60">
        <v>24</v>
      </c>
      <c r="Q157" s="86" t="s">
        <v>132</v>
      </c>
      <c r="R157" s="87">
        <f t="shared" si="38"/>
        <v>240</v>
      </c>
      <c r="S157" s="87">
        <f>P157*O157</f>
        <v>240</v>
      </c>
    </row>
    <row r="158" spans="1:19" s="37" customFormat="1" ht="44.25" customHeight="1" x14ac:dyDescent="0.3">
      <c r="A158" s="89" t="s">
        <v>61</v>
      </c>
      <c r="B158" s="90" t="s">
        <v>62</v>
      </c>
      <c r="C158" s="80" t="s">
        <v>70</v>
      </c>
      <c r="D158" s="80" t="s">
        <v>20</v>
      </c>
      <c r="E158" s="81" t="s">
        <v>21</v>
      </c>
      <c r="F158" s="81" t="s">
        <v>20</v>
      </c>
      <c r="G158" s="44" t="s">
        <v>22</v>
      </c>
      <c r="H158" s="81" t="s">
        <v>71</v>
      </c>
      <c r="I158" s="76" t="s">
        <v>57</v>
      </c>
      <c r="J158" s="85" t="s">
        <v>257</v>
      </c>
      <c r="K158" s="80" t="s">
        <v>258</v>
      </c>
      <c r="L158" s="133" t="s">
        <v>33</v>
      </c>
      <c r="M158" s="133" t="s">
        <v>33</v>
      </c>
      <c r="N158" s="84" t="s">
        <v>34</v>
      </c>
      <c r="O158" s="85">
        <v>10</v>
      </c>
      <c r="P158" s="60">
        <v>35</v>
      </c>
      <c r="Q158" s="86" t="s">
        <v>132</v>
      </c>
      <c r="R158" s="87">
        <f t="shared" si="38"/>
        <v>350</v>
      </c>
      <c r="S158" s="87">
        <f>P158*O158</f>
        <v>350</v>
      </c>
    </row>
    <row r="159" spans="1:19" s="37" customFormat="1" ht="44.25" customHeight="1" x14ac:dyDescent="0.3">
      <c r="A159" s="89" t="s">
        <v>61</v>
      </c>
      <c r="B159" s="90" t="s">
        <v>62</v>
      </c>
      <c r="C159" s="80" t="s">
        <v>70</v>
      </c>
      <c r="D159" s="80" t="s">
        <v>20</v>
      </c>
      <c r="E159" s="81" t="s">
        <v>36</v>
      </c>
      <c r="F159" s="81" t="s">
        <v>37</v>
      </c>
      <c r="G159" s="44" t="s">
        <v>65</v>
      </c>
      <c r="H159" s="81" t="s">
        <v>131</v>
      </c>
      <c r="I159" s="76" t="s">
        <v>109</v>
      </c>
      <c r="J159" s="85" t="s">
        <v>259</v>
      </c>
      <c r="K159" s="80" t="s">
        <v>260</v>
      </c>
      <c r="L159" s="133" t="s">
        <v>33</v>
      </c>
      <c r="M159" s="133" t="s">
        <v>33</v>
      </c>
      <c r="N159" s="84" t="s">
        <v>67</v>
      </c>
      <c r="O159" s="85">
        <v>2</v>
      </c>
      <c r="P159" s="60">
        <v>350</v>
      </c>
      <c r="Q159" s="86" t="s">
        <v>132</v>
      </c>
      <c r="R159" s="87">
        <f t="shared" si="38"/>
        <v>700</v>
      </c>
      <c r="S159" s="87">
        <f>P159*O159</f>
        <v>700</v>
      </c>
    </row>
    <row r="160" spans="1:19" s="37" customFormat="1" ht="44.25" customHeight="1" x14ac:dyDescent="0.3">
      <c r="A160" s="89" t="s">
        <v>61</v>
      </c>
      <c r="B160" s="90" t="s">
        <v>62</v>
      </c>
      <c r="C160" s="80" t="s">
        <v>70</v>
      </c>
      <c r="D160" s="80" t="s">
        <v>20</v>
      </c>
      <c r="E160" s="81" t="s">
        <v>21</v>
      </c>
      <c r="F160" s="81" t="s">
        <v>20</v>
      </c>
      <c r="G160" s="44" t="s">
        <v>22</v>
      </c>
      <c r="H160" s="81" t="s">
        <v>213</v>
      </c>
      <c r="I160" s="76" t="s">
        <v>124</v>
      </c>
      <c r="J160" s="85" t="s">
        <v>261</v>
      </c>
      <c r="K160" s="80" t="s">
        <v>262</v>
      </c>
      <c r="L160" s="133" t="s">
        <v>33</v>
      </c>
      <c r="M160" s="133" t="s">
        <v>33</v>
      </c>
      <c r="N160" s="84" t="s">
        <v>34</v>
      </c>
      <c r="O160" s="85">
        <v>12</v>
      </c>
      <c r="P160" s="60">
        <v>20</v>
      </c>
      <c r="Q160" s="86" t="s">
        <v>132</v>
      </c>
      <c r="R160" s="87">
        <f t="shared" si="38"/>
        <v>240</v>
      </c>
      <c r="S160" s="87">
        <f>P160*O160</f>
        <v>240</v>
      </c>
    </row>
    <row r="161" spans="1:19" s="134" customFormat="1" ht="44.25" customHeight="1" x14ac:dyDescent="0.3">
      <c r="A161" s="89" t="s">
        <v>61</v>
      </c>
      <c r="B161" s="90" t="s">
        <v>62</v>
      </c>
      <c r="C161" s="80" t="s">
        <v>70</v>
      </c>
      <c r="D161" s="44" t="s">
        <v>20</v>
      </c>
      <c r="E161" s="44" t="s">
        <v>21</v>
      </c>
      <c r="F161" s="44" t="s">
        <v>20</v>
      </c>
      <c r="G161" s="44" t="s">
        <v>22</v>
      </c>
      <c r="H161" s="44" t="s">
        <v>210</v>
      </c>
      <c r="I161" s="129" t="s">
        <v>211</v>
      </c>
      <c r="J161" s="44" t="s">
        <v>51</v>
      </c>
      <c r="K161" s="130" t="s">
        <v>263</v>
      </c>
      <c r="L161" s="34" t="s">
        <v>33</v>
      </c>
      <c r="M161" s="34" t="s">
        <v>33</v>
      </c>
      <c r="N161" s="43" t="s">
        <v>26</v>
      </c>
      <c r="O161" s="43">
        <v>1</v>
      </c>
      <c r="P161" s="43">
        <v>677</v>
      </c>
      <c r="Q161" s="131" t="s">
        <v>33</v>
      </c>
      <c r="R161" s="132">
        <f>S161</f>
        <v>677</v>
      </c>
      <c r="S161" s="43">
        <f>P161*O161</f>
        <v>677</v>
      </c>
    </row>
    <row r="162" spans="1:19" s="134" customFormat="1" ht="44.25" customHeight="1" x14ac:dyDescent="0.3">
      <c r="A162" s="89" t="s">
        <v>61</v>
      </c>
      <c r="B162" s="90" t="s">
        <v>62</v>
      </c>
      <c r="C162" s="80" t="s">
        <v>70</v>
      </c>
      <c r="D162" s="80" t="s">
        <v>20</v>
      </c>
      <c r="E162" s="81" t="s">
        <v>21</v>
      </c>
      <c r="F162" s="81" t="s">
        <v>20</v>
      </c>
      <c r="G162" s="81" t="s">
        <v>28</v>
      </c>
      <c r="H162" s="81" t="s">
        <v>98</v>
      </c>
      <c r="I162" s="60" t="s">
        <v>29</v>
      </c>
      <c r="J162" s="78" t="s">
        <v>51</v>
      </c>
      <c r="K162" s="80" t="s">
        <v>130</v>
      </c>
      <c r="L162" s="83" t="s">
        <v>30</v>
      </c>
      <c r="M162" s="83" t="s">
        <v>115</v>
      </c>
      <c r="N162" s="84" t="s">
        <v>26</v>
      </c>
      <c r="O162" s="85">
        <v>1</v>
      </c>
      <c r="P162" s="127">
        <v>31320</v>
      </c>
      <c r="Q162" s="83" t="s">
        <v>129</v>
      </c>
      <c r="R162" s="87">
        <f>S162</f>
        <v>31320</v>
      </c>
      <c r="S162" s="128">
        <v>31320</v>
      </c>
    </row>
    <row r="163" spans="1:19" s="134" customFormat="1" ht="44.25" customHeight="1" x14ac:dyDescent="0.3">
      <c r="A163" s="89" t="s">
        <v>61</v>
      </c>
      <c r="B163" s="90" t="s">
        <v>62</v>
      </c>
      <c r="C163" s="80" t="s">
        <v>70</v>
      </c>
      <c r="D163" s="80" t="s">
        <v>20</v>
      </c>
      <c r="E163" s="81" t="s">
        <v>21</v>
      </c>
      <c r="F163" s="81" t="s">
        <v>20</v>
      </c>
      <c r="G163" s="81" t="s">
        <v>28</v>
      </c>
      <c r="H163" s="81" t="s">
        <v>95</v>
      </c>
      <c r="I163" s="60" t="s">
        <v>60</v>
      </c>
      <c r="J163" s="78" t="s">
        <v>51</v>
      </c>
      <c r="K163" s="80" t="s">
        <v>140</v>
      </c>
      <c r="L163" s="82" t="s">
        <v>141</v>
      </c>
      <c r="M163" s="133" t="s">
        <v>115</v>
      </c>
      <c r="N163" s="84" t="s">
        <v>26</v>
      </c>
      <c r="O163" s="85">
        <v>1</v>
      </c>
      <c r="P163" s="60">
        <v>44431.9</v>
      </c>
      <c r="Q163" s="86" t="s">
        <v>39</v>
      </c>
      <c r="R163" s="87">
        <f t="shared" ref="R163" si="41">S163</f>
        <v>44431.9</v>
      </c>
      <c r="S163" s="87">
        <f t="shared" ref="S163" si="42">P163*O163</f>
        <v>44431.9</v>
      </c>
    </row>
    <row r="164" spans="1:19" s="134" customFormat="1" ht="44.25" customHeight="1" x14ac:dyDescent="0.3">
      <c r="A164" s="89" t="s">
        <v>61</v>
      </c>
      <c r="B164" s="90" t="s">
        <v>62</v>
      </c>
      <c r="C164" s="135" t="s">
        <v>101</v>
      </c>
      <c r="D164" s="136" t="s">
        <v>20</v>
      </c>
      <c r="E164" s="137" t="s">
        <v>36</v>
      </c>
      <c r="F164" s="138" t="s">
        <v>37</v>
      </c>
      <c r="G164" s="137" t="s">
        <v>38</v>
      </c>
      <c r="H164" s="54">
        <v>22104</v>
      </c>
      <c r="I164" s="139" t="s">
        <v>107</v>
      </c>
      <c r="J164" s="54" t="s">
        <v>55</v>
      </c>
      <c r="K164" s="140" t="s">
        <v>108</v>
      </c>
      <c r="L164" s="137" t="s">
        <v>102</v>
      </c>
      <c r="M164" s="137" t="s">
        <v>102</v>
      </c>
      <c r="N164" s="54" t="s">
        <v>84</v>
      </c>
      <c r="O164" s="54">
        <v>1</v>
      </c>
      <c r="P164" s="141">
        <v>1805</v>
      </c>
      <c r="Q164" s="142" t="s">
        <v>94</v>
      </c>
      <c r="R164" s="143">
        <v>1805</v>
      </c>
      <c r="S164" s="143">
        <v>1805</v>
      </c>
    </row>
    <row r="165" spans="1:19" s="134" customFormat="1" ht="44.25" customHeight="1" x14ac:dyDescent="0.3">
      <c r="A165" s="89" t="s">
        <v>61</v>
      </c>
      <c r="B165" s="90" t="s">
        <v>62</v>
      </c>
      <c r="C165" s="135" t="s">
        <v>101</v>
      </c>
      <c r="D165" s="136" t="s">
        <v>20</v>
      </c>
      <c r="E165" s="137" t="s">
        <v>36</v>
      </c>
      <c r="F165" s="138" t="s">
        <v>37</v>
      </c>
      <c r="G165" s="137" t="s">
        <v>38</v>
      </c>
      <c r="H165" s="54">
        <v>25401</v>
      </c>
      <c r="I165" s="139" t="s">
        <v>109</v>
      </c>
      <c r="J165" s="54" t="s">
        <v>264</v>
      </c>
      <c r="K165" s="140" t="s">
        <v>265</v>
      </c>
      <c r="L165" s="137" t="s">
        <v>102</v>
      </c>
      <c r="M165" s="137" t="s">
        <v>102</v>
      </c>
      <c r="N165" s="54" t="s">
        <v>56</v>
      </c>
      <c r="O165" s="54">
        <v>3</v>
      </c>
      <c r="P165" s="141">
        <f>+R165/O165</f>
        <v>632.19999999999993</v>
      </c>
      <c r="Q165" s="142" t="s">
        <v>94</v>
      </c>
      <c r="R165" s="144">
        <v>1896.6</v>
      </c>
      <c r="S165" s="144">
        <v>1896.6</v>
      </c>
    </row>
    <row r="166" spans="1:19" s="134" customFormat="1" ht="44.25" customHeight="1" x14ac:dyDescent="0.3">
      <c r="A166" s="89" t="s">
        <v>61</v>
      </c>
      <c r="B166" s="90" t="s">
        <v>62</v>
      </c>
      <c r="C166" s="135" t="s">
        <v>101</v>
      </c>
      <c r="D166" s="136" t="s">
        <v>20</v>
      </c>
      <c r="E166" s="137" t="s">
        <v>36</v>
      </c>
      <c r="F166" s="138" t="s">
        <v>37</v>
      </c>
      <c r="G166" s="137" t="s">
        <v>38</v>
      </c>
      <c r="H166" s="137">
        <v>26102</v>
      </c>
      <c r="I166" s="139" t="s">
        <v>111</v>
      </c>
      <c r="J166" s="54" t="s">
        <v>47</v>
      </c>
      <c r="K166" s="140" t="s">
        <v>83</v>
      </c>
      <c r="L166" s="136" t="s">
        <v>45</v>
      </c>
      <c r="M166" s="137" t="s">
        <v>115</v>
      </c>
      <c r="N166" s="54" t="s">
        <v>84</v>
      </c>
      <c r="O166" s="54">
        <v>1</v>
      </c>
      <c r="P166" s="141">
        <v>1815</v>
      </c>
      <c r="Q166" s="142" t="s">
        <v>94</v>
      </c>
      <c r="R166" s="144">
        <v>1815</v>
      </c>
      <c r="S166" s="144">
        <v>1815</v>
      </c>
    </row>
    <row r="167" spans="1:19" s="134" customFormat="1" ht="44.25" customHeight="1" x14ac:dyDescent="0.3">
      <c r="A167" s="89" t="s">
        <v>61</v>
      </c>
      <c r="B167" s="90" t="s">
        <v>62</v>
      </c>
      <c r="C167" s="135" t="s">
        <v>101</v>
      </c>
      <c r="D167" s="136" t="s">
        <v>20</v>
      </c>
      <c r="E167" s="137" t="s">
        <v>36</v>
      </c>
      <c r="F167" s="138" t="s">
        <v>37</v>
      </c>
      <c r="G167" s="137" t="s">
        <v>38</v>
      </c>
      <c r="H167" s="137">
        <v>32201</v>
      </c>
      <c r="I167" s="145" t="s">
        <v>112</v>
      </c>
      <c r="J167" s="54"/>
      <c r="K167" s="140" t="s">
        <v>266</v>
      </c>
      <c r="L167" s="146" t="s">
        <v>142</v>
      </c>
      <c r="M167" s="147" t="s">
        <v>113</v>
      </c>
      <c r="N167" s="54" t="s">
        <v>115</v>
      </c>
      <c r="O167" s="54">
        <v>1</v>
      </c>
      <c r="P167" s="143">
        <v>25585.96</v>
      </c>
      <c r="Q167" s="142" t="s">
        <v>94</v>
      </c>
      <c r="R167" s="143">
        <v>25585.96</v>
      </c>
      <c r="S167" s="143">
        <v>25585.96</v>
      </c>
    </row>
    <row r="168" spans="1:19" s="134" customFormat="1" ht="44.25" customHeight="1" x14ac:dyDescent="0.3">
      <c r="A168" s="89" t="s">
        <v>61</v>
      </c>
      <c r="B168" s="90" t="s">
        <v>62</v>
      </c>
      <c r="C168" s="135" t="s">
        <v>101</v>
      </c>
      <c r="D168" s="136" t="s">
        <v>20</v>
      </c>
      <c r="E168" s="137" t="s">
        <v>21</v>
      </c>
      <c r="F168" s="138" t="s">
        <v>20</v>
      </c>
      <c r="G168" s="137" t="s">
        <v>28</v>
      </c>
      <c r="H168" s="137">
        <v>32201</v>
      </c>
      <c r="I168" s="145" t="s">
        <v>112</v>
      </c>
      <c r="J168" s="54"/>
      <c r="K168" s="140" t="s">
        <v>267</v>
      </c>
      <c r="L168" s="146" t="s">
        <v>143</v>
      </c>
      <c r="M168" s="147" t="s">
        <v>113</v>
      </c>
      <c r="N168" s="54" t="s">
        <v>115</v>
      </c>
      <c r="O168" s="54">
        <v>1</v>
      </c>
      <c r="P168" s="143">
        <v>104298</v>
      </c>
      <c r="Q168" s="142" t="s">
        <v>94</v>
      </c>
      <c r="R168" s="143">
        <v>104298</v>
      </c>
      <c r="S168" s="143">
        <v>104298</v>
      </c>
    </row>
    <row r="169" spans="1:19" s="134" customFormat="1" ht="44.25" customHeight="1" x14ac:dyDescent="0.3">
      <c r="A169" s="89" t="s">
        <v>61</v>
      </c>
      <c r="B169" s="90" t="s">
        <v>62</v>
      </c>
      <c r="C169" s="135" t="s">
        <v>101</v>
      </c>
      <c r="D169" s="136" t="s">
        <v>20</v>
      </c>
      <c r="E169" s="137" t="s">
        <v>36</v>
      </c>
      <c r="F169" s="138" t="s">
        <v>37</v>
      </c>
      <c r="G169" s="137" t="s">
        <v>38</v>
      </c>
      <c r="H169" s="137">
        <v>32201</v>
      </c>
      <c r="I169" s="145" t="s">
        <v>112</v>
      </c>
      <c r="J169" s="54"/>
      <c r="K169" s="140" t="s">
        <v>268</v>
      </c>
      <c r="L169" s="146" t="s">
        <v>144</v>
      </c>
      <c r="M169" s="147" t="s">
        <v>113</v>
      </c>
      <c r="N169" s="54" t="s">
        <v>115</v>
      </c>
      <c r="O169" s="54">
        <v>1</v>
      </c>
      <c r="P169" s="143">
        <v>15582.99</v>
      </c>
      <c r="Q169" s="142" t="s">
        <v>94</v>
      </c>
      <c r="R169" s="143">
        <v>15582.99</v>
      </c>
      <c r="S169" s="143">
        <v>15582.99</v>
      </c>
    </row>
    <row r="170" spans="1:19" s="134" customFormat="1" ht="44.25" customHeight="1" x14ac:dyDescent="0.3">
      <c r="A170" s="89" t="s">
        <v>61</v>
      </c>
      <c r="B170" s="90" t="s">
        <v>62</v>
      </c>
      <c r="C170" s="135" t="s">
        <v>101</v>
      </c>
      <c r="D170" s="136" t="s">
        <v>20</v>
      </c>
      <c r="E170" s="137" t="s">
        <v>21</v>
      </c>
      <c r="F170" s="138" t="s">
        <v>20</v>
      </c>
      <c r="G170" s="137" t="s">
        <v>22</v>
      </c>
      <c r="H170" s="137">
        <v>32601</v>
      </c>
      <c r="I170" s="139" t="s">
        <v>53</v>
      </c>
      <c r="J170" s="54"/>
      <c r="K170" s="140" t="s">
        <v>269</v>
      </c>
      <c r="L170" s="148" t="s">
        <v>114</v>
      </c>
      <c r="M170" s="147" t="s">
        <v>115</v>
      </c>
      <c r="N170" s="149" t="s">
        <v>116</v>
      </c>
      <c r="O170" s="142">
        <v>1</v>
      </c>
      <c r="P170" s="144">
        <v>2185.44</v>
      </c>
      <c r="Q170" s="148" t="s">
        <v>117</v>
      </c>
      <c r="R170" s="144">
        <v>2185.44</v>
      </c>
      <c r="S170" s="144">
        <v>2185.44</v>
      </c>
    </row>
    <row r="171" spans="1:19" s="134" customFormat="1" ht="44.25" customHeight="1" x14ac:dyDescent="0.3">
      <c r="A171" s="89" t="s">
        <v>61</v>
      </c>
      <c r="B171" s="90" t="s">
        <v>62</v>
      </c>
      <c r="C171" s="135" t="s">
        <v>101</v>
      </c>
      <c r="D171" s="136" t="s">
        <v>20</v>
      </c>
      <c r="E171" s="137" t="s">
        <v>36</v>
      </c>
      <c r="F171" s="138" t="s">
        <v>37</v>
      </c>
      <c r="G171" s="137" t="s">
        <v>38</v>
      </c>
      <c r="H171" s="137">
        <v>33801</v>
      </c>
      <c r="I171" s="145" t="s">
        <v>118</v>
      </c>
      <c r="J171" s="54"/>
      <c r="K171" s="140" t="s">
        <v>270</v>
      </c>
      <c r="L171" s="148" t="s">
        <v>99</v>
      </c>
      <c r="M171" s="147" t="s">
        <v>115</v>
      </c>
      <c r="N171" s="149" t="s">
        <v>116</v>
      </c>
      <c r="O171" s="54">
        <v>1</v>
      </c>
      <c r="P171" s="141">
        <v>14442</v>
      </c>
      <c r="Q171" s="148" t="s">
        <v>117</v>
      </c>
      <c r="R171" s="143">
        <f>12450*1.16</f>
        <v>14441.999999999998</v>
      </c>
      <c r="S171" s="150">
        <v>14442</v>
      </c>
    </row>
    <row r="172" spans="1:19" s="134" customFormat="1" ht="44.25" customHeight="1" x14ac:dyDescent="0.3">
      <c r="A172" s="89" t="s">
        <v>61</v>
      </c>
      <c r="B172" s="90" t="s">
        <v>62</v>
      </c>
      <c r="C172" s="135" t="s">
        <v>101</v>
      </c>
      <c r="D172" s="136" t="s">
        <v>20</v>
      </c>
      <c r="E172" s="137" t="s">
        <v>36</v>
      </c>
      <c r="F172" s="138" t="s">
        <v>37</v>
      </c>
      <c r="G172" s="137" t="s">
        <v>38</v>
      </c>
      <c r="H172" s="137">
        <v>33801</v>
      </c>
      <c r="I172" s="145" t="s">
        <v>118</v>
      </c>
      <c r="J172" s="54"/>
      <c r="K172" s="140" t="s">
        <v>270</v>
      </c>
      <c r="L172" s="148" t="s">
        <v>99</v>
      </c>
      <c r="M172" s="147" t="s">
        <v>115</v>
      </c>
      <c r="N172" s="137" t="s">
        <v>116</v>
      </c>
      <c r="O172" s="54">
        <v>1</v>
      </c>
      <c r="P172" s="141">
        <v>14442</v>
      </c>
      <c r="Q172" s="148" t="s">
        <v>117</v>
      </c>
      <c r="R172" s="143">
        <f>12450*1.16</f>
        <v>14441.999999999998</v>
      </c>
      <c r="S172" s="143">
        <v>14442</v>
      </c>
    </row>
    <row r="173" spans="1:19" s="134" customFormat="1" ht="44.25" customHeight="1" x14ac:dyDescent="0.3">
      <c r="A173" s="89" t="s">
        <v>61</v>
      </c>
      <c r="B173" s="90" t="s">
        <v>62</v>
      </c>
      <c r="C173" s="135" t="s">
        <v>101</v>
      </c>
      <c r="D173" s="136" t="s">
        <v>20</v>
      </c>
      <c r="E173" s="137" t="s">
        <v>21</v>
      </c>
      <c r="F173" s="138" t="s">
        <v>20</v>
      </c>
      <c r="G173" s="137" t="s">
        <v>28</v>
      </c>
      <c r="H173" s="137">
        <v>33801</v>
      </c>
      <c r="I173" s="145" t="s">
        <v>118</v>
      </c>
      <c r="J173" s="54"/>
      <c r="K173" s="140" t="s">
        <v>271</v>
      </c>
      <c r="L173" s="148" t="s">
        <v>99</v>
      </c>
      <c r="M173" s="147" t="s">
        <v>115</v>
      </c>
      <c r="N173" s="137" t="s">
        <v>116</v>
      </c>
      <c r="O173" s="54">
        <v>1</v>
      </c>
      <c r="P173" s="141">
        <v>31320</v>
      </c>
      <c r="Q173" s="148" t="s">
        <v>117</v>
      </c>
      <c r="R173" s="143">
        <f>27000*1.16</f>
        <v>31319.999999999996</v>
      </c>
      <c r="S173" s="150">
        <v>31320</v>
      </c>
    </row>
    <row r="174" spans="1:19" s="134" customFormat="1" ht="44.25" customHeight="1" x14ac:dyDescent="0.3">
      <c r="A174" s="89" t="s">
        <v>61</v>
      </c>
      <c r="B174" s="90" t="s">
        <v>62</v>
      </c>
      <c r="C174" s="135" t="s">
        <v>101</v>
      </c>
      <c r="D174" s="136" t="s">
        <v>20</v>
      </c>
      <c r="E174" s="137" t="s">
        <v>21</v>
      </c>
      <c r="F174" s="138" t="s">
        <v>20</v>
      </c>
      <c r="G174" s="137" t="s">
        <v>22</v>
      </c>
      <c r="H174" s="137">
        <v>33901</v>
      </c>
      <c r="I174" s="139" t="s">
        <v>119</v>
      </c>
      <c r="J174" s="54"/>
      <c r="K174" s="140" t="s">
        <v>145</v>
      </c>
      <c r="L174" s="148" t="s">
        <v>120</v>
      </c>
      <c r="M174" s="147" t="s">
        <v>115</v>
      </c>
      <c r="N174" s="149" t="s">
        <v>116</v>
      </c>
      <c r="O174" s="142">
        <v>1</v>
      </c>
      <c r="P174" s="144">
        <v>16.34</v>
      </c>
      <c r="Q174" s="148" t="s">
        <v>94</v>
      </c>
      <c r="R174" s="144">
        <v>16.34</v>
      </c>
      <c r="S174" s="144">
        <v>16.34</v>
      </c>
    </row>
    <row r="175" spans="1:19" s="134" customFormat="1" ht="44.25" customHeight="1" x14ac:dyDescent="0.3">
      <c r="A175" s="89" t="s">
        <v>61</v>
      </c>
      <c r="B175" s="90" t="s">
        <v>62</v>
      </c>
      <c r="C175" s="135" t="s">
        <v>101</v>
      </c>
      <c r="D175" s="136" t="s">
        <v>20</v>
      </c>
      <c r="E175" s="137" t="s">
        <v>36</v>
      </c>
      <c r="F175" s="138" t="s">
        <v>37</v>
      </c>
      <c r="G175" s="137" t="s">
        <v>38</v>
      </c>
      <c r="H175" s="137">
        <v>35801</v>
      </c>
      <c r="I175" s="145" t="s">
        <v>121</v>
      </c>
      <c r="J175" s="54"/>
      <c r="K175" s="140" t="s">
        <v>272</v>
      </c>
      <c r="L175" s="148" t="s">
        <v>32</v>
      </c>
      <c r="M175" s="147" t="s">
        <v>115</v>
      </c>
      <c r="N175" s="149" t="s">
        <v>116</v>
      </c>
      <c r="O175" s="142">
        <v>1</v>
      </c>
      <c r="P175" s="143">
        <v>19492.57</v>
      </c>
      <c r="Q175" s="148" t="s">
        <v>117</v>
      </c>
      <c r="R175" s="143">
        <v>19492.57</v>
      </c>
      <c r="S175" s="143">
        <v>19492.57</v>
      </c>
    </row>
    <row r="176" spans="1:19" s="134" customFormat="1" ht="44.25" customHeight="1" x14ac:dyDescent="0.3">
      <c r="A176" s="89" t="s">
        <v>61</v>
      </c>
      <c r="B176" s="90" t="s">
        <v>62</v>
      </c>
      <c r="C176" s="135" t="s">
        <v>101</v>
      </c>
      <c r="D176" s="136" t="s">
        <v>20</v>
      </c>
      <c r="E176" s="137" t="s">
        <v>21</v>
      </c>
      <c r="F176" s="138" t="s">
        <v>20</v>
      </c>
      <c r="G176" s="137" t="s">
        <v>28</v>
      </c>
      <c r="H176" s="137">
        <v>35801</v>
      </c>
      <c r="I176" s="145" t="s">
        <v>121</v>
      </c>
      <c r="J176" s="54"/>
      <c r="K176" s="140" t="s">
        <v>273</v>
      </c>
      <c r="L176" s="148" t="s">
        <v>32</v>
      </c>
      <c r="M176" s="147" t="s">
        <v>115</v>
      </c>
      <c r="N176" s="137" t="s">
        <v>116</v>
      </c>
      <c r="O176" s="142">
        <v>1</v>
      </c>
      <c r="P176" s="143">
        <v>19492.57</v>
      </c>
      <c r="Q176" s="148" t="s">
        <v>117</v>
      </c>
      <c r="R176" s="143">
        <f>16803.94*1.16</f>
        <v>19492.570399999997</v>
      </c>
      <c r="S176" s="143">
        <v>19492.57</v>
      </c>
    </row>
    <row r="177" spans="1:19" s="134" customFormat="1" ht="44.25" customHeight="1" x14ac:dyDescent="0.3">
      <c r="A177" s="89" t="s">
        <v>61</v>
      </c>
      <c r="B177" s="90" t="s">
        <v>62</v>
      </c>
      <c r="C177" s="151" t="s">
        <v>74</v>
      </c>
      <c r="D177" s="151" t="s">
        <v>20</v>
      </c>
      <c r="E177" s="39" t="s">
        <v>21</v>
      </c>
      <c r="F177" s="39" t="s">
        <v>20</v>
      </c>
      <c r="G177" s="39" t="s">
        <v>22</v>
      </c>
      <c r="H177" s="39" t="s">
        <v>71</v>
      </c>
      <c r="I177" s="152" t="s">
        <v>57</v>
      </c>
      <c r="J177" s="153" t="s">
        <v>80</v>
      </c>
      <c r="K177" s="153" t="s">
        <v>274</v>
      </c>
      <c r="L177" s="154" t="s">
        <v>33</v>
      </c>
      <c r="M177" s="155" t="s">
        <v>33</v>
      </c>
      <c r="N177" s="153" t="s">
        <v>56</v>
      </c>
      <c r="O177" s="79">
        <v>6</v>
      </c>
      <c r="P177" s="79">
        <v>639.74</v>
      </c>
      <c r="Q177" s="154" t="s">
        <v>77</v>
      </c>
      <c r="R177" s="56">
        <v>3838.44</v>
      </c>
      <c r="S177" s="56">
        <v>3838.44</v>
      </c>
    </row>
    <row r="178" spans="1:19" s="134" customFormat="1" ht="44.25" customHeight="1" x14ac:dyDescent="0.3">
      <c r="A178" s="89" t="s">
        <v>61</v>
      </c>
      <c r="B178" s="90" t="s">
        <v>62</v>
      </c>
      <c r="C178" s="151" t="s">
        <v>74</v>
      </c>
      <c r="D178" s="151" t="s">
        <v>20</v>
      </c>
      <c r="E178" s="39" t="s">
        <v>21</v>
      </c>
      <c r="F178" s="39" t="s">
        <v>20</v>
      </c>
      <c r="G178" s="39" t="s">
        <v>22</v>
      </c>
      <c r="H178" s="39" t="s">
        <v>78</v>
      </c>
      <c r="I178" s="152" t="s">
        <v>79</v>
      </c>
      <c r="J178" s="153" t="s">
        <v>275</v>
      </c>
      <c r="K178" s="153" t="s">
        <v>276</v>
      </c>
      <c r="L178" s="154" t="s">
        <v>33</v>
      </c>
      <c r="M178" s="155" t="s">
        <v>33</v>
      </c>
      <c r="N178" s="153" t="s">
        <v>67</v>
      </c>
      <c r="O178" s="79">
        <v>4</v>
      </c>
      <c r="P178" s="79">
        <v>1425.64</v>
      </c>
      <c r="Q178" s="154" t="s">
        <v>77</v>
      </c>
      <c r="R178" s="56">
        <v>5702.56</v>
      </c>
      <c r="S178" s="56">
        <v>5702.56</v>
      </c>
    </row>
    <row r="179" spans="1:19" s="134" customFormat="1" ht="44.25" customHeight="1" x14ac:dyDescent="0.3">
      <c r="A179" s="89" t="s">
        <v>61</v>
      </c>
      <c r="B179" s="90" t="s">
        <v>62</v>
      </c>
      <c r="C179" s="151" t="s">
        <v>74</v>
      </c>
      <c r="D179" s="151" t="s">
        <v>20</v>
      </c>
      <c r="E179" s="39" t="s">
        <v>36</v>
      </c>
      <c r="F179" s="39" t="s">
        <v>37</v>
      </c>
      <c r="G179" s="39" t="s">
        <v>38</v>
      </c>
      <c r="H179" s="39" t="s">
        <v>78</v>
      </c>
      <c r="I179" s="152" t="s">
        <v>79</v>
      </c>
      <c r="J179" s="153" t="s">
        <v>277</v>
      </c>
      <c r="K179" s="153" t="s">
        <v>278</v>
      </c>
      <c r="L179" s="154" t="s">
        <v>33</v>
      </c>
      <c r="M179" s="155" t="s">
        <v>33</v>
      </c>
      <c r="N179" s="153" t="s">
        <v>56</v>
      </c>
      <c r="O179" s="79">
        <v>4</v>
      </c>
      <c r="P179" s="79">
        <v>24.2</v>
      </c>
      <c r="Q179" s="154" t="s">
        <v>77</v>
      </c>
      <c r="R179" s="56">
        <v>96.8</v>
      </c>
      <c r="S179" s="56">
        <v>96.8</v>
      </c>
    </row>
    <row r="180" spans="1:19" s="134" customFormat="1" ht="44.25" customHeight="1" x14ac:dyDescent="0.3">
      <c r="A180" s="89" t="s">
        <v>61</v>
      </c>
      <c r="B180" s="90" t="s">
        <v>62</v>
      </c>
      <c r="C180" s="151" t="s">
        <v>74</v>
      </c>
      <c r="D180" s="151" t="s">
        <v>20</v>
      </c>
      <c r="E180" s="39" t="s">
        <v>36</v>
      </c>
      <c r="F180" s="39" t="s">
        <v>37</v>
      </c>
      <c r="G180" s="39" t="s">
        <v>38</v>
      </c>
      <c r="H180" s="39" t="s">
        <v>78</v>
      </c>
      <c r="I180" s="152" t="s">
        <v>79</v>
      </c>
      <c r="J180" s="153" t="s">
        <v>103</v>
      </c>
      <c r="K180" s="153" t="s">
        <v>104</v>
      </c>
      <c r="L180" s="154" t="s">
        <v>33</v>
      </c>
      <c r="M180" s="155" t="s">
        <v>33</v>
      </c>
      <c r="N180" s="153" t="s">
        <v>68</v>
      </c>
      <c r="O180" s="79">
        <v>20</v>
      </c>
      <c r="P180" s="79">
        <v>113.54</v>
      </c>
      <c r="Q180" s="154" t="s">
        <v>77</v>
      </c>
      <c r="R180" s="56">
        <v>2270.8000000000002</v>
      </c>
      <c r="S180" s="56">
        <v>2270.8000000000002</v>
      </c>
    </row>
    <row r="181" spans="1:19" s="134" customFormat="1" ht="44.25" customHeight="1" x14ac:dyDescent="0.3">
      <c r="A181" s="89" t="s">
        <v>61</v>
      </c>
      <c r="B181" s="90" t="s">
        <v>62</v>
      </c>
      <c r="C181" s="151" t="s">
        <v>74</v>
      </c>
      <c r="D181" s="151" t="s">
        <v>20</v>
      </c>
      <c r="E181" s="39" t="s">
        <v>36</v>
      </c>
      <c r="F181" s="39" t="s">
        <v>37</v>
      </c>
      <c r="G181" s="39" t="s">
        <v>38</v>
      </c>
      <c r="H181" s="39" t="s">
        <v>78</v>
      </c>
      <c r="I181" s="152" t="s">
        <v>79</v>
      </c>
      <c r="J181" s="153" t="s">
        <v>279</v>
      </c>
      <c r="K181" s="153" t="s">
        <v>280</v>
      </c>
      <c r="L181" s="154" t="s">
        <v>33</v>
      </c>
      <c r="M181" s="155" t="s">
        <v>33</v>
      </c>
      <c r="N181" s="153" t="s">
        <v>56</v>
      </c>
      <c r="O181" s="79">
        <v>24</v>
      </c>
      <c r="P181" s="79">
        <v>19.5</v>
      </c>
      <c r="Q181" s="154" t="s">
        <v>77</v>
      </c>
      <c r="R181" s="56">
        <v>468</v>
      </c>
      <c r="S181" s="56">
        <v>468</v>
      </c>
    </row>
    <row r="182" spans="1:19" s="134" customFormat="1" ht="44.25" customHeight="1" x14ac:dyDescent="0.3">
      <c r="A182" s="89" t="s">
        <v>61</v>
      </c>
      <c r="B182" s="90" t="s">
        <v>62</v>
      </c>
      <c r="C182" s="151" t="s">
        <v>74</v>
      </c>
      <c r="D182" s="151" t="s">
        <v>20</v>
      </c>
      <c r="E182" s="39" t="s">
        <v>36</v>
      </c>
      <c r="F182" s="39" t="s">
        <v>37</v>
      </c>
      <c r="G182" s="39" t="s">
        <v>38</v>
      </c>
      <c r="H182" s="39" t="s">
        <v>78</v>
      </c>
      <c r="I182" s="152" t="s">
        <v>79</v>
      </c>
      <c r="J182" s="153" t="s">
        <v>281</v>
      </c>
      <c r="K182" s="153" t="s">
        <v>282</v>
      </c>
      <c r="L182" s="154" t="s">
        <v>33</v>
      </c>
      <c r="M182" s="155" t="s">
        <v>33</v>
      </c>
      <c r="N182" s="153" t="s">
        <v>56</v>
      </c>
      <c r="O182" s="79">
        <v>12</v>
      </c>
      <c r="P182" s="79">
        <v>14.4</v>
      </c>
      <c r="Q182" s="154" t="s">
        <v>77</v>
      </c>
      <c r="R182" s="56">
        <v>172.8</v>
      </c>
      <c r="S182" s="56">
        <v>172.8</v>
      </c>
    </row>
    <row r="183" spans="1:19" s="134" customFormat="1" ht="44.25" customHeight="1" x14ac:dyDescent="0.3">
      <c r="A183" s="89" t="s">
        <v>61</v>
      </c>
      <c r="B183" s="90" t="s">
        <v>62</v>
      </c>
      <c r="C183" s="151" t="s">
        <v>74</v>
      </c>
      <c r="D183" s="151" t="s">
        <v>20</v>
      </c>
      <c r="E183" s="39" t="s">
        <v>36</v>
      </c>
      <c r="F183" s="39" t="s">
        <v>37</v>
      </c>
      <c r="G183" s="39" t="s">
        <v>38</v>
      </c>
      <c r="H183" s="39" t="s">
        <v>78</v>
      </c>
      <c r="I183" s="152" t="s">
        <v>79</v>
      </c>
      <c r="J183" s="153" t="s">
        <v>283</v>
      </c>
      <c r="K183" s="153" t="s">
        <v>284</v>
      </c>
      <c r="L183" s="154" t="s">
        <v>33</v>
      </c>
      <c r="M183" s="155" t="s">
        <v>33</v>
      </c>
      <c r="N183" s="153" t="s">
        <v>56</v>
      </c>
      <c r="O183" s="79">
        <v>25</v>
      </c>
      <c r="P183" s="79">
        <v>2.52</v>
      </c>
      <c r="Q183" s="154" t="s">
        <v>77</v>
      </c>
      <c r="R183" s="56">
        <v>63</v>
      </c>
      <c r="S183" s="56">
        <v>63</v>
      </c>
    </row>
    <row r="184" spans="1:19" s="134" customFormat="1" ht="44.25" customHeight="1" x14ac:dyDescent="0.3">
      <c r="A184" s="89" t="s">
        <v>61</v>
      </c>
      <c r="B184" s="90" t="s">
        <v>62</v>
      </c>
      <c r="C184" s="151" t="s">
        <v>74</v>
      </c>
      <c r="D184" s="151" t="s">
        <v>20</v>
      </c>
      <c r="E184" s="39" t="s">
        <v>36</v>
      </c>
      <c r="F184" s="39" t="s">
        <v>37</v>
      </c>
      <c r="G184" s="39" t="s">
        <v>38</v>
      </c>
      <c r="H184" s="39" t="s">
        <v>78</v>
      </c>
      <c r="I184" s="152" t="s">
        <v>79</v>
      </c>
      <c r="J184" s="153" t="s">
        <v>285</v>
      </c>
      <c r="K184" s="153" t="s">
        <v>286</v>
      </c>
      <c r="L184" s="154" t="s">
        <v>33</v>
      </c>
      <c r="M184" s="155" t="s">
        <v>33</v>
      </c>
      <c r="N184" s="153" t="s">
        <v>56</v>
      </c>
      <c r="O184" s="79">
        <v>100</v>
      </c>
      <c r="P184" s="79">
        <v>2.86</v>
      </c>
      <c r="Q184" s="154" t="s">
        <v>77</v>
      </c>
      <c r="R184" s="56">
        <v>286</v>
      </c>
      <c r="S184" s="56">
        <v>286</v>
      </c>
    </row>
    <row r="185" spans="1:19" s="134" customFormat="1" ht="44.25" customHeight="1" x14ac:dyDescent="0.3">
      <c r="A185" s="89" t="s">
        <v>61</v>
      </c>
      <c r="B185" s="90" t="s">
        <v>62</v>
      </c>
      <c r="C185" s="151" t="s">
        <v>74</v>
      </c>
      <c r="D185" s="151" t="s">
        <v>20</v>
      </c>
      <c r="E185" s="39" t="s">
        <v>36</v>
      </c>
      <c r="F185" s="39" t="s">
        <v>37</v>
      </c>
      <c r="G185" s="39" t="s">
        <v>38</v>
      </c>
      <c r="H185" s="39" t="s">
        <v>78</v>
      </c>
      <c r="I185" s="152" t="s">
        <v>79</v>
      </c>
      <c r="J185" s="153" t="s">
        <v>287</v>
      </c>
      <c r="K185" s="153" t="s">
        <v>288</v>
      </c>
      <c r="L185" s="154" t="s">
        <v>33</v>
      </c>
      <c r="M185" s="155" t="s">
        <v>33</v>
      </c>
      <c r="N185" s="153" t="s">
        <v>56</v>
      </c>
      <c r="O185" s="79">
        <v>6</v>
      </c>
      <c r="P185" s="79">
        <v>12.85</v>
      </c>
      <c r="Q185" s="154" t="s">
        <v>77</v>
      </c>
      <c r="R185" s="56">
        <v>77.099999999999994</v>
      </c>
      <c r="S185" s="56">
        <v>77.099999999999994</v>
      </c>
    </row>
    <row r="186" spans="1:19" s="134" customFormat="1" ht="44.25" customHeight="1" x14ac:dyDescent="0.3">
      <c r="A186" s="89" t="s">
        <v>61</v>
      </c>
      <c r="B186" s="90" t="s">
        <v>62</v>
      </c>
      <c r="C186" s="151" t="s">
        <v>74</v>
      </c>
      <c r="D186" s="151" t="s">
        <v>20</v>
      </c>
      <c r="E186" s="39" t="s">
        <v>36</v>
      </c>
      <c r="F186" s="39" t="s">
        <v>37</v>
      </c>
      <c r="G186" s="39" t="s">
        <v>38</v>
      </c>
      <c r="H186" s="39" t="s">
        <v>78</v>
      </c>
      <c r="I186" s="152" t="s">
        <v>79</v>
      </c>
      <c r="J186" s="153" t="s">
        <v>289</v>
      </c>
      <c r="K186" s="153" t="s">
        <v>290</v>
      </c>
      <c r="L186" s="154" t="s">
        <v>33</v>
      </c>
      <c r="M186" s="155" t="s">
        <v>33</v>
      </c>
      <c r="N186" s="153" t="s">
        <v>56</v>
      </c>
      <c r="O186" s="79">
        <v>6</v>
      </c>
      <c r="P186" s="79">
        <v>61.62</v>
      </c>
      <c r="Q186" s="154" t="s">
        <v>77</v>
      </c>
      <c r="R186" s="56">
        <v>369.71999999999997</v>
      </c>
      <c r="S186" s="56">
        <v>369.71999999999997</v>
      </c>
    </row>
    <row r="187" spans="1:19" s="134" customFormat="1" ht="44.25" customHeight="1" x14ac:dyDescent="0.3">
      <c r="A187" s="89" t="s">
        <v>61</v>
      </c>
      <c r="B187" s="90" t="s">
        <v>62</v>
      </c>
      <c r="C187" s="151" t="s">
        <v>74</v>
      </c>
      <c r="D187" s="151" t="s">
        <v>20</v>
      </c>
      <c r="E187" s="39" t="s">
        <v>36</v>
      </c>
      <c r="F187" s="39" t="s">
        <v>37</v>
      </c>
      <c r="G187" s="39" t="s">
        <v>38</v>
      </c>
      <c r="H187" s="39" t="s">
        <v>78</v>
      </c>
      <c r="I187" s="152" t="s">
        <v>79</v>
      </c>
      <c r="J187" s="153" t="s">
        <v>291</v>
      </c>
      <c r="K187" s="153" t="s">
        <v>292</v>
      </c>
      <c r="L187" s="154" t="s">
        <v>33</v>
      </c>
      <c r="M187" s="155" t="s">
        <v>33</v>
      </c>
      <c r="N187" s="153" t="s">
        <v>56</v>
      </c>
      <c r="O187" s="79">
        <v>6</v>
      </c>
      <c r="P187" s="79">
        <v>58.17</v>
      </c>
      <c r="Q187" s="154" t="s">
        <v>77</v>
      </c>
      <c r="R187" s="56">
        <v>349.02</v>
      </c>
      <c r="S187" s="56">
        <v>349.02</v>
      </c>
    </row>
    <row r="188" spans="1:19" s="134" customFormat="1" ht="44.25" customHeight="1" x14ac:dyDescent="0.3">
      <c r="A188" s="89" t="s">
        <v>61</v>
      </c>
      <c r="B188" s="90" t="s">
        <v>62</v>
      </c>
      <c r="C188" s="151" t="s">
        <v>74</v>
      </c>
      <c r="D188" s="151" t="s">
        <v>20</v>
      </c>
      <c r="E188" s="39" t="s">
        <v>36</v>
      </c>
      <c r="F188" s="39" t="s">
        <v>37</v>
      </c>
      <c r="G188" s="39" t="s">
        <v>38</v>
      </c>
      <c r="H188" s="39" t="s">
        <v>78</v>
      </c>
      <c r="I188" s="152" t="s">
        <v>79</v>
      </c>
      <c r="J188" s="153" t="s">
        <v>133</v>
      </c>
      <c r="K188" s="153" t="s">
        <v>134</v>
      </c>
      <c r="L188" s="154" t="s">
        <v>33</v>
      </c>
      <c r="M188" s="155" t="s">
        <v>33</v>
      </c>
      <c r="N188" s="153" t="s">
        <v>56</v>
      </c>
      <c r="O188" s="79">
        <v>3</v>
      </c>
      <c r="P188" s="79">
        <v>45.84</v>
      </c>
      <c r="Q188" s="154" t="s">
        <v>77</v>
      </c>
      <c r="R188" s="56">
        <v>137.52000000000001</v>
      </c>
      <c r="S188" s="56">
        <v>137.52000000000001</v>
      </c>
    </row>
    <row r="189" spans="1:19" s="134" customFormat="1" ht="44.25" customHeight="1" x14ac:dyDescent="0.3">
      <c r="A189" s="89" t="s">
        <v>61</v>
      </c>
      <c r="B189" s="90" t="s">
        <v>62</v>
      </c>
      <c r="C189" s="151" t="s">
        <v>74</v>
      </c>
      <c r="D189" s="151" t="s">
        <v>20</v>
      </c>
      <c r="E189" s="39" t="s">
        <v>36</v>
      </c>
      <c r="F189" s="39" t="s">
        <v>37</v>
      </c>
      <c r="G189" s="39" t="s">
        <v>38</v>
      </c>
      <c r="H189" s="39" t="s">
        <v>78</v>
      </c>
      <c r="I189" s="152" t="s">
        <v>79</v>
      </c>
      <c r="J189" s="153" t="s">
        <v>293</v>
      </c>
      <c r="K189" s="153" t="s">
        <v>294</v>
      </c>
      <c r="L189" s="154" t="s">
        <v>33</v>
      </c>
      <c r="M189" s="155" t="s">
        <v>33</v>
      </c>
      <c r="N189" s="153" t="s">
        <v>56</v>
      </c>
      <c r="O189" s="79">
        <v>12</v>
      </c>
      <c r="P189" s="79">
        <v>9.0399999999999991</v>
      </c>
      <c r="Q189" s="154" t="s">
        <v>77</v>
      </c>
      <c r="R189" s="56">
        <v>108.47999999999999</v>
      </c>
      <c r="S189" s="56">
        <v>108.47999999999999</v>
      </c>
    </row>
    <row r="190" spans="1:19" s="134" customFormat="1" ht="44.25" customHeight="1" x14ac:dyDescent="0.3">
      <c r="A190" s="89" t="s">
        <v>61</v>
      </c>
      <c r="B190" s="90" t="s">
        <v>62</v>
      </c>
      <c r="C190" s="151" t="s">
        <v>74</v>
      </c>
      <c r="D190" s="151" t="s">
        <v>20</v>
      </c>
      <c r="E190" s="39" t="s">
        <v>36</v>
      </c>
      <c r="F190" s="39" t="s">
        <v>37</v>
      </c>
      <c r="G190" s="39" t="s">
        <v>38</v>
      </c>
      <c r="H190" s="39" t="s">
        <v>78</v>
      </c>
      <c r="I190" s="152" t="s">
        <v>79</v>
      </c>
      <c r="J190" s="153" t="s">
        <v>135</v>
      </c>
      <c r="K190" s="153" t="s">
        <v>136</v>
      </c>
      <c r="L190" s="154" t="s">
        <v>33</v>
      </c>
      <c r="M190" s="155" t="s">
        <v>33</v>
      </c>
      <c r="N190" s="153" t="s">
        <v>56</v>
      </c>
      <c r="O190" s="79">
        <v>12</v>
      </c>
      <c r="P190" s="79">
        <v>12.35</v>
      </c>
      <c r="Q190" s="154" t="s">
        <v>77</v>
      </c>
      <c r="R190" s="56">
        <v>148.19999999999999</v>
      </c>
      <c r="S190" s="56">
        <v>148.19999999999999</v>
      </c>
    </row>
    <row r="191" spans="1:19" s="134" customFormat="1" ht="44.25" customHeight="1" x14ac:dyDescent="0.3">
      <c r="A191" s="89" t="s">
        <v>61</v>
      </c>
      <c r="B191" s="90" t="s">
        <v>62</v>
      </c>
      <c r="C191" s="151" t="s">
        <v>74</v>
      </c>
      <c r="D191" s="151" t="s">
        <v>20</v>
      </c>
      <c r="E191" s="39" t="s">
        <v>36</v>
      </c>
      <c r="F191" s="39" t="s">
        <v>37</v>
      </c>
      <c r="G191" s="39" t="s">
        <v>38</v>
      </c>
      <c r="H191" s="39" t="s">
        <v>78</v>
      </c>
      <c r="I191" s="152" t="s">
        <v>79</v>
      </c>
      <c r="J191" s="153" t="s">
        <v>295</v>
      </c>
      <c r="K191" s="153" t="s">
        <v>296</v>
      </c>
      <c r="L191" s="154" t="s">
        <v>33</v>
      </c>
      <c r="M191" s="155" t="s">
        <v>33</v>
      </c>
      <c r="N191" s="153" t="s">
        <v>297</v>
      </c>
      <c r="O191" s="79">
        <v>12</v>
      </c>
      <c r="P191" s="79">
        <v>20.079999999999998</v>
      </c>
      <c r="Q191" s="154" t="s">
        <v>77</v>
      </c>
      <c r="R191" s="56">
        <v>240.95999999999998</v>
      </c>
      <c r="S191" s="56">
        <v>240.95999999999998</v>
      </c>
    </row>
    <row r="192" spans="1:19" s="134" customFormat="1" ht="44.25" customHeight="1" x14ac:dyDescent="0.3">
      <c r="A192" s="89" t="s">
        <v>61</v>
      </c>
      <c r="B192" s="90" t="s">
        <v>62</v>
      </c>
      <c r="C192" s="151" t="s">
        <v>74</v>
      </c>
      <c r="D192" s="151" t="s">
        <v>20</v>
      </c>
      <c r="E192" s="39" t="s">
        <v>36</v>
      </c>
      <c r="F192" s="39" t="s">
        <v>37</v>
      </c>
      <c r="G192" s="39" t="s">
        <v>38</v>
      </c>
      <c r="H192" s="39" t="s">
        <v>78</v>
      </c>
      <c r="I192" s="152" t="s">
        <v>79</v>
      </c>
      <c r="J192" s="153" t="s">
        <v>298</v>
      </c>
      <c r="K192" s="153" t="s">
        <v>299</v>
      </c>
      <c r="L192" s="154" t="s">
        <v>33</v>
      </c>
      <c r="M192" s="155" t="s">
        <v>33</v>
      </c>
      <c r="N192" s="153" t="s">
        <v>56</v>
      </c>
      <c r="O192" s="79">
        <v>200</v>
      </c>
      <c r="P192" s="79">
        <v>1.57</v>
      </c>
      <c r="Q192" s="154" t="s">
        <v>77</v>
      </c>
      <c r="R192" s="56">
        <v>314</v>
      </c>
      <c r="S192" s="56">
        <v>314</v>
      </c>
    </row>
    <row r="193" spans="1:19" s="134" customFormat="1" ht="44.25" customHeight="1" x14ac:dyDescent="0.3">
      <c r="A193" s="89" t="s">
        <v>61</v>
      </c>
      <c r="B193" s="90" t="s">
        <v>62</v>
      </c>
      <c r="C193" s="151" t="s">
        <v>74</v>
      </c>
      <c r="D193" s="151" t="s">
        <v>20</v>
      </c>
      <c r="E193" s="39" t="s">
        <v>36</v>
      </c>
      <c r="F193" s="39" t="s">
        <v>72</v>
      </c>
      <c r="G193" s="39" t="s">
        <v>38</v>
      </c>
      <c r="H193" s="39" t="s">
        <v>231</v>
      </c>
      <c r="I193" s="152" t="s">
        <v>73</v>
      </c>
      <c r="J193" s="153" t="s">
        <v>300</v>
      </c>
      <c r="K193" s="153" t="s">
        <v>301</v>
      </c>
      <c r="L193" s="154" t="s">
        <v>33</v>
      </c>
      <c r="M193" s="155" t="s">
        <v>33</v>
      </c>
      <c r="N193" s="153" t="s">
        <v>56</v>
      </c>
      <c r="O193" s="79">
        <v>5</v>
      </c>
      <c r="P193" s="79">
        <v>395.56</v>
      </c>
      <c r="Q193" s="154" t="s">
        <v>77</v>
      </c>
      <c r="R193" s="56">
        <v>1977.8</v>
      </c>
      <c r="S193" s="56">
        <v>1977.8</v>
      </c>
    </row>
    <row r="194" spans="1:19" s="134" customFormat="1" ht="44.25" customHeight="1" x14ac:dyDescent="0.3">
      <c r="A194" s="89" t="s">
        <v>61</v>
      </c>
      <c r="B194" s="90" t="s">
        <v>62</v>
      </c>
      <c r="C194" s="151" t="s">
        <v>74</v>
      </c>
      <c r="D194" s="151" t="s">
        <v>20</v>
      </c>
      <c r="E194" s="39" t="s">
        <v>21</v>
      </c>
      <c r="F194" s="39" t="s">
        <v>20</v>
      </c>
      <c r="G194" s="39" t="s">
        <v>22</v>
      </c>
      <c r="H194" s="39" t="s">
        <v>81</v>
      </c>
      <c r="I194" s="152" t="s">
        <v>82</v>
      </c>
      <c r="J194" s="153" t="s">
        <v>47</v>
      </c>
      <c r="K194" s="153" t="s">
        <v>83</v>
      </c>
      <c r="L194" s="154" t="s">
        <v>33</v>
      </c>
      <c r="M194" s="155" t="s">
        <v>33</v>
      </c>
      <c r="N194" s="153" t="s">
        <v>84</v>
      </c>
      <c r="O194" s="79">
        <v>1</v>
      </c>
      <c r="P194" s="79">
        <v>5800</v>
      </c>
      <c r="Q194" s="154" t="s">
        <v>77</v>
      </c>
      <c r="R194" s="56">
        <v>5800</v>
      </c>
      <c r="S194" s="56">
        <v>5800</v>
      </c>
    </row>
    <row r="195" spans="1:19" s="134" customFormat="1" ht="44.25" customHeight="1" x14ac:dyDescent="0.3">
      <c r="A195" s="89" t="s">
        <v>61</v>
      </c>
      <c r="B195" s="90" t="s">
        <v>62</v>
      </c>
      <c r="C195" s="151" t="s">
        <v>74</v>
      </c>
      <c r="D195" s="151" t="s">
        <v>20</v>
      </c>
      <c r="E195" s="39" t="s">
        <v>21</v>
      </c>
      <c r="F195" s="39" t="s">
        <v>20</v>
      </c>
      <c r="G195" s="39" t="s">
        <v>22</v>
      </c>
      <c r="H195" s="39" t="s">
        <v>85</v>
      </c>
      <c r="I195" s="152" t="s">
        <v>86</v>
      </c>
      <c r="J195" s="79"/>
      <c r="K195" s="153" t="s">
        <v>302</v>
      </c>
      <c r="L195" s="154" t="s">
        <v>33</v>
      </c>
      <c r="M195" s="155" t="s">
        <v>33</v>
      </c>
      <c r="N195" s="153" t="s">
        <v>23</v>
      </c>
      <c r="O195" s="79">
        <v>1</v>
      </c>
      <c r="P195" s="79">
        <v>60.55</v>
      </c>
      <c r="Q195" s="154" t="s">
        <v>77</v>
      </c>
      <c r="R195" s="56">
        <v>60.55</v>
      </c>
      <c r="S195" s="56">
        <v>60.55</v>
      </c>
    </row>
    <row r="196" spans="1:19" s="134" customFormat="1" ht="44.25" customHeight="1" x14ac:dyDescent="0.3">
      <c r="A196" s="89" t="s">
        <v>61</v>
      </c>
      <c r="B196" s="90" t="s">
        <v>62</v>
      </c>
      <c r="C196" s="151" t="s">
        <v>74</v>
      </c>
      <c r="D196" s="151" t="s">
        <v>20</v>
      </c>
      <c r="E196" s="39" t="s">
        <v>36</v>
      </c>
      <c r="F196" s="39" t="s">
        <v>37</v>
      </c>
      <c r="G196" s="39" t="s">
        <v>38</v>
      </c>
      <c r="H196" s="39" t="s">
        <v>81</v>
      </c>
      <c r="I196" s="152" t="s">
        <v>82</v>
      </c>
      <c r="J196" s="153" t="s">
        <v>47</v>
      </c>
      <c r="K196" s="153" t="s">
        <v>83</v>
      </c>
      <c r="L196" s="154" t="s">
        <v>33</v>
      </c>
      <c r="M196" s="155" t="s">
        <v>33</v>
      </c>
      <c r="N196" s="153" t="s">
        <v>84</v>
      </c>
      <c r="O196" s="79">
        <v>1</v>
      </c>
      <c r="P196" s="79">
        <v>3804</v>
      </c>
      <c r="Q196" s="154" t="s">
        <v>77</v>
      </c>
      <c r="R196" s="56">
        <v>3804</v>
      </c>
      <c r="S196" s="56">
        <v>3804</v>
      </c>
    </row>
    <row r="197" spans="1:19" s="134" customFormat="1" ht="44.25" customHeight="1" x14ac:dyDescent="0.3">
      <c r="A197" s="89" t="s">
        <v>61</v>
      </c>
      <c r="B197" s="90" t="s">
        <v>62</v>
      </c>
      <c r="C197" s="151" t="s">
        <v>74</v>
      </c>
      <c r="D197" s="151" t="s">
        <v>20</v>
      </c>
      <c r="E197" s="39" t="s">
        <v>21</v>
      </c>
      <c r="F197" s="39" t="s">
        <v>20</v>
      </c>
      <c r="G197" s="39" t="s">
        <v>22</v>
      </c>
      <c r="H197" s="39" t="s">
        <v>85</v>
      </c>
      <c r="I197" s="152" t="s">
        <v>86</v>
      </c>
      <c r="J197" s="79"/>
      <c r="K197" s="153" t="s">
        <v>302</v>
      </c>
      <c r="L197" s="154" t="s">
        <v>33</v>
      </c>
      <c r="M197" s="155" t="s">
        <v>33</v>
      </c>
      <c r="N197" s="153" t="s">
        <v>23</v>
      </c>
      <c r="O197" s="79">
        <v>1</v>
      </c>
      <c r="P197" s="79">
        <v>39.72</v>
      </c>
      <c r="Q197" s="154" t="s">
        <v>77</v>
      </c>
      <c r="R197" s="56">
        <v>39.72</v>
      </c>
      <c r="S197" s="56">
        <v>39.72</v>
      </c>
    </row>
    <row r="198" spans="1:19" s="134" customFormat="1" ht="44.25" customHeight="1" x14ac:dyDescent="0.3">
      <c r="A198" s="89" t="s">
        <v>61</v>
      </c>
      <c r="B198" s="90" t="s">
        <v>62</v>
      </c>
      <c r="C198" s="151" t="s">
        <v>74</v>
      </c>
      <c r="D198" s="151" t="s">
        <v>20</v>
      </c>
      <c r="E198" s="39" t="s">
        <v>36</v>
      </c>
      <c r="F198" s="39" t="s">
        <v>72</v>
      </c>
      <c r="G198" s="39" t="s">
        <v>38</v>
      </c>
      <c r="H198" s="39" t="s">
        <v>87</v>
      </c>
      <c r="I198" s="152" t="s">
        <v>88</v>
      </c>
      <c r="J198" s="153" t="s">
        <v>89</v>
      </c>
      <c r="K198" s="153" t="s">
        <v>90</v>
      </c>
      <c r="L198" s="154" t="s">
        <v>33</v>
      </c>
      <c r="M198" s="155" t="s">
        <v>33</v>
      </c>
      <c r="N198" s="153" t="s">
        <v>84</v>
      </c>
      <c r="O198" s="79">
        <v>1</v>
      </c>
      <c r="P198" s="79">
        <v>1000</v>
      </c>
      <c r="Q198" s="154" t="s">
        <v>77</v>
      </c>
      <c r="R198" s="56">
        <v>1000</v>
      </c>
      <c r="S198" s="56">
        <v>1000</v>
      </c>
    </row>
    <row r="199" spans="1:19" s="134" customFormat="1" ht="44.25" customHeight="1" x14ac:dyDescent="0.3">
      <c r="A199" s="89" t="s">
        <v>61</v>
      </c>
      <c r="B199" s="90" t="s">
        <v>62</v>
      </c>
      <c r="C199" s="151" t="s">
        <v>74</v>
      </c>
      <c r="D199" s="151" t="s">
        <v>20</v>
      </c>
      <c r="E199" s="39" t="s">
        <v>21</v>
      </c>
      <c r="F199" s="39" t="s">
        <v>20</v>
      </c>
      <c r="G199" s="39" t="s">
        <v>22</v>
      </c>
      <c r="H199" s="39" t="s">
        <v>85</v>
      </c>
      <c r="I199" s="152" t="s">
        <v>86</v>
      </c>
      <c r="J199" s="79"/>
      <c r="K199" s="153" t="s">
        <v>302</v>
      </c>
      <c r="L199" s="154" t="s">
        <v>33</v>
      </c>
      <c r="M199" s="155" t="s">
        <v>33</v>
      </c>
      <c r="N199" s="153" t="s">
        <v>23</v>
      </c>
      <c r="O199" s="79">
        <v>1</v>
      </c>
      <c r="P199" s="79">
        <v>10.44</v>
      </c>
      <c r="Q199" s="154" t="s">
        <v>77</v>
      </c>
      <c r="R199" s="56">
        <v>10.44</v>
      </c>
      <c r="S199" s="56">
        <v>10.44</v>
      </c>
    </row>
    <row r="200" spans="1:19" s="134" customFormat="1" ht="44.25" customHeight="1" x14ac:dyDescent="0.3">
      <c r="A200" s="89" t="s">
        <v>61</v>
      </c>
      <c r="B200" s="90" t="s">
        <v>62</v>
      </c>
      <c r="C200" s="151" t="s">
        <v>74</v>
      </c>
      <c r="D200" s="151" t="s">
        <v>20</v>
      </c>
      <c r="E200" s="39" t="s">
        <v>36</v>
      </c>
      <c r="F200" s="39" t="s">
        <v>72</v>
      </c>
      <c r="G200" s="39" t="s">
        <v>38</v>
      </c>
      <c r="H200" s="39" t="s">
        <v>87</v>
      </c>
      <c r="I200" s="152" t="s">
        <v>88</v>
      </c>
      <c r="J200" s="153" t="s">
        <v>89</v>
      </c>
      <c r="K200" s="153" t="s">
        <v>90</v>
      </c>
      <c r="L200" s="154" t="s">
        <v>33</v>
      </c>
      <c r="M200" s="155" t="s">
        <v>33</v>
      </c>
      <c r="N200" s="153" t="s">
        <v>84</v>
      </c>
      <c r="O200" s="79">
        <v>1</v>
      </c>
      <c r="P200" s="79">
        <v>5000</v>
      </c>
      <c r="Q200" s="154" t="s">
        <v>77</v>
      </c>
      <c r="R200" s="56">
        <v>5000</v>
      </c>
      <c r="S200" s="56">
        <v>5000</v>
      </c>
    </row>
    <row r="201" spans="1:19" s="134" customFormat="1" ht="44.25" customHeight="1" x14ac:dyDescent="0.3">
      <c r="A201" s="89" t="s">
        <v>61</v>
      </c>
      <c r="B201" s="90" t="s">
        <v>62</v>
      </c>
      <c r="C201" s="151" t="s">
        <v>74</v>
      </c>
      <c r="D201" s="151" t="s">
        <v>20</v>
      </c>
      <c r="E201" s="39" t="s">
        <v>21</v>
      </c>
      <c r="F201" s="39" t="s">
        <v>20</v>
      </c>
      <c r="G201" s="39" t="s">
        <v>22</v>
      </c>
      <c r="H201" s="39" t="s">
        <v>85</v>
      </c>
      <c r="I201" s="152" t="s">
        <v>86</v>
      </c>
      <c r="J201" s="79"/>
      <c r="K201" s="153" t="s">
        <v>302</v>
      </c>
      <c r="L201" s="154" t="s">
        <v>33</v>
      </c>
      <c r="M201" s="155" t="s">
        <v>33</v>
      </c>
      <c r="N201" s="153" t="s">
        <v>23</v>
      </c>
      <c r="O201" s="79">
        <v>1</v>
      </c>
      <c r="P201" s="79">
        <v>52.2</v>
      </c>
      <c r="Q201" s="154" t="s">
        <v>77</v>
      </c>
      <c r="R201" s="56">
        <v>52.2</v>
      </c>
      <c r="S201" s="56">
        <v>52.2</v>
      </c>
    </row>
    <row r="202" spans="1:19" s="134" customFormat="1" ht="44.25" customHeight="1" x14ac:dyDescent="0.3">
      <c r="A202" s="89" t="s">
        <v>61</v>
      </c>
      <c r="B202" s="90" t="s">
        <v>62</v>
      </c>
      <c r="C202" s="151" t="s">
        <v>74</v>
      </c>
      <c r="D202" s="151" t="s">
        <v>20</v>
      </c>
      <c r="E202" s="39" t="s">
        <v>21</v>
      </c>
      <c r="F202" s="39" t="s">
        <v>20</v>
      </c>
      <c r="G202" s="39" t="s">
        <v>22</v>
      </c>
      <c r="H202" s="39" t="s">
        <v>149</v>
      </c>
      <c r="I202" s="152" t="s">
        <v>303</v>
      </c>
      <c r="J202" s="79" t="s">
        <v>304</v>
      </c>
      <c r="K202" s="79" t="s">
        <v>305</v>
      </c>
      <c r="L202" s="154" t="s">
        <v>33</v>
      </c>
      <c r="M202" s="155" t="s">
        <v>33</v>
      </c>
      <c r="N202" s="79" t="s">
        <v>56</v>
      </c>
      <c r="O202" s="79">
        <v>2</v>
      </c>
      <c r="P202" s="79">
        <v>7576.13</v>
      </c>
      <c r="Q202" s="154" t="s">
        <v>77</v>
      </c>
      <c r="R202" s="56">
        <v>15152.26</v>
      </c>
      <c r="S202" s="56">
        <v>15152.26</v>
      </c>
    </row>
    <row r="203" spans="1:19" s="134" customFormat="1" ht="44.25" customHeight="1" x14ac:dyDescent="0.3">
      <c r="A203" s="89" t="s">
        <v>61</v>
      </c>
      <c r="B203" s="90" t="s">
        <v>62</v>
      </c>
      <c r="C203" s="151" t="s">
        <v>74</v>
      </c>
      <c r="D203" s="151" t="s">
        <v>20</v>
      </c>
      <c r="E203" s="39" t="s">
        <v>36</v>
      </c>
      <c r="F203" s="39" t="s">
        <v>72</v>
      </c>
      <c r="G203" s="39" t="s">
        <v>125</v>
      </c>
      <c r="H203" s="39" t="s">
        <v>78</v>
      </c>
      <c r="I203" s="152" t="s">
        <v>79</v>
      </c>
      <c r="J203" s="153" t="s">
        <v>306</v>
      </c>
      <c r="K203" s="153" t="s">
        <v>307</v>
      </c>
      <c r="L203" s="154" t="s">
        <v>33</v>
      </c>
      <c r="M203" s="155" t="s">
        <v>33</v>
      </c>
      <c r="N203" s="153" t="s">
        <v>56</v>
      </c>
      <c r="O203" s="79">
        <v>6</v>
      </c>
      <c r="P203" s="79">
        <v>42.32</v>
      </c>
      <c r="Q203" s="154" t="s">
        <v>77</v>
      </c>
      <c r="R203" s="56">
        <v>253.92000000000002</v>
      </c>
      <c r="S203" s="56">
        <v>253.92000000000002</v>
      </c>
    </row>
    <row r="204" spans="1:19" s="134" customFormat="1" ht="44.25" customHeight="1" x14ac:dyDescent="0.3">
      <c r="A204" s="89" t="s">
        <v>61</v>
      </c>
      <c r="B204" s="90" t="s">
        <v>62</v>
      </c>
      <c r="C204" s="151" t="s">
        <v>74</v>
      </c>
      <c r="D204" s="151" t="s">
        <v>20</v>
      </c>
      <c r="E204" s="39" t="s">
        <v>36</v>
      </c>
      <c r="F204" s="39" t="s">
        <v>72</v>
      </c>
      <c r="G204" s="39" t="s">
        <v>125</v>
      </c>
      <c r="H204" s="39" t="s">
        <v>78</v>
      </c>
      <c r="I204" s="152" t="s">
        <v>79</v>
      </c>
      <c r="J204" s="153" t="s">
        <v>308</v>
      </c>
      <c r="K204" s="153" t="s">
        <v>309</v>
      </c>
      <c r="L204" s="154" t="s">
        <v>33</v>
      </c>
      <c r="M204" s="155" t="s">
        <v>33</v>
      </c>
      <c r="N204" s="153" t="s">
        <v>56</v>
      </c>
      <c r="O204" s="79">
        <v>12</v>
      </c>
      <c r="P204" s="79">
        <v>10.94</v>
      </c>
      <c r="Q204" s="154" t="s">
        <v>77</v>
      </c>
      <c r="R204" s="56">
        <v>131.28</v>
      </c>
      <c r="S204" s="56">
        <v>131.28</v>
      </c>
    </row>
    <row r="205" spans="1:19" s="134" customFormat="1" ht="44.25" customHeight="1" x14ac:dyDescent="0.3">
      <c r="A205" s="89" t="s">
        <v>61</v>
      </c>
      <c r="B205" s="90" t="s">
        <v>62</v>
      </c>
      <c r="C205" s="151" t="s">
        <v>74</v>
      </c>
      <c r="D205" s="151" t="s">
        <v>20</v>
      </c>
      <c r="E205" s="39" t="s">
        <v>36</v>
      </c>
      <c r="F205" s="39" t="s">
        <v>72</v>
      </c>
      <c r="G205" s="39" t="s">
        <v>125</v>
      </c>
      <c r="H205" s="39" t="s">
        <v>78</v>
      </c>
      <c r="I205" s="152" t="s">
        <v>79</v>
      </c>
      <c r="J205" s="153" t="s">
        <v>310</v>
      </c>
      <c r="K205" s="153" t="s">
        <v>311</v>
      </c>
      <c r="L205" s="154" t="s">
        <v>33</v>
      </c>
      <c r="M205" s="155" t="s">
        <v>33</v>
      </c>
      <c r="N205" s="153" t="s">
        <v>56</v>
      </c>
      <c r="O205" s="79">
        <v>12</v>
      </c>
      <c r="P205" s="79">
        <v>10.94</v>
      </c>
      <c r="Q205" s="154" t="s">
        <v>77</v>
      </c>
      <c r="R205" s="56">
        <v>131.28</v>
      </c>
      <c r="S205" s="56">
        <v>131.28</v>
      </c>
    </row>
    <row r="206" spans="1:19" s="134" customFormat="1" ht="44.25" customHeight="1" x14ac:dyDescent="0.3">
      <c r="A206" s="89" t="s">
        <v>61</v>
      </c>
      <c r="B206" s="90" t="s">
        <v>62</v>
      </c>
      <c r="C206" s="151" t="s">
        <v>74</v>
      </c>
      <c r="D206" s="151" t="s">
        <v>20</v>
      </c>
      <c r="E206" s="39" t="s">
        <v>36</v>
      </c>
      <c r="F206" s="39" t="s">
        <v>72</v>
      </c>
      <c r="G206" s="39" t="s">
        <v>125</v>
      </c>
      <c r="H206" s="39" t="s">
        <v>78</v>
      </c>
      <c r="I206" s="152" t="s">
        <v>79</v>
      </c>
      <c r="J206" s="153" t="s">
        <v>312</v>
      </c>
      <c r="K206" s="153" t="s">
        <v>313</v>
      </c>
      <c r="L206" s="154" t="s">
        <v>33</v>
      </c>
      <c r="M206" s="155" t="s">
        <v>33</v>
      </c>
      <c r="N206" s="153" t="s">
        <v>68</v>
      </c>
      <c r="O206" s="79">
        <v>1</v>
      </c>
      <c r="P206" s="79">
        <v>210.64</v>
      </c>
      <c r="Q206" s="154" t="s">
        <v>77</v>
      </c>
      <c r="R206" s="56">
        <v>210.64</v>
      </c>
      <c r="S206" s="56">
        <v>210.64</v>
      </c>
    </row>
    <row r="207" spans="1:19" s="134" customFormat="1" ht="44.25" customHeight="1" x14ac:dyDescent="0.3">
      <c r="A207" s="89" t="s">
        <v>61</v>
      </c>
      <c r="B207" s="90" t="s">
        <v>62</v>
      </c>
      <c r="C207" s="151" t="s">
        <v>74</v>
      </c>
      <c r="D207" s="151" t="s">
        <v>20</v>
      </c>
      <c r="E207" s="39" t="s">
        <v>36</v>
      </c>
      <c r="F207" s="39" t="s">
        <v>72</v>
      </c>
      <c r="G207" s="39" t="s">
        <v>125</v>
      </c>
      <c r="H207" s="39" t="s">
        <v>78</v>
      </c>
      <c r="I207" s="152" t="s">
        <v>79</v>
      </c>
      <c r="J207" s="153" t="s">
        <v>295</v>
      </c>
      <c r="K207" s="153" t="s">
        <v>296</v>
      </c>
      <c r="L207" s="154" t="s">
        <v>33</v>
      </c>
      <c r="M207" s="155" t="s">
        <v>33</v>
      </c>
      <c r="N207" s="153" t="s">
        <v>297</v>
      </c>
      <c r="O207" s="79">
        <v>3</v>
      </c>
      <c r="P207" s="79">
        <v>51.75</v>
      </c>
      <c r="Q207" s="154" t="s">
        <v>77</v>
      </c>
      <c r="R207" s="56">
        <v>155.25</v>
      </c>
      <c r="S207" s="56">
        <v>155.25</v>
      </c>
    </row>
    <row r="208" spans="1:19" s="134" customFormat="1" ht="44.25" customHeight="1" x14ac:dyDescent="0.3">
      <c r="A208" s="89" t="s">
        <v>61</v>
      </c>
      <c r="B208" s="90" t="s">
        <v>62</v>
      </c>
      <c r="C208" s="151" t="s">
        <v>74</v>
      </c>
      <c r="D208" s="151" t="s">
        <v>20</v>
      </c>
      <c r="E208" s="39" t="s">
        <v>36</v>
      </c>
      <c r="F208" s="39" t="s">
        <v>72</v>
      </c>
      <c r="G208" s="39" t="s">
        <v>125</v>
      </c>
      <c r="H208" s="39" t="s">
        <v>78</v>
      </c>
      <c r="I208" s="152" t="s">
        <v>79</v>
      </c>
      <c r="J208" s="153" t="s">
        <v>103</v>
      </c>
      <c r="K208" s="153" t="s">
        <v>104</v>
      </c>
      <c r="L208" s="154" t="s">
        <v>33</v>
      </c>
      <c r="M208" s="155" t="s">
        <v>33</v>
      </c>
      <c r="N208" s="153" t="s">
        <v>68</v>
      </c>
      <c r="O208" s="79">
        <v>9</v>
      </c>
      <c r="P208" s="79">
        <v>113.54</v>
      </c>
      <c r="Q208" s="154" t="s">
        <v>77</v>
      </c>
      <c r="R208" s="56">
        <v>1021.86</v>
      </c>
      <c r="S208" s="56">
        <v>1021.86</v>
      </c>
    </row>
    <row r="209" spans="1:21" s="134" customFormat="1" ht="44.25" customHeight="1" x14ac:dyDescent="0.3">
      <c r="A209" s="89" t="s">
        <v>61</v>
      </c>
      <c r="B209" s="90" t="s">
        <v>62</v>
      </c>
      <c r="C209" s="151" t="s">
        <v>74</v>
      </c>
      <c r="D209" s="151" t="s">
        <v>20</v>
      </c>
      <c r="E209" s="39" t="s">
        <v>36</v>
      </c>
      <c r="F209" s="39" t="s">
        <v>72</v>
      </c>
      <c r="G209" s="39" t="s">
        <v>125</v>
      </c>
      <c r="H209" s="39" t="s">
        <v>78</v>
      </c>
      <c r="I209" s="152" t="s">
        <v>79</v>
      </c>
      <c r="J209" s="153" t="s">
        <v>314</v>
      </c>
      <c r="K209" s="153" t="s">
        <v>315</v>
      </c>
      <c r="L209" s="154" t="s">
        <v>33</v>
      </c>
      <c r="M209" s="155" t="s">
        <v>33</v>
      </c>
      <c r="N209" s="153" t="s">
        <v>67</v>
      </c>
      <c r="O209" s="79">
        <v>2</v>
      </c>
      <c r="P209" s="79">
        <v>45.37</v>
      </c>
      <c r="Q209" s="154" t="s">
        <v>77</v>
      </c>
      <c r="R209" s="56">
        <v>90.74</v>
      </c>
      <c r="S209" s="56">
        <v>90.74</v>
      </c>
    </row>
    <row r="210" spans="1:21" s="134" customFormat="1" ht="44.25" customHeight="1" x14ac:dyDescent="0.3">
      <c r="A210" s="89" t="s">
        <v>61</v>
      </c>
      <c r="B210" s="90" t="s">
        <v>62</v>
      </c>
      <c r="C210" s="151" t="s">
        <v>74</v>
      </c>
      <c r="D210" s="151" t="s">
        <v>20</v>
      </c>
      <c r="E210" s="39" t="s">
        <v>36</v>
      </c>
      <c r="F210" s="39" t="s">
        <v>37</v>
      </c>
      <c r="G210" s="39" t="s">
        <v>38</v>
      </c>
      <c r="H210" s="39" t="s">
        <v>149</v>
      </c>
      <c r="I210" s="152" t="s">
        <v>303</v>
      </c>
      <c r="J210" s="153" t="s">
        <v>316</v>
      </c>
      <c r="K210" s="153" t="s">
        <v>317</v>
      </c>
      <c r="L210" s="154" t="s">
        <v>33</v>
      </c>
      <c r="M210" s="155" t="s">
        <v>33</v>
      </c>
      <c r="N210" s="153" t="s">
        <v>56</v>
      </c>
      <c r="O210" s="79">
        <v>3</v>
      </c>
      <c r="P210" s="79">
        <v>563.12300000000005</v>
      </c>
      <c r="Q210" s="154" t="s">
        <v>77</v>
      </c>
      <c r="R210" s="56">
        <v>1689.3690000000001</v>
      </c>
      <c r="S210" s="56">
        <v>1689.3690000000001</v>
      </c>
    </row>
    <row r="211" spans="1:21" s="134" customFormat="1" ht="44.25" customHeight="1" x14ac:dyDescent="0.3">
      <c r="A211" s="89" t="s">
        <v>61</v>
      </c>
      <c r="B211" s="90" t="s">
        <v>62</v>
      </c>
      <c r="C211" s="151" t="s">
        <v>74</v>
      </c>
      <c r="D211" s="151" t="s">
        <v>20</v>
      </c>
      <c r="E211" s="39" t="s">
        <v>36</v>
      </c>
      <c r="F211" s="39" t="s">
        <v>72</v>
      </c>
      <c r="G211" s="39" t="s">
        <v>38</v>
      </c>
      <c r="H211" s="39" t="s">
        <v>149</v>
      </c>
      <c r="I211" s="152" t="s">
        <v>303</v>
      </c>
      <c r="J211" s="153" t="s">
        <v>316</v>
      </c>
      <c r="K211" s="153" t="s">
        <v>317</v>
      </c>
      <c r="L211" s="154" t="s">
        <v>33</v>
      </c>
      <c r="M211" s="155" t="s">
        <v>33</v>
      </c>
      <c r="N211" s="153" t="s">
        <v>56</v>
      </c>
      <c r="O211" s="79">
        <v>1</v>
      </c>
      <c r="P211" s="79">
        <v>509.99</v>
      </c>
      <c r="Q211" s="154" t="s">
        <v>77</v>
      </c>
      <c r="R211" s="56">
        <v>509.99</v>
      </c>
      <c r="S211" s="56">
        <v>509.99</v>
      </c>
    </row>
    <row r="212" spans="1:21" s="134" customFormat="1" ht="44.25" customHeight="1" x14ac:dyDescent="0.3">
      <c r="A212" s="89" t="s">
        <v>61</v>
      </c>
      <c r="B212" s="90" t="s">
        <v>62</v>
      </c>
      <c r="C212" s="151" t="s">
        <v>74</v>
      </c>
      <c r="D212" s="151" t="s">
        <v>20</v>
      </c>
      <c r="E212" s="39" t="s">
        <v>21</v>
      </c>
      <c r="F212" s="39" t="s">
        <v>20</v>
      </c>
      <c r="G212" s="39" t="s">
        <v>28</v>
      </c>
      <c r="H212" s="39" t="s">
        <v>98</v>
      </c>
      <c r="I212" s="152" t="s">
        <v>29</v>
      </c>
      <c r="J212" s="153"/>
      <c r="K212" s="153" t="s">
        <v>318</v>
      </c>
      <c r="L212" s="154" t="s">
        <v>99</v>
      </c>
      <c r="M212" s="155" t="s">
        <v>93</v>
      </c>
      <c r="N212" s="153" t="s">
        <v>23</v>
      </c>
      <c r="O212" s="79">
        <v>1</v>
      </c>
      <c r="P212" s="79">
        <v>31320</v>
      </c>
      <c r="Q212" s="154" t="s">
        <v>97</v>
      </c>
      <c r="R212" s="56">
        <v>31320</v>
      </c>
      <c r="S212" s="56">
        <v>31320</v>
      </c>
    </row>
    <row r="213" spans="1:21" s="134" customFormat="1" ht="44.25" customHeight="1" x14ac:dyDescent="0.3">
      <c r="A213" s="89" t="s">
        <v>61</v>
      </c>
      <c r="B213" s="90" t="s">
        <v>62</v>
      </c>
      <c r="C213" s="151" t="s">
        <v>74</v>
      </c>
      <c r="D213" s="151" t="s">
        <v>20</v>
      </c>
      <c r="E213" s="39" t="s">
        <v>21</v>
      </c>
      <c r="F213" s="39" t="s">
        <v>20</v>
      </c>
      <c r="G213" s="39" t="s">
        <v>28</v>
      </c>
      <c r="H213" s="39" t="s">
        <v>95</v>
      </c>
      <c r="I213" s="152" t="s">
        <v>60</v>
      </c>
      <c r="J213" s="153"/>
      <c r="K213" s="153" t="s">
        <v>319</v>
      </c>
      <c r="L213" s="154" t="s">
        <v>96</v>
      </c>
      <c r="M213" s="155" t="s">
        <v>93</v>
      </c>
      <c r="N213" s="153" t="s">
        <v>23</v>
      </c>
      <c r="O213" s="79">
        <v>1</v>
      </c>
      <c r="P213" s="79">
        <v>50355.24</v>
      </c>
      <c r="Q213" s="154" t="s">
        <v>94</v>
      </c>
      <c r="R213" s="56">
        <v>50355.24</v>
      </c>
      <c r="S213" s="56">
        <v>50355.24</v>
      </c>
    </row>
    <row r="214" spans="1:21" s="134" customFormat="1" ht="44.25" customHeight="1" x14ac:dyDescent="0.3">
      <c r="A214" s="89" t="s">
        <v>61</v>
      </c>
      <c r="B214" s="90" t="s">
        <v>62</v>
      </c>
      <c r="C214" s="151" t="s">
        <v>74</v>
      </c>
      <c r="D214" s="151" t="s">
        <v>20</v>
      </c>
      <c r="E214" s="39" t="s">
        <v>21</v>
      </c>
      <c r="F214" s="39" t="s">
        <v>20</v>
      </c>
      <c r="G214" s="39" t="s">
        <v>22</v>
      </c>
      <c r="H214" s="39" t="s">
        <v>48</v>
      </c>
      <c r="I214" s="152" t="s">
        <v>53</v>
      </c>
      <c r="J214" s="153"/>
      <c r="K214" s="153" t="s">
        <v>320</v>
      </c>
      <c r="L214" s="154" t="s">
        <v>24</v>
      </c>
      <c r="M214" s="155" t="s">
        <v>93</v>
      </c>
      <c r="N214" s="153" t="s">
        <v>23</v>
      </c>
      <c r="O214" s="79">
        <v>1</v>
      </c>
      <c r="P214" s="79">
        <v>1161.6199999999999</v>
      </c>
      <c r="Q214" s="154" t="s">
        <v>97</v>
      </c>
      <c r="R214" s="56">
        <v>1161.6199999999999</v>
      </c>
      <c r="S214" s="56">
        <v>1161.6199999999999</v>
      </c>
    </row>
    <row r="215" spans="1:21" s="134" customFormat="1" ht="44.25" customHeight="1" x14ac:dyDescent="0.3">
      <c r="A215" s="89" t="s">
        <v>61</v>
      </c>
      <c r="B215" s="90" t="s">
        <v>62</v>
      </c>
      <c r="C215" s="151" t="s">
        <v>74</v>
      </c>
      <c r="D215" s="151" t="s">
        <v>20</v>
      </c>
      <c r="E215" s="39" t="s">
        <v>21</v>
      </c>
      <c r="F215" s="39" t="s">
        <v>20</v>
      </c>
      <c r="G215" s="39" t="s">
        <v>28</v>
      </c>
      <c r="H215" s="39" t="s">
        <v>100</v>
      </c>
      <c r="I215" s="152" t="s">
        <v>31</v>
      </c>
      <c r="J215" s="153"/>
      <c r="K215" s="153" t="s">
        <v>321</v>
      </c>
      <c r="L215" s="154" t="s">
        <v>33</v>
      </c>
      <c r="M215" s="155" t="s">
        <v>33</v>
      </c>
      <c r="N215" s="153" t="s">
        <v>23</v>
      </c>
      <c r="O215" s="79">
        <v>1</v>
      </c>
      <c r="P215" s="79">
        <v>19492.57</v>
      </c>
      <c r="Q215" s="154" t="s">
        <v>97</v>
      </c>
      <c r="R215" s="56">
        <v>19492.57</v>
      </c>
      <c r="S215" s="56">
        <v>19492.57</v>
      </c>
    </row>
    <row r="216" spans="1:21" s="134" customFormat="1" ht="44.25" customHeight="1" x14ac:dyDescent="0.3">
      <c r="A216" s="89" t="s">
        <v>61</v>
      </c>
      <c r="B216" s="90" t="s">
        <v>62</v>
      </c>
      <c r="C216" s="151" t="s">
        <v>74</v>
      </c>
      <c r="D216" s="151" t="s">
        <v>20</v>
      </c>
      <c r="E216" s="39" t="s">
        <v>21</v>
      </c>
      <c r="F216" s="39" t="s">
        <v>20</v>
      </c>
      <c r="G216" s="39" t="s">
        <v>22</v>
      </c>
      <c r="H216" s="39" t="s">
        <v>322</v>
      </c>
      <c r="I216" s="152" t="s">
        <v>31</v>
      </c>
      <c r="J216" s="153"/>
      <c r="K216" s="153" t="s">
        <v>323</v>
      </c>
      <c r="L216" s="154" t="s">
        <v>32</v>
      </c>
      <c r="M216" s="155" t="s">
        <v>93</v>
      </c>
      <c r="N216" s="153" t="s">
        <v>23</v>
      </c>
      <c r="O216" s="79">
        <v>1</v>
      </c>
      <c r="P216" s="79">
        <v>4962.4799999999996</v>
      </c>
      <c r="Q216" s="154" t="s">
        <v>77</v>
      </c>
      <c r="R216" s="56">
        <v>4962.4799999999996</v>
      </c>
      <c r="S216" s="56">
        <v>4962.4799999999996</v>
      </c>
    </row>
    <row r="217" spans="1:21" s="134" customFormat="1" ht="44.25" customHeight="1" x14ac:dyDescent="0.3">
      <c r="A217" s="89" t="s">
        <v>61</v>
      </c>
      <c r="B217" s="90" t="s">
        <v>62</v>
      </c>
      <c r="C217" s="151" t="s">
        <v>74</v>
      </c>
      <c r="D217" s="151" t="s">
        <v>20</v>
      </c>
      <c r="E217" s="39" t="s">
        <v>21</v>
      </c>
      <c r="F217" s="39" t="s">
        <v>20</v>
      </c>
      <c r="G217" s="39" t="s">
        <v>28</v>
      </c>
      <c r="H217" s="39" t="s">
        <v>91</v>
      </c>
      <c r="I217" s="152" t="s">
        <v>92</v>
      </c>
      <c r="J217" s="153"/>
      <c r="K217" s="153" t="s">
        <v>324</v>
      </c>
      <c r="L217" s="154" t="s">
        <v>33</v>
      </c>
      <c r="M217" s="155" t="s">
        <v>33</v>
      </c>
      <c r="N217" s="153" t="s">
        <v>23</v>
      </c>
      <c r="O217" s="79">
        <v>1</v>
      </c>
      <c r="P217" s="79">
        <v>388</v>
      </c>
      <c r="Q217" s="154" t="s">
        <v>94</v>
      </c>
      <c r="R217" s="56">
        <v>388</v>
      </c>
      <c r="S217" s="56">
        <v>388</v>
      </c>
    </row>
    <row r="220" spans="1:21" s="26" customFormat="1" ht="22.2" customHeight="1" x14ac:dyDescent="0.3">
      <c r="A220" s="47" t="s">
        <v>18</v>
      </c>
      <c r="B220" s="47"/>
      <c r="C220" s="47"/>
      <c r="D220" s="47"/>
      <c r="E220" s="47"/>
      <c r="F220" s="47"/>
      <c r="G220" s="47"/>
      <c r="H220" s="47"/>
      <c r="I220" s="47"/>
      <c r="J220" s="24"/>
      <c r="K220" s="23"/>
      <c r="L220" s="25"/>
      <c r="M220" s="25"/>
      <c r="O220" s="27"/>
      <c r="Q220" s="28"/>
      <c r="R220" s="30">
        <f>SUM(R11:R219)</f>
        <v>955923.71639999968</v>
      </c>
      <c r="S220" s="30">
        <f>SUM(S11:S219)</f>
        <v>955923.71599999967</v>
      </c>
      <c r="U220" s="29"/>
    </row>
  </sheetData>
  <autoFilter ref="A10:S217" xr:uid="{1E0DCD16-E30E-45ED-8109-2D8229EBF5D5}"/>
  <mergeCells count="2">
    <mergeCell ref="A7:R7"/>
    <mergeCell ref="A220:I22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ABR 2023</vt:lpstr>
      <vt:lpstr>'ABR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2023-03-06T23:47:01Z</dcterms:created>
  <dcterms:modified xsi:type="dcterms:W3CDTF">2023-06-19T04:01:53Z</dcterms:modified>
</cp:coreProperties>
</file>